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4D4D258F-F9EB-8344-80A9-4AE3E61C7DF3}" xr6:coauthVersionLast="47" xr6:coauthVersionMax="47" xr10:uidLastSave="{00000000-0000-0000-0000-000000000000}"/>
  <bookViews>
    <workbookView xWindow="920" yWindow="1260" windowWidth="28040" windowHeight="17440" activeTab="2" xr2:uid="{37FEC5E8-CE26-3C43-983C-91CF58415182}"/>
  </bookViews>
  <sheets>
    <sheet name="Shotcrete Density" sheetId="5" r:id="rId1"/>
    <sheet name="Shotcrete Hang" sheetId="7" r:id="rId2"/>
    <sheet name="Norite Density" sheetId="9" r:id="rId3"/>
    <sheet name="Attenuation Coefficien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0" l="1"/>
  <c r="I19" i="10" s="1"/>
  <c r="H20" i="10"/>
  <c r="I20" i="10" s="1"/>
  <c r="H21" i="10"/>
  <c r="I21" i="10" s="1"/>
  <c r="H28" i="10"/>
  <c r="I28" i="10" s="1"/>
  <c r="H26" i="10"/>
  <c r="I26" i="10" s="1"/>
  <c r="H17" i="10"/>
  <c r="I17" i="10" s="1"/>
  <c r="D18" i="10"/>
  <c r="H18" i="10" s="1"/>
  <c r="I18" i="10" s="1"/>
  <c r="D19" i="10"/>
  <c r="D20" i="10"/>
  <c r="D21" i="10"/>
  <c r="D22" i="10"/>
  <c r="H22" i="10" s="1"/>
  <c r="I22" i="10" s="1"/>
  <c r="D23" i="10"/>
  <c r="H23" i="10" s="1"/>
  <c r="I23" i="10" s="1"/>
  <c r="D24" i="10"/>
  <c r="H24" i="10" s="1"/>
  <c r="D25" i="10"/>
  <c r="H25" i="10" s="1"/>
  <c r="I25" i="10" s="1"/>
  <c r="D27" i="10"/>
  <c r="H27" i="10" s="1"/>
  <c r="I27" i="10" s="1"/>
  <c r="D28" i="10"/>
  <c r="D26" i="10"/>
  <c r="D17" i="10"/>
  <c r="G18" i="10"/>
  <c r="G19" i="10"/>
  <c r="G20" i="10"/>
  <c r="G21" i="10"/>
  <c r="G25" i="10"/>
  <c r="G27" i="10"/>
  <c r="G28" i="10"/>
  <c r="G26" i="10"/>
  <c r="G17" i="10"/>
  <c r="F18" i="10"/>
  <c r="F19" i="10"/>
  <c r="F20" i="10"/>
  <c r="F21" i="10"/>
  <c r="F22" i="10"/>
  <c r="G22" i="10" s="1"/>
  <c r="F23" i="10"/>
  <c r="G23" i="10" s="1"/>
  <c r="F24" i="10"/>
  <c r="G24" i="10" s="1"/>
  <c r="F25" i="10"/>
  <c r="F27" i="10"/>
  <c r="F28" i="10"/>
  <c r="F26" i="10"/>
  <c r="F17" i="10"/>
  <c r="F29" i="10" s="1"/>
  <c r="H13" i="9"/>
  <c r="H14" i="9" s="1"/>
  <c r="I13" i="9" s="1"/>
  <c r="F14" i="10"/>
  <c r="H3" i="10"/>
  <c r="G12" i="10"/>
  <c r="G3" i="10"/>
  <c r="F8" i="10"/>
  <c r="G8" i="10" s="1"/>
  <c r="F11" i="10"/>
  <c r="G11" i="10" s="1"/>
  <c r="F13" i="10"/>
  <c r="G13" i="10" s="1"/>
  <c r="F10" i="10"/>
  <c r="G10" i="10" s="1"/>
  <c r="F7" i="10"/>
  <c r="G7" i="10" s="1"/>
  <c r="F12" i="10"/>
  <c r="F5" i="10"/>
  <c r="G5" i="10" s="1"/>
  <c r="F4" i="10"/>
  <c r="G4" i="10" s="1"/>
  <c r="F3" i="10"/>
  <c r="F9" i="10"/>
  <c r="H9" i="10" s="1"/>
  <c r="I9" i="10" s="1"/>
  <c r="F6" i="10"/>
  <c r="H6" i="10" s="1"/>
  <c r="I6" i="10" s="1"/>
  <c r="D5" i="10"/>
  <c r="H5" i="10" s="1"/>
  <c r="I5" i="10" s="1"/>
  <c r="D4" i="10"/>
  <c r="H4" i="10" s="1"/>
  <c r="I4" i="10" s="1"/>
  <c r="D3" i="10"/>
  <c r="D9" i="10"/>
  <c r="D6" i="10"/>
  <c r="D12" i="10"/>
  <c r="H12" i="10" s="1"/>
  <c r="I12" i="10" s="1"/>
  <c r="D7" i="10"/>
  <c r="H7" i="10" s="1"/>
  <c r="I7" i="10" s="1"/>
  <c r="D10" i="10"/>
  <c r="H10" i="10" s="1"/>
  <c r="I10" i="10" s="1"/>
  <c r="D11" i="10"/>
  <c r="H11" i="10" s="1"/>
  <c r="I11" i="10" s="1"/>
  <c r="D13" i="10"/>
  <c r="H13" i="10" s="1"/>
  <c r="I13" i="10" s="1"/>
  <c r="D8" i="10"/>
  <c r="E2" i="9"/>
  <c r="F4" i="9" s="1"/>
  <c r="H4" i="9" s="1"/>
  <c r="G9" i="10" l="1"/>
  <c r="G6" i="10"/>
  <c r="G14" i="10" s="1"/>
  <c r="I3" i="10"/>
  <c r="H29" i="10"/>
  <c r="I29" i="10" s="1"/>
  <c r="I24" i="10"/>
  <c r="G29" i="10"/>
  <c r="F13" i="9"/>
  <c r="H8" i="10"/>
  <c r="I8" i="10" s="1"/>
  <c r="F10" i="9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H14" i="10" l="1"/>
  <c r="I14" i="10" s="1"/>
  <c r="F14" i="9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I2" i="9" l="1"/>
  <c r="I4" i="9" l="1"/>
  <c r="I7" i="9"/>
  <c r="I5" i="9"/>
  <c r="I3" i="9"/>
  <c r="I14" i="9" s="1"/>
  <c r="I10" i="9"/>
  <c r="I9" i="9"/>
  <c r="I6" i="9"/>
  <c r="I11" i="9"/>
  <c r="I12" i="9"/>
  <c r="I8" i="9"/>
</calcChain>
</file>

<file path=xl/sharedStrings.xml><?xml version="1.0" encoding="utf-8"?>
<sst xmlns="http://schemas.openxmlformats.org/spreadsheetml/2006/main" count="101" uniqueCount="41">
  <si>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</si>
  <si>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</si>
  <si>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</si>
  <si>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</si>
  <si>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</si>
  <si>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</si>
  <si>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</si>
  <si>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</si>
  <si>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</si>
  <si>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</si>
  <si>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</si>
  <si>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</si>
  <si>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</si>
  <si>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</si>
  <si>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</si>
  <si>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</si>
  <si>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</si>
  <si>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</si>
  <si>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</si>
  <si>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</si>
  <si>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</si>
  <si>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</si>
  <si>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</si>
  <si>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</si>
  <si>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</si>
  <si>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</si>
  <si>
    <t>Shotcrete</t>
  </si>
  <si>
    <t>Isotope (A)</t>
  </si>
  <si>
    <t>Isotope Fraction</t>
  </si>
  <si>
    <t>Microscopic Elastic Cross Section [JENDL 5.0 Fission Spectrum Average] (b)</t>
  </si>
  <si>
    <t>Norite</t>
  </si>
  <si>
    <t>(cm^2)</t>
  </si>
  <si>
    <t>Number Density (n/cm^3)</t>
  </si>
  <si>
    <t>Macroscopic Cross Section (1/cm)</t>
  </si>
  <si>
    <t>Mean Free Path (cm)</t>
  </si>
  <si>
    <t>Totals</t>
  </si>
  <si>
    <t>Scaled Number Density (n/cm^3)</t>
  </si>
  <si>
    <t xml:space="preserve">Ti </t>
  </si>
  <si>
    <t xml:space="preserve">H </t>
  </si>
  <si>
    <t xml:space="preserve">C </t>
  </si>
  <si>
    <t xml:space="preserve">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</si>
</sst>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0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H13" sqref="H13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4"/>
  <sheetViews>
    <sheetView tabSelected="1" zoomScale="101" workbookViewId="0">
      <selection activeCell="D36" sqref="D36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38</v>
      </c>
      <c r="B2">
        <v>1</v>
      </c>
      <c r="C2">
        <v>0.15</v>
      </c>
      <c r="D2">
        <v>2720</v>
      </c>
      <c r="E2">
        <f>D2*(1000)*(1/100000)</f>
        <v>27.200000000000003</v>
      </c>
      <c r="F2">
        <f>$E$2*(C2/100)</f>
        <v>4.0800000000000003E-2</v>
      </c>
      <c r="G2">
        <v>1.008</v>
      </c>
      <c r="H2">
        <f>(F2/G2)*6.0221408E+23</f>
        <v>2.437533180952381E+22</v>
      </c>
      <c r="I2">
        <f>H2/$H$14</f>
        <v>3.0944270730150422E-2</v>
      </c>
    </row>
    <row r="3" spans="1:9" x14ac:dyDescent="0.2">
      <c r="A3" t="s">
        <v>39</v>
      </c>
      <c r="B3">
        <v>6</v>
      </c>
      <c r="C3">
        <v>0.04</v>
      </c>
      <c r="F3">
        <f t="shared" ref="F3:F13" si="0">$E$2*(C3/100)</f>
        <v>1.0880000000000003E-2</v>
      </c>
      <c r="G3">
        <v>12.010999999999999</v>
      </c>
      <c r="H3">
        <f t="shared" ref="H3:H13" si="1">(F3/G3)*6.0221408E+23</f>
        <v>5.4550738409791042E+20</v>
      </c>
      <c r="I3">
        <f t="shared" ref="I3:I13" si="2">H3/$H$14</f>
        <v>6.9251685723623643E-4</v>
      </c>
    </row>
    <row r="4" spans="1:9" x14ac:dyDescent="0.2">
      <c r="A4" t="s">
        <v>12</v>
      </c>
      <c r="B4">
        <v>8</v>
      </c>
      <c r="C4">
        <v>46</v>
      </c>
      <c r="F4">
        <f t="shared" si="0"/>
        <v>12.512000000000002</v>
      </c>
      <c r="G4">
        <v>15.999000000000001</v>
      </c>
      <c r="H4">
        <f t="shared" si="1"/>
        <v>4.709608456128509E+23</v>
      </c>
      <c r="I4">
        <f t="shared" si="2"/>
        <v>0.59788067804888434</v>
      </c>
    </row>
    <row r="5" spans="1:9" x14ac:dyDescent="0.2">
      <c r="A5" t="s">
        <v>8</v>
      </c>
      <c r="B5">
        <v>11</v>
      </c>
      <c r="C5">
        <v>2.2000000000000002</v>
      </c>
      <c r="F5">
        <f t="shared" si="0"/>
        <v>0.59840000000000015</v>
      </c>
      <c r="G5">
        <v>22.99</v>
      </c>
      <c r="H5">
        <f t="shared" si="1"/>
        <v>1.5674854522488044E+22</v>
      </c>
      <c r="I5">
        <f t="shared" si="2"/>
        <v>1.9899090842737884E-2</v>
      </c>
    </row>
    <row r="6" spans="1:9" x14ac:dyDescent="0.2">
      <c r="A6" t="s">
        <v>6</v>
      </c>
      <c r="B6">
        <v>12</v>
      </c>
      <c r="C6">
        <v>3.3</v>
      </c>
      <c r="F6">
        <f t="shared" si="0"/>
        <v>0.89760000000000018</v>
      </c>
      <c r="G6">
        <v>24.305</v>
      </c>
      <c r="H6">
        <f t="shared" si="1"/>
        <v>2.2240171084468218E+22</v>
      </c>
      <c r="I6">
        <f t="shared" si="2"/>
        <v>2.8233702847636939E-2</v>
      </c>
    </row>
    <row r="7" spans="1:9" x14ac:dyDescent="0.2">
      <c r="A7" t="s">
        <v>2</v>
      </c>
      <c r="B7">
        <v>13</v>
      </c>
      <c r="C7">
        <v>9</v>
      </c>
      <c r="F7">
        <f t="shared" si="0"/>
        <v>2.448</v>
      </c>
      <c r="G7">
        <v>26.981999999999999</v>
      </c>
      <c r="H7">
        <f t="shared" si="1"/>
        <v>5.4637168032021349E+22</v>
      </c>
      <c r="I7">
        <f t="shared" si="2"/>
        <v>6.9361407373786141E-2</v>
      </c>
    </row>
    <row r="8" spans="1:9" x14ac:dyDescent="0.2">
      <c r="A8" t="s">
        <v>9</v>
      </c>
      <c r="B8">
        <v>14</v>
      </c>
      <c r="C8">
        <v>26.2</v>
      </c>
      <c r="F8">
        <f t="shared" si="0"/>
        <v>7.1264000000000012</v>
      </c>
      <c r="G8">
        <v>28.085000000000001</v>
      </c>
      <c r="H8">
        <f t="shared" si="1"/>
        <v>1.5280820436930748E+23</v>
      </c>
      <c r="I8">
        <f t="shared" si="2"/>
        <v>0.19398868014360707</v>
      </c>
    </row>
    <row r="9" spans="1:9" x14ac:dyDescent="0.2">
      <c r="A9" t="s">
        <v>5</v>
      </c>
      <c r="B9">
        <v>19</v>
      </c>
      <c r="C9">
        <v>1.2</v>
      </c>
      <c r="F9">
        <f t="shared" si="0"/>
        <v>0.32640000000000002</v>
      </c>
      <c r="G9">
        <v>39.097999999999999</v>
      </c>
      <c r="H9">
        <f t="shared" si="1"/>
        <v>5.0274355647859225E+21</v>
      </c>
      <c r="I9">
        <f t="shared" si="2"/>
        <v>6.3822855176206708E-3</v>
      </c>
    </row>
    <row r="10" spans="1:9" x14ac:dyDescent="0.2">
      <c r="A10" t="s">
        <v>3</v>
      </c>
      <c r="B10">
        <v>20</v>
      </c>
      <c r="C10">
        <v>5.2</v>
      </c>
      <c r="F10">
        <f t="shared" si="0"/>
        <v>1.4144000000000003</v>
      </c>
      <c r="G10">
        <v>40.078000000000003</v>
      </c>
      <c r="H10">
        <f t="shared" si="1"/>
        <v>2.1252846817505865E+22</v>
      </c>
      <c r="I10">
        <f t="shared" si="2"/>
        <v>2.6980303318388552E-2</v>
      </c>
    </row>
    <row r="11" spans="1:9" x14ac:dyDescent="0.2">
      <c r="A11" t="s">
        <v>40</v>
      </c>
      <c r="B11">
        <v>25</v>
      </c>
      <c r="C11">
        <v>0.1</v>
      </c>
      <c r="F11">
        <f t="shared" si="0"/>
        <v>2.7200000000000002E-2</v>
      </c>
      <c r="G11">
        <v>54.938000000000002</v>
      </c>
      <c r="H11">
        <f t="shared" si="1"/>
        <v>2.9815834169427355E+20</v>
      </c>
      <c r="I11">
        <f t="shared" si="2"/>
        <v>3.7850940934619178E-4</v>
      </c>
    </row>
    <row r="12" spans="1:9" x14ac:dyDescent="0.2">
      <c r="A12" t="s">
        <v>4</v>
      </c>
      <c r="B12">
        <v>26</v>
      </c>
      <c r="C12">
        <v>6.2</v>
      </c>
      <c r="F12">
        <f t="shared" si="0"/>
        <v>1.6864000000000001</v>
      </c>
      <c r="G12">
        <v>55.844999999999999</v>
      </c>
      <c r="H12">
        <f t="shared" si="1"/>
        <v>1.8185581959208526E+22</v>
      </c>
      <c r="I12">
        <f t="shared" si="2"/>
        <v>2.3086437383847924E-2</v>
      </c>
    </row>
    <row r="13" spans="1:9" x14ac:dyDescent="0.2">
      <c r="A13" t="s">
        <v>37</v>
      </c>
      <c r="B13">
        <v>22</v>
      </c>
      <c r="C13">
        <v>0.5</v>
      </c>
      <c r="F13">
        <f t="shared" si="0"/>
        <v>0.13600000000000001</v>
      </c>
      <c r="G13">
        <v>47.866999999999997</v>
      </c>
      <c r="H13">
        <f t="shared" si="1"/>
        <v>1.7110141617398208E+21</v>
      </c>
      <c r="I13">
        <f t="shared" si="2"/>
        <v>2.1721175267575871E-3</v>
      </c>
    </row>
    <row r="14" spans="1:9" s="3" customFormat="1" x14ac:dyDescent="0.2">
      <c r="F14" s="3">
        <f>SUM(F2:F13)</f>
        <v>27.22448</v>
      </c>
      <c r="H14" s="3">
        <f>SUM(H2:H13)</f>
        <v>7.8771711965969219E+23</v>
      </c>
      <c r="I14" s="3">
        <f>SUM(I2:I13)</f>
        <v>0.99999999999999989</v>
      </c>
    </row>
    <row r="17" spans="1:2" x14ac:dyDescent="0.2">
      <c r="A17" t="s">
        <v>17</v>
      </c>
    </row>
    <row r="18" spans="1:2" x14ac:dyDescent="0.2">
      <c r="A18" t="s">
        <v>18</v>
      </c>
    </row>
    <row r="22" spans="1:2" s="4" customFormat="1" x14ac:dyDescent="0.2">
      <c r="A22" s="4" t="s">
        <v>0</v>
      </c>
      <c r="B22" s="4" t="s">
        <v>22</v>
      </c>
    </row>
    <row r="23" spans="1:2" x14ac:dyDescent="0.2">
      <c r="A23">
        <v>1</v>
      </c>
      <c r="B23">
        <v>3.0944270730150422E-2</v>
      </c>
    </row>
    <row r="24" spans="1:2" x14ac:dyDescent="0.2">
      <c r="A24">
        <v>6</v>
      </c>
      <c r="B24">
        <v>6.9251685723623643E-4</v>
      </c>
    </row>
    <row r="25" spans="1:2" x14ac:dyDescent="0.2">
      <c r="A25">
        <v>8</v>
      </c>
      <c r="B25">
        <v>0.59788067804888434</v>
      </c>
    </row>
    <row r="26" spans="1:2" x14ac:dyDescent="0.2">
      <c r="A26">
        <v>11</v>
      </c>
      <c r="B26">
        <v>1.9899090842737884E-2</v>
      </c>
    </row>
    <row r="27" spans="1:2" x14ac:dyDescent="0.2">
      <c r="A27">
        <v>12</v>
      </c>
      <c r="B27">
        <v>2.8233702847636939E-2</v>
      </c>
    </row>
    <row r="28" spans="1:2" x14ac:dyDescent="0.2">
      <c r="A28">
        <v>13</v>
      </c>
      <c r="B28">
        <v>6.9361407373786141E-2</v>
      </c>
    </row>
    <row r="29" spans="1:2" x14ac:dyDescent="0.2">
      <c r="A29">
        <v>14</v>
      </c>
      <c r="B29">
        <v>0.19398868014360707</v>
      </c>
    </row>
    <row r="30" spans="1:2" x14ac:dyDescent="0.2">
      <c r="A30">
        <v>19</v>
      </c>
      <c r="B30">
        <v>6.3822855176206708E-3</v>
      </c>
    </row>
    <row r="31" spans="1:2" x14ac:dyDescent="0.2">
      <c r="A31">
        <v>20</v>
      </c>
      <c r="B31">
        <v>2.6980303318388552E-2</v>
      </c>
    </row>
    <row r="32" spans="1:2" x14ac:dyDescent="0.2">
      <c r="A32">
        <v>22</v>
      </c>
      <c r="B32">
        <v>2.1721175267575871E-3</v>
      </c>
    </row>
    <row r="33" spans="1:2" x14ac:dyDescent="0.2">
      <c r="A33">
        <v>25</v>
      </c>
      <c r="B33">
        <v>3.7850940934619178E-4</v>
      </c>
    </row>
    <row r="34" spans="1:2" x14ac:dyDescent="0.2">
      <c r="A34">
        <v>26</v>
      </c>
      <c r="B34">
        <v>2.3086437383847924E-2</v>
      </c>
    </row>
  </sheetData>
  <sortState xmlns:xlrd2="http://schemas.microsoft.com/office/spreadsheetml/2017/richdata2" ref="A23:B34">
    <sortCondition ref="A23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B61-36A1-4C4B-B35C-C40FECD0EA60}">
  <dimension ref="A1:I29"/>
  <sheetViews>
    <sheetView workbookViewId="0">
      <selection activeCell="G35" sqref="G35"/>
    </sheetView>
  </sheetViews>
  <sheetFormatPr baseColWidth="10" defaultRowHeight="16" x14ac:dyDescent="0.2"/>
  <cols>
    <col min="3" max="3" width="35.6640625" customWidth="1"/>
    <col min="4" max="4" width="18.6640625" customWidth="1"/>
    <col min="5" max="5" width="17.6640625" customWidth="1"/>
    <col min="6" max="6" width="26.5" customWidth="1"/>
    <col min="7" max="7" width="31" customWidth="1"/>
    <col min="8" max="8" width="32.83203125" customWidth="1"/>
    <col min="9" max="9" width="31.6640625" customWidth="1"/>
  </cols>
  <sheetData>
    <row r="1" spans="1:9" s="11" customFormat="1" x14ac:dyDescent="0.2">
      <c r="A1" s="11" t="s">
        <v>26</v>
      </c>
    </row>
    <row r="2" spans="1:9" s="10" customFormat="1" ht="34" x14ac:dyDescent="0.2">
      <c r="A2" s="10" t="s">
        <v>1</v>
      </c>
      <c r="B2" s="10" t="s">
        <v>27</v>
      </c>
      <c r="C2" s="12" t="s">
        <v>29</v>
      </c>
      <c r="D2" s="10" t="s">
        <v>31</v>
      </c>
      <c r="E2" s="10" t="s">
        <v>28</v>
      </c>
      <c r="F2" s="10" t="s">
        <v>32</v>
      </c>
      <c r="G2" s="10" t="s">
        <v>36</v>
      </c>
      <c r="H2" s="10" t="s">
        <v>33</v>
      </c>
      <c r="I2" s="10" t="s">
        <v>34</v>
      </c>
    </row>
    <row r="3" spans="1:9" x14ac:dyDescent="0.2">
      <c r="A3" t="s">
        <v>10</v>
      </c>
      <c r="B3">
        <v>1</v>
      </c>
      <c r="C3">
        <v>3.927</v>
      </c>
      <c r="D3" s="13">
        <f>C3*1E-24</f>
        <v>3.9269999999999997E-24</v>
      </c>
      <c r="E3">
        <v>0.99972000000000005</v>
      </c>
      <c r="F3">
        <f>'Shotcrete Density'!H10</f>
        <v>5.3113675696840764E+21</v>
      </c>
      <c r="G3">
        <f>F3*E3</f>
        <v>5.3098803867645651E+21</v>
      </c>
      <c r="H3">
        <f>D3*F3</f>
        <v>2.0857740446149367E-2</v>
      </c>
      <c r="I3">
        <f>1/H3</f>
        <v>47.9438318154263</v>
      </c>
    </row>
    <row r="4" spans="1:9" x14ac:dyDescent="0.2">
      <c r="A4" t="s">
        <v>11</v>
      </c>
      <c r="B4">
        <v>12</v>
      </c>
      <c r="C4">
        <v>2.3380000000000001</v>
      </c>
      <c r="D4" s="13">
        <f>C4*1E-24</f>
        <v>2.338E-24</v>
      </c>
      <c r="E4">
        <v>0.98839999999999995</v>
      </c>
      <c r="F4">
        <f>'Shotcrete Density'!H11</f>
        <v>4.4567552172428611E+20</v>
      </c>
      <c r="G4">
        <f>F4*E4</f>
        <v>4.4050568567228439E+20</v>
      </c>
      <c r="H4">
        <f>D4*F4</f>
        <v>1.041989369791381E-3</v>
      </c>
      <c r="I4">
        <f>1/H4</f>
        <v>959.70268890575358</v>
      </c>
    </row>
    <row r="5" spans="1:9" x14ac:dyDescent="0.2">
      <c r="A5" t="s">
        <v>12</v>
      </c>
      <c r="B5">
        <v>16</v>
      </c>
      <c r="C5">
        <v>2.7559999999999998</v>
      </c>
      <c r="D5" s="13">
        <f>C5*1E-24</f>
        <v>2.7559999999999995E-24</v>
      </c>
      <c r="E5">
        <v>0.99738000000000004</v>
      </c>
      <c r="F5">
        <f>'Shotcrete Density'!H12</f>
        <v>4.0150074565388331E+23</v>
      </c>
      <c r="G5">
        <f>F5*E5</f>
        <v>4.0044881370027013E+23</v>
      </c>
      <c r="H5">
        <f>D5*F5</f>
        <v>1.1065360550221022</v>
      </c>
      <c r="I5">
        <f>1/H5</f>
        <v>0.90372111732050686</v>
      </c>
    </row>
    <row r="6" spans="1:9" x14ac:dyDescent="0.2">
      <c r="A6" t="s">
        <v>8</v>
      </c>
      <c r="B6">
        <v>23</v>
      </c>
      <c r="C6">
        <v>2.7</v>
      </c>
      <c r="D6" s="13">
        <f>C6*1E-24</f>
        <v>2.7000000000000001E-24</v>
      </c>
      <c r="E6">
        <v>1</v>
      </c>
      <c r="F6">
        <f>'Shotcrete Density'!H8</f>
        <v>1.3097423418780763E+22</v>
      </c>
      <c r="G6">
        <f>F6*E6</f>
        <v>1.3097423418780763E+22</v>
      </c>
      <c r="H6">
        <f>D6*F6</f>
        <v>3.5363043230708061E-2</v>
      </c>
      <c r="I6">
        <f>1/H6</f>
        <v>28.278109253098275</v>
      </c>
    </row>
    <row r="7" spans="1:9" x14ac:dyDescent="0.2">
      <c r="A7" t="s">
        <v>6</v>
      </c>
      <c r="B7">
        <v>24</v>
      </c>
      <c r="C7">
        <v>3.145</v>
      </c>
      <c r="D7" s="13">
        <f>C7*1E-24</f>
        <v>3.1449999999999997E-24</v>
      </c>
      <c r="E7">
        <v>0.78879999999999995</v>
      </c>
      <c r="F7">
        <f>'Shotcrete Density'!H6</f>
        <v>6.4971716271218591E+21</v>
      </c>
      <c r="G7">
        <f>F7*E7</f>
        <v>5.1249689794737225E+21</v>
      </c>
      <c r="H7">
        <f>D7*F7</f>
        <v>2.0433604767298247E-2</v>
      </c>
      <c r="I7">
        <f>1/H7</f>
        <v>48.938991009574131</v>
      </c>
    </row>
    <row r="8" spans="1:9" x14ac:dyDescent="0.2">
      <c r="A8" t="s">
        <v>2</v>
      </c>
      <c r="B8">
        <v>27</v>
      </c>
      <c r="C8">
        <v>2.9660000000000002</v>
      </c>
      <c r="D8">
        <f>C8*1E-24</f>
        <v>2.9660000000000001E-24</v>
      </c>
      <c r="E8">
        <v>1</v>
      </c>
      <c r="F8">
        <f>'Shotcrete Density'!H2</f>
        <v>2.9957680042120296E+22</v>
      </c>
      <c r="G8">
        <f>F8*E8</f>
        <v>2.9957680042120296E+22</v>
      </c>
      <c r="H8">
        <f>D8*F8</f>
        <v>8.8854479004928794E-2</v>
      </c>
      <c r="I8">
        <f>1/H8</f>
        <v>11.254356687461186</v>
      </c>
    </row>
    <row r="9" spans="1:9" x14ac:dyDescent="0.2">
      <c r="A9" t="s">
        <v>9</v>
      </c>
      <c r="B9">
        <v>28</v>
      </c>
      <c r="C9">
        <v>2.99</v>
      </c>
      <c r="D9" s="13">
        <f>C9*1E-24</f>
        <v>2.99E-24</v>
      </c>
      <c r="E9">
        <v>0.92191000000000001</v>
      </c>
      <c r="F9">
        <f>'Shotcrete Density'!H9</f>
        <v>1.3294132425175638E+23</v>
      </c>
      <c r="G9">
        <f>F9*E9</f>
        <v>1.2255993624093672E+23</v>
      </c>
      <c r="H9">
        <f>D9*F9</f>
        <v>0.39749455951275159</v>
      </c>
      <c r="I9">
        <f>1/H9</f>
        <v>2.5157577030130902</v>
      </c>
    </row>
    <row r="10" spans="1:9" x14ac:dyDescent="0.2">
      <c r="A10" t="s">
        <v>5</v>
      </c>
      <c r="B10">
        <v>39</v>
      </c>
      <c r="C10">
        <v>2.6539999999999999</v>
      </c>
      <c r="D10">
        <f>C10*1E-24</f>
        <v>2.6539999999999998E-24</v>
      </c>
      <c r="E10">
        <v>0.93258099999999999</v>
      </c>
      <c r="F10">
        <f>'Shotcrete Density'!H5</f>
        <v>6.0241080155131452E+21</v>
      </c>
      <c r="G10">
        <f>F10*E10</f>
        <v>5.6179686772152646E+21</v>
      </c>
      <c r="H10">
        <f>D10*F10</f>
        <v>1.5987982673171888E-2</v>
      </c>
      <c r="I10">
        <f>1/H10</f>
        <v>62.546977967271467</v>
      </c>
    </row>
    <row r="11" spans="1:9" x14ac:dyDescent="0.2">
      <c r="A11" t="s">
        <v>3</v>
      </c>
      <c r="B11">
        <v>40</v>
      </c>
      <c r="C11">
        <v>2.7010000000000001</v>
      </c>
      <c r="D11">
        <f>C11*1E-24</f>
        <v>2.7009999999999999E-24</v>
      </c>
      <c r="E11">
        <v>0.96940999999999999</v>
      </c>
      <c r="F11">
        <f>'Shotcrete Density'!H3</f>
        <v>3.185519668910999E+22</v>
      </c>
      <c r="G11">
        <f>F11*E11</f>
        <v>3.0880746222390115E+22</v>
      </c>
      <c r="H11">
        <f>D11*F11</f>
        <v>8.6040886257286078E-2</v>
      </c>
      <c r="I11">
        <f>1/H11</f>
        <v>11.622381445603931</v>
      </c>
    </row>
    <row r="12" spans="1:9" x14ac:dyDescent="0.2">
      <c r="A12" t="s">
        <v>7</v>
      </c>
      <c r="B12">
        <v>55</v>
      </c>
      <c r="C12">
        <v>2.5880000000000001</v>
      </c>
      <c r="D12" s="13">
        <f>C12*1E-24</f>
        <v>2.588E-24</v>
      </c>
      <c r="E12">
        <v>1</v>
      </c>
      <c r="F12">
        <f>'Shotcrete Density'!H7</f>
        <v>9.0129401759791828E+20</v>
      </c>
      <c r="G12">
        <f>F12*E12</f>
        <v>9.0129401759791828E+20</v>
      </c>
      <c r="H12">
        <f>D12*F12</f>
        <v>2.3325489175434126E-3</v>
      </c>
      <c r="I12">
        <f>1/H12</f>
        <v>428.71555339262818</v>
      </c>
    </row>
    <row r="13" spans="1:9" x14ac:dyDescent="0.2">
      <c r="A13" t="s">
        <v>4</v>
      </c>
      <c r="B13">
        <v>56</v>
      </c>
      <c r="C13">
        <v>2.5880000000000001</v>
      </c>
      <c r="D13">
        <f>C13*1E-24</f>
        <v>2.588E-24</v>
      </c>
      <c r="E13">
        <v>0.91754000000000002</v>
      </c>
      <c r="F13">
        <f>'Shotcrete Density'!H4</f>
        <v>6.0867768270360895E+21</v>
      </c>
      <c r="G13">
        <f>F13*E13</f>
        <v>5.5848612098786932E+21</v>
      </c>
      <c r="H13">
        <f>D13*F13</f>
        <v>1.5752578428369399E-2</v>
      </c>
      <c r="I13">
        <f>1/H13</f>
        <v>63.48167092436519</v>
      </c>
    </row>
    <row r="14" spans="1:9" s="15" customFormat="1" x14ac:dyDescent="0.2">
      <c r="A14" s="14" t="s">
        <v>35</v>
      </c>
      <c r="F14" s="15">
        <f>SUM(F3:F13)</f>
        <v>6.3461876363432823E+23</v>
      </c>
      <c r="G14" s="15">
        <f>SUM(G3:G13)</f>
        <v>6.1992407858110051E+23</v>
      </c>
      <c r="H14" s="15">
        <f>SUM(H3:H13)</f>
        <v>1.7906954676301006</v>
      </c>
      <c r="I14" s="15">
        <f t="shared" ref="I4:I14" si="0">1/H14</f>
        <v>0.55844224664479214</v>
      </c>
    </row>
    <row r="15" spans="1:9" s="11" customFormat="1" x14ac:dyDescent="0.2">
      <c r="A15" s="11" t="s">
        <v>30</v>
      </c>
    </row>
    <row r="16" spans="1:9" s="10" customFormat="1" ht="34" x14ac:dyDescent="0.2">
      <c r="A16" s="10" t="s">
        <v>1</v>
      </c>
      <c r="B16" s="10" t="s">
        <v>27</v>
      </c>
      <c r="C16" s="12" t="s">
        <v>29</v>
      </c>
      <c r="D16" s="10" t="s">
        <v>31</v>
      </c>
      <c r="E16" s="10" t="s">
        <v>28</v>
      </c>
      <c r="F16" s="10" t="s">
        <v>32</v>
      </c>
      <c r="G16" s="10" t="s">
        <v>36</v>
      </c>
      <c r="H16" s="10" t="s">
        <v>33</v>
      </c>
      <c r="I16" s="10" t="s">
        <v>34</v>
      </c>
    </row>
    <row r="17" spans="1:9" x14ac:dyDescent="0.2">
      <c r="A17" t="s">
        <v>38</v>
      </c>
      <c r="B17">
        <v>1</v>
      </c>
      <c r="C17">
        <v>3.927</v>
      </c>
      <c r="D17">
        <f>C17*1E-24</f>
        <v>3.9269999999999997E-24</v>
      </c>
      <c r="E17">
        <v>0.99972000000000005</v>
      </c>
      <c r="F17">
        <f>'Norite Density'!H2</f>
        <v>2.437533180952381E+22</v>
      </c>
      <c r="G17">
        <f>F17*E17</f>
        <v>2.4368506716617146E+22</v>
      </c>
      <c r="H17">
        <f>D17*F17</f>
        <v>9.5721928015999991E-2</v>
      </c>
      <c r="I17">
        <f>1/H17</f>
        <v>10.44692705973128</v>
      </c>
    </row>
    <row r="18" spans="1:9" x14ac:dyDescent="0.2">
      <c r="A18" t="s">
        <v>39</v>
      </c>
      <c r="B18">
        <v>12</v>
      </c>
      <c r="C18">
        <v>2.3380000000000001</v>
      </c>
      <c r="D18">
        <f>C18*1E-24</f>
        <v>2.338E-24</v>
      </c>
      <c r="E18">
        <v>0.98839999999999995</v>
      </c>
      <c r="F18">
        <f>'Norite Density'!H3</f>
        <v>5.4550738409791042E+20</v>
      </c>
      <c r="G18">
        <f>F18*E18</f>
        <v>5.3917949844237464E+20</v>
      </c>
      <c r="H18">
        <f>D18*F18</f>
        <v>1.2753962640209145E-3</v>
      </c>
      <c r="I18">
        <f>1/H18</f>
        <v>784.07004019858221</v>
      </c>
    </row>
    <row r="19" spans="1:9" x14ac:dyDescent="0.2">
      <c r="A19" t="s">
        <v>12</v>
      </c>
      <c r="B19">
        <v>16</v>
      </c>
      <c r="C19">
        <v>2.7559999999999998</v>
      </c>
      <c r="D19">
        <f>C19*1E-24</f>
        <v>2.7559999999999995E-24</v>
      </c>
      <c r="E19">
        <v>0.99738000000000004</v>
      </c>
      <c r="F19">
        <f>'Norite Density'!H4</f>
        <v>4.709608456128509E+23</v>
      </c>
      <c r="G19">
        <f>F19*E19</f>
        <v>4.6972692819734522E+23</v>
      </c>
      <c r="H19">
        <f>D19*F19</f>
        <v>1.297968090509017</v>
      </c>
      <c r="I19">
        <f>1/H19</f>
        <v>0.77043496470536155</v>
      </c>
    </row>
    <row r="20" spans="1:9" x14ac:dyDescent="0.2">
      <c r="A20" t="s">
        <v>8</v>
      </c>
      <c r="B20">
        <v>23</v>
      </c>
      <c r="C20">
        <v>2.7</v>
      </c>
      <c r="D20">
        <f>C20*1E-24</f>
        <v>2.7000000000000001E-24</v>
      </c>
      <c r="E20">
        <v>1</v>
      </c>
      <c r="F20">
        <f>'Norite Density'!H5</f>
        <v>1.5674854522488044E+22</v>
      </c>
      <c r="G20">
        <f>F20*E20</f>
        <v>1.5674854522488044E+22</v>
      </c>
      <c r="H20">
        <f>D20*F20</f>
        <v>4.2322107210717719E-2</v>
      </c>
      <c r="I20">
        <f>1/H20</f>
        <v>23.628313094645684</v>
      </c>
    </row>
    <row r="21" spans="1:9" x14ac:dyDescent="0.2">
      <c r="A21" t="s">
        <v>6</v>
      </c>
      <c r="B21">
        <v>24</v>
      </c>
      <c r="C21">
        <v>3.145</v>
      </c>
      <c r="D21">
        <f>C21*1E-24</f>
        <v>3.1449999999999997E-24</v>
      </c>
      <c r="E21">
        <v>0.78879999999999995</v>
      </c>
      <c r="F21">
        <f>'Norite Density'!H6</f>
        <v>2.2240171084468218E+22</v>
      </c>
      <c r="G21">
        <f>F21*E21</f>
        <v>1.7543046951428529E+22</v>
      </c>
      <c r="H21">
        <f>D21*F21</f>
        <v>6.9945338060652534E-2</v>
      </c>
      <c r="I21">
        <f>1/H21</f>
        <v>14.296878501507249</v>
      </c>
    </row>
    <row r="22" spans="1:9" x14ac:dyDescent="0.2">
      <c r="A22" t="s">
        <v>2</v>
      </c>
      <c r="B22">
        <v>27</v>
      </c>
      <c r="C22">
        <v>2.9660000000000002</v>
      </c>
      <c r="D22">
        <f>C22*1E-24</f>
        <v>2.9660000000000001E-24</v>
      </c>
      <c r="E22">
        <v>1</v>
      </c>
      <c r="F22">
        <f>'Norite Density'!H7</f>
        <v>5.4637168032021349E+22</v>
      </c>
      <c r="G22">
        <f>F22*E22</f>
        <v>5.4637168032021349E+22</v>
      </c>
      <c r="H22">
        <f>D22*F22</f>
        <v>0.16205384038297532</v>
      </c>
      <c r="I22">
        <f>1/H22</f>
        <v>6.1707886566386838</v>
      </c>
    </row>
    <row r="23" spans="1:9" x14ac:dyDescent="0.2">
      <c r="A23" t="s">
        <v>9</v>
      </c>
      <c r="B23">
        <v>28</v>
      </c>
      <c r="C23">
        <v>2.99</v>
      </c>
      <c r="D23">
        <f>C23*1E-24</f>
        <v>2.99E-24</v>
      </c>
      <c r="E23">
        <v>0.92191000000000001</v>
      </c>
      <c r="F23">
        <f>'Norite Density'!H8</f>
        <v>1.5280820436930748E+23</v>
      </c>
      <c r="G23">
        <f>F23*E23</f>
        <v>1.4087541169010827E+23</v>
      </c>
      <c r="H23">
        <f>D23*F23</f>
        <v>0.45689653106422934</v>
      </c>
      <c r="I23">
        <f>1/H23</f>
        <v>2.1886793442505312</v>
      </c>
    </row>
    <row r="24" spans="1:9" x14ac:dyDescent="0.2">
      <c r="A24" t="s">
        <v>5</v>
      </c>
      <c r="B24">
        <v>39</v>
      </c>
      <c r="C24">
        <v>2.6539999999999999</v>
      </c>
      <c r="D24">
        <f>C24*1E-24</f>
        <v>2.6539999999999998E-24</v>
      </c>
      <c r="E24">
        <v>0.93258099999999999</v>
      </c>
      <c r="F24">
        <f>'Norite Density'!H9</f>
        <v>5.0274355647859225E+21</v>
      </c>
      <c r="G24">
        <f>F24*E24</f>
        <v>4.6884908864436201E+21</v>
      </c>
      <c r="H24">
        <f>D24*F24</f>
        <v>1.3342813988941837E-2</v>
      </c>
      <c r="I24">
        <f>1/H24</f>
        <v>74.946709204578056</v>
      </c>
    </row>
    <row r="25" spans="1:9" x14ac:dyDescent="0.2">
      <c r="A25" t="s">
        <v>3</v>
      </c>
      <c r="B25">
        <v>40</v>
      </c>
      <c r="C25">
        <v>2.7010000000000001</v>
      </c>
      <c r="D25">
        <f>C25*1E-24</f>
        <v>2.7009999999999999E-24</v>
      </c>
      <c r="E25">
        <v>0.96940999999999999</v>
      </c>
      <c r="F25">
        <f>'Norite Density'!H10</f>
        <v>2.1252846817505865E+22</v>
      </c>
      <c r="G25">
        <f>F25*E25</f>
        <v>2.0602722233358362E+22</v>
      </c>
      <c r="H25">
        <f>D25*F25</f>
        <v>5.7403939254083339E-2</v>
      </c>
      <c r="I25">
        <f>1/H25</f>
        <v>17.420407257658134</v>
      </c>
    </row>
    <row r="26" spans="1:9" x14ac:dyDescent="0.2">
      <c r="A26" t="s">
        <v>37</v>
      </c>
      <c r="B26">
        <v>48</v>
      </c>
      <c r="C26">
        <v>2.661</v>
      </c>
      <c r="D26">
        <f>C26*1E-24</f>
        <v>2.661E-24</v>
      </c>
      <c r="E26">
        <v>0.73719999999999997</v>
      </c>
      <c r="F26">
        <f>'Norite Density'!H13</f>
        <v>1.7110141617398208E+21</v>
      </c>
      <c r="G26">
        <f>F26*E26</f>
        <v>1.2613596400345958E+21</v>
      </c>
      <c r="H26">
        <f>D26*F26</f>
        <v>4.5530086843896629E-3</v>
      </c>
      <c r="I26">
        <f>1/H26</f>
        <v>219.63498629567218</v>
      </c>
    </row>
    <row r="27" spans="1:9" x14ac:dyDescent="0.2">
      <c r="A27" t="s">
        <v>40</v>
      </c>
      <c r="B27">
        <v>55</v>
      </c>
      <c r="C27">
        <v>2.5880000000000001</v>
      </c>
      <c r="D27">
        <f>C27*1E-24</f>
        <v>2.588E-24</v>
      </c>
      <c r="E27">
        <v>1</v>
      </c>
      <c r="F27">
        <f>'Norite Density'!H11</f>
        <v>2.9815834169427355E+20</v>
      </c>
      <c r="G27">
        <f>F27*E27</f>
        <v>2.9815834169427355E+20</v>
      </c>
      <c r="H27">
        <f>D27*F27</f>
        <v>7.7163378830477994E-4</v>
      </c>
      <c r="I27">
        <f>1/H27</f>
        <v>1295.9515448344</v>
      </c>
    </row>
    <row r="28" spans="1:9" x14ac:dyDescent="0.2">
      <c r="A28" t="s">
        <v>4</v>
      </c>
      <c r="B28">
        <v>56</v>
      </c>
      <c r="C28">
        <v>2.5880000000000001</v>
      </c>
      <c r="D28">
        <f>C28*1E-24</f>
        <v>2.588E-24</v>
      </c>
      <c r="E28">
        <v>0.91754000000000002</v>
      </c>
      <c r="F28">
        <f>'Norite Density'!H12</f>
        <v>1.8185581959208526E+22</v>
      </c>
      <c r="G28">
        <f>F28*E28</f>
        <v>1.6685998870852192E+22</v>
      </c>
      <c r="H28">
        <f>D28*F28</f>
        <v>4.7064286110431668E-2</v>
      </c>
      <c r="I28">
        <f>1/H28</f>
        <v>21.247533589558746</v>
      </c>
    </row>
    <row r="29" spans="1:9" s="15" customFormat="1" x14ac:dyDescent="0.2">
      <c r="A29" s="14" t="s">
        <v>35</v>
      </c>
      <c r="F29" s="15">
        <f>SUM(F17:F28)</f>
        <v>7.8771711965969219E+23</v>
      </c>
      <c r="G29" s="15">
        <f>SUM(G18:G28)</f>
        <v>7.4253331886421672E+23</v>
      </c>
      <c r="H29" s="15">
        <f>SUM(H18:H28)</f>
        <v>2.1535969853177641</v>
      </c>
      <c r="I29" s="15">
        <f t="shared" ref="I29" si="1">1/H29</f>
        <v>0.46433943157310353</v>
      </c>
    </row>
  </sheetData>
  <sortState xmlns:xlrd2="http://schemas.microsoft.com/office/spreadsheetml/2017/richdata2" ref="A3:I13">
    <sortCondition ref="B3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Shotcrete Density</vt:lpstr>
      <vt:lpstr>Shotcrete Hang</vt:lpstr>
      <vt:lpstr>Norite Density</vt:lpstr>
      <vt:lpstr>Attenuation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2025-06-18T22:17:52Z</dcterms:modified>
</cp:coreProperties>
</file>