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19425" windowHeight="10965" activeTab="2"/>
  </bookViews>
  <sheets>
    <sheet name="01" sheetId="1" r:id="rId1"/>
    <sheet name="Investicinė" sheetId="2" r:id="rId2"/>
    <sheet name="Naujos pareigybės, kita" sheetId="3" r:id="rId3"/>
  </sheets>
  <definedNames>
    <definedName name="_xlnm._FilterDatabase" localSheetId="0" hidden="1">'01'!$A$1:$AD$31</definedName>
  </definedNames>
  <calcPr calcId="145621"/>
</workbook>
</file>

<file path=xl/calcChain.xml><?xml version="1.0" encoding="utf-8"?>
<calcChain xmlns="http://schemas.openxmlformats.org/spreadsheetml/2006/main">
  <c r="E34" i="3" l="1"/>
  <c r="F34" i="3" s="1"/>
  <c r="D34" i="3"/>
  <c r="D32" i="3"/>
  <c r="D29" i="3"/>
  <c r="D25" i="3"/>
  <c r="E25" i="3" s="1"/>
  <c r="F25" i="3" s="1"/>
  <c r="E22" i="3"/>
  <c r="F22" i="3" s="1"/>
  <c r="D22" i="3"/>
  <c r="D19" i="3"/>
  <c r="E19" i="3" s="1"/>
  <c r="F19" i="3" s="1"/>
  <c r="E17" i="3"/>
  <c r="D17" i="3"/>
  <c r="F17" i="3" s="1"/>
  <c r="D15" i="3"/>
  <c r="E12" i="3"/>
  <c r="D12" i="3"/>
  <c r="D10" i="3"/>
  <c r="E10" i="3" s="1"/>
  <c r="F10" i="3" s="1"/>
  <c r="E7" i="3"/>
  <c r="D7" i="3"/>
  <c r="F7" i="3" s="1"/>
  <c r="D4" i="3"/>
  <c r="K68" i="2"/>
  <c r="L67" i="2"/>
  <c r="I67" i="2"/>
  <c r="J66" i="2"/>
  <c r="M66" i="2" s="1"/>
  <c r="J65" i="2"/>
  <c r="M65" i="2" s="1"/>
  <c r="J64" i="2"/>
  <c r="M64" i="2" s="1"/>
  <c r="J63" i="2"/>
  <c r="M63" i="2" s="1"/>
  <c r="J62" i="2"/>
  <c r="M62" i="2" s="1"/>
  <c r="J61" i="2"/>
  <c r="M61" i="2" s="1"/>
  <c r="J60" i="2"/>
  <c r="M60" i="2" s="1"/>
  <c r="J59" i="2"/>
  <c r="M59" i="2" s="1"/>
  <c r="J58" i="2"/>
  <c r="M58" i="2" s="1"/>
  <c r="J57" i="2"/>
  <c r="M57" i="2" s="1"/>
  <c r="J56" i="2"/>
  <c r="M56" i="2" s="1"/>
  <c r="J55" i="2"/>
  <c r="M55" i="2" s="1"/>
  <c r="J54" i="2"/>
  <c r="M54" i="2" s="1"/>
  <c r="J53" i="2"/>
  <c r="M53" i="2" s="1"/>
  <c r="J52" i="2"/>
  <c r="M52" i="2" s="1"/>
  <c r="J51" i="2"/>
  <c r="M51" i="2" s="1"/>
  <c r="J50" i="2"/>
  <c r="M50" i="2" s="1"/>
  <c r="J49" i="2"/>
  <c r="M49" i="2" s="1"/>
  <c r="J48" i="2"/>
  <c r="M48" i="2" s="1"/>
  <c r="J47" i="2"/>
  <c r="M47" i="2" s="1"/>
  <c r="J46" i="2"/>
  <c r="M46" i="2" s="1"/>
  <c r="J45" i="2"/>
  <c r="M45" i="2" s="1"/>
  <c r="J44" i="2"/>
  <c r="M44" i="2" s="1"/>
  <c r="J43" i="2"/>
  <c r="M43" i="2" s="1"/>
  <c r="J42" i="2"/>
  <c r="M42" i="2" s="1"/>
  <c r="J41" i="2"/>
  <c r="M41" i="2" s="1"/>
  <c r="J40" i="2"/>
  <c r="M40" i="2" s="1"/>
  <c r="J39" i="2"/>
  <c r="M39" i="2" s="1"/>
  <c r="J38" i="2"/>
  <c r="M38" i="2" s="1"/>
  <c r="J37" i="2"/>
  <c r="M37" i="2" s="1"/>
  <c r="J36" i="2"/>
  <c r="M36" i="2" s="1"/>
  <c r="J35" i="2"/>
  <c r="M35" i="2" s="1"/>
  <c r="J34" i="2"/>
  <c r="M34" i="2" s="1"/>
  <c r="J33" i="2"/>
  <c r="M33" i="2" s="1"/>
  <c r="J32" i="2"/>
  <c r="M32" i="2" s="1"/>
  <c r="J31" i="2"/>
  <c r="M31" i="2" s="1"/>
  <c r="J30" i="2"/>
  <c r="M30" i="2" s="1"/>
  <c r="J29" i="2"/>
  <c r="M29" i="2" s="1"/>
  <c r="J28" i="2"/>
  <c r="M28" i="2" s="1"/>
  <c r="J27" i="2"/>
  <c r="M27" i="2" s="1"/>
  <c r="J26" i="2"/>
  <c r="M26" i="2" s="1"/>
  <c r="J25" i="2"/>
  <c r="J67" i="2" s="1"/>
  <c r="L23" i="2"/>
  <c r="L68" i="2" s="1"/>
  <c r="K23" i="2"/>
  <c r="I23" i="2"/>
  <c r="I68" i="2" s="1"/>
  <c r="M22" i="2"/>
  <c r="M21" i="2"/>
  <c r="J20" i="2"/>
  <c r="M20" i="2" s="1"/>
  <c r="M19" i="2"/>
  <c r="M18" i="2"/>
  <c r="J17" i="2"/>
  <c r="M17" i="2" s="1"/>
  <c r="M16" i="2"/>
  <c r="M15" i="2"/>
  <c r="J14" i="2"/>
  <c r="M14" i="2" s="1"/>
  <c r="M13" i="2"/>
  <c r="J13" i="2"/>
  <c r="J12" i="2"/>
  <c r="M12" i="2" s="1"/>
  <c r="M11" i="2"/>
  <c r="J11" i="2"/>
  <c r="J10" i="2"/>
  <c r="M10" i="2" s="1"/>
  <c r="M9" i="2"/>
  <c r="J9" i="2"/>
  <c r="J8" i="2"/>
  <c r="J23" i="2" s="1"/>
  <c r="J68" i="2" s="1"/>
  <c r="M7" i="2"/>
  <c r="M6" i="2"/>
  <c r="M5" i="2"/>
  <c r="M4" i="2"/>
  <c r="M3" i="2"/>
  <c r="M2" i="2"/>
  <c r="I3" i="1"/>
  <c r="I20" i="1"/>
  <c r="F12" i="3" l="1"/>
  <c r="E32" i="3"/>
  <c r="F32" i="3" s="1"/>
  <c r="E29" i="3"/>
  <c r="F29" i="3" s="1"/>
  <c r="D38" i="3"/>
  <c r="E4" i="3"/>
  <c r="E15" i="3"/>
  <c r="F15" i="3" s="1"/>
  <c r="M8" i="2"/>
  <c r="M23" i="2" s="1"/>
  <c r="M25" i="2"/>
  <c r="M67" i="2" s="1"/>
  <c r="I18" i="1"/>
  <c r="M68" i="2" l="1"/>
  <c r="E38" i="3"/>
  <c r="F4" i="3"/>
  <c r="F38" i="3" s="1"/>
</calcChain>
</file>

<file path=xl/comments1.xml><?xml version="1.0" encoding="utf-8"?>
<comments xmlns="http://schemas.openxmlformats.org/spreadsheetml/2006/main">
  <authors>
    <author>Patricija Macijevska</author>
  </authors>
  <commentList>
    <comment ref="J2" authorId="0">
      <text>
        <r>
          <rPr>
            <b/>
            <sz val="9"/>
            <color indexed="81"/>
            <rFont val="Tahoma"/>
            <family val="2"/>
            <charset val="186"/>
          </rPr>
          <t>Patricija Macijevska:</t>
        </r>
        <r>
          <rPr>
            <sz val="9"/>
            <color indexed="81"/>
            <rFont val="Tahoma"/>
            <family val="2"/>
            <charset val="186"/>
          </rPr>
          <t xml:space="preserve">
Tik projektavimui</t>
        </r>
      </text>
    </comment>
    <comment ref="J4" authorId="0">
      <text>
        <r>
          <rPr>
            <b/>
            <sz val="9"/>
            <color indexed="81"/>
            <rFont val="Tahoma"/>
            <family val="2"/>
            <charset val="186"/>
          </rPr>
          <t xml:space="preserve">Patricija Macijevska: </t>
        </r>
        <r>
          <rPr>
            <sz val="9"/>
            <color indexed="81"/>
            <rFont val="Tahoma"/>
            <family val="2"/>
            <charset val="186"/>
          </rPr>
          <t>Tik projektavimui</t>
        </r>
      </text>
    </comment>
    <comment ref="J5" authorId="0">
      <text>
        <r>
          <rPr>
            <b/>
            <sz val="9"/>
            <color indexed="81"/>
            <rFont val="Tahoma"/>
            <family val="2"/>
            <charset val="186"/>
          </rPr>
          <t>Patricija Macijevska:</t>
        </r>
        <r>
          <rPr>
            <sz val="9"/>
            <color indexed="81"/>
            <rFont val="Tahoma"/>
            <family val="2"/>
            <charset val="186"/>
          </rPr>
          <t xml:space="preserve">
Rangos darbams 2018 m.</t>
        </r>
      </text>
    </comment>
    <comment ref="J6" authorId="0">
      <text>
        <r>
          <rPr>
            <b/>
            <sz val="9"/>
            <color indexed="81"/>
            <rFont val="Tahoma"/>
            <family val="2"/>
            <charset val="186"/>
          </rPr>
          <t>Patricija Macijevska:</t>
        </r>
        <r>
          <rPr>
            <sz val="9"/>
            <color indexed="81"/>
            <rFont val="Tahoma"/>
            <family val="2"/>
            <charset val="186"/>
          </rPr>
          <t xml:space="preserve">
0,9 tukst. Eur LAAIF dalis</t>
        </r>
      </text>
    </comment>
    <comment ref="J7" authorId="0">
      <text>
        <r>
          <rPr>
            <b/>
            <sz val="9"/>
            <color indexed="81"/>
            <rFont val="Tahoma"/>
            <family val="2"/>
            <charset val="186"/>
          </rPr>
          <t>Patricija Macijevska:</t>
        </r>
        <r>
          <rPr>
            <sz val="9"/>
            <color indexed="81"/>
            <rFont val="Tahoma"/>
            <family val="2"/>
            <charset val="186"/>
          </rPr>
          <t xml:space="preserve">
Rangos darbams </t>
        </r>
      </text>
    </comment>
    <comment ref="J16" authorId="0">
      <text>
        <r>
          <rPr>
            <b/>
            <sz val="9"/>
            <color indexed="81"/>
            <rFont val="Tahoma"/>
            <family val="2"/>
            <charset val="186"/>
          </rPr>
          <t>Patricija Macijevska:</t>
        </r>
        <r>
          <rPr>
            <sz val="9"/>
            <color indexed="81"/>
            <rFont val="Tahoma"/>
            <family val="2"/>
            <charset val="186"/>
          </rPr>
          <t xml:space="preserve">
Tik projektavimas</t>
        </r>
      </text>
    </comment>
    <comment ref="J18" authorId="0">
      <text>
        <r>
          <rPr>
            <b/>
            <sz val="9"/>
            <color indexed="81"/>
            <rFont val="Tahoma"/>
            <family val="2"/>
            <charset val="186"/>
          </rPr>
          <t>Patricija Macijevska:</t>
        </r>
        <r>
          <rPr>
            <sz val="9"/>
            <color indexed="81"/>
            <rFont val="Tahoma"/>
            <family val="2"/>
            <charset val="186"/>
          </rPr>
          <t xml:space="preserve">
Rangos darbams</t>
        </r>
      </text>
    </comment>
  </commentList>
</comments>
</file>

<file path=xl/comments2.xml><?xml version="1.0" encoding="utf-8"?>
<comments xmlns="http://schemas.openxmlformats.org/spreadsheetml/2006/main">
  <authors>
    <author>Patricija Macijevska</author>
  </authors>
  <commentList>
    <comment ref="D2" authorId="0">
      <text>
        <r>
          <rPr>
            <b/>
            <sz val="9"/>
            <color indexed="81"/>
            <rFont val="Tahoma"/>
            <family val="2"/>
            <charset val="186"/>
          </rPr>
          <t>Patricija Macijevska:</t>
        </r>
        <r>
          <rPr>
            <sz val="9"/>
            <color indexed="81"/>
            <rFont val="Tahoma"/>
            <family val="2"/>
            <charset val="186"/>
          </rPr>
          <t xml:space="preserve">
175 </t>
        </r>
      </text>
    </comment>
    <comment ref="D5" authorId="0">
      <text>
        <r>
          <rPr>
            <b/>
            <sz val="9"/>
            <color indexed="81"/>
            <rFont val="Tahoma"/>
            <family val="2"/>
            <charset val="186"/>
          </rPr>
          <t>Patricija Macijevska:</t>
        </r>
        <r>
          <rPr>
            <sz val="9"/>
            <color indexed="81"/>
            <rFont val="Tahoma"/>
            <family val="2"/>
            <charset val="186"/>
          </rPr>
          <t xml:space="preserve">
325</t>
        </r>
      </text>
    </comment>
    <comment ref="D8" authorId="0">
      <text>
        <r>
          <rPr>
            <b/>
            <sz val="9"/>
            <color indexed="81"/>
            <rFont val="Tahoma"/>
            <family val="2"/>
            <charset val="186"/>
          </rPr>
          <t>Patricija Macijevska:</t>
        </r>
        <r>
          <rPr>
            <sz val="9"/>
            <color indexed="81"/>
            <rFont val="Tahoma"/>
            <family val="2"/>
            <charset val="186"/>
          </rPr>
          <t xml:space="preserve">
263</t>
        </r>
      </text>
    </comment>
    <comment ref="D18" authorId="0">
      <text>
        <r>
          <rPr>
            <b/>
            <sz val="9"/>
            <color indexed="81"/>
            <rFont val="Tahoma"/>
            <family val="2"/>
            <charset val="186"/>
          </rPr>
          <t>Patricija Macijevska:</t>
        </r>
        <r>
          <rPr>
            <sz val="9"/>
            <color indexed="81"/>
            <rFont val="Tahoma"/>
            <family val="2"/>
            <charset val="186"/>
          </rPr>
          <t xml:space="preserve">
118,25</t>
        </r>
      </text>
    </comment>
  </commentList>
</comments>
</file>

<file path=xl/sharedStrings.xml><?xml version="1.0" encoding="utf-8"?>
<sst xmlns="http://schemas.openxmlformats.org/spreadsheetml/2006/main" count="512" uniqueCount="261">
  <si>
    <t xml:space="preserve">Asignavimų valdytojas </t>
  </si>
  <si>
    <t>Programa</t>
  </si>
  <si>
    <t>Priemonės kodas</t>
  </si>
  <si>
    <t>Priemonė</t>
  </si>
  <si>
    <t>Finansavimo šaltinis</t>
  </si>
  <si>
    <t>2017 m. patvirtintas planas. Viso</t>
  </si>
  <si>
    <t>2017 m. patikslintas planas (2017-10-25). Viso</t>
  </si>
  <si>
    <t>2018 m. poreikis. Viso</t>
  </si>
  <si>
    <t>2018 m. poreikis skoloms</t>
  </si>
  <si>
    <t>Pastabos</t>
  </si>
  <si>
    <t>Savivaldybės administracija</t>
  </si>
  <si>
    <t>01 programa „Vaikų, jaunimo ir suaugusiųjų ugdymas“</t>
  </si>
  <si>
    <t>Balsių pagrindinės mokyklos, Bubilo g. 8, statybos sąnaudų dengimas (investicinė programa)</t>
  </si>
  <si>
    <t>01</t>
  </si>
  <si>
    <t>Švietimo, kultūros ir sporto departamentas</t>
  </si>
  <si>
    <t>Darbo užmokestis pinigais</t>
  </si>
  <si>
    <t>Socialinio draudimo įmokos</t>
  </si>
  <si>
    <t>Mityba</t>
  </si>
  <si>
    <t>Ryšių paslaugos</t>
  </si>
  <si>
    <t xml:space="preserve">Transporto išlaikymas </t>
  </si>
  <si>
    <t>Spaudiniai</t>
  </si>
  <si>
    <t>Kitos prekės</t>
  </si>
  <si>
    <t>Ilgalaikio materialiojo turto einamasis remontas</t>
  </si>
  <si>
    <t>Po 1 eur - 1 kv. m pastato ploto tech. priežiūrai + 4.000,0 tūkst. eur centralizuotiems avariniams darbams atlikti.</t>
  </si>
  <si>
    <t>Medikamentai</t>
  </si>
  <si>
    <t>Medikamentams pirkti lėšos skiriamos vadovaujantis Lietuvos Respublikos sveikatos apsaugos ministro 2003 m. liepos 11 d. įsakymu Nr. V-450 „Dėl sveikatos priežiūros ir farmacijos specialistų kompetencijos teikiant pirmąją medicinos pagalbą, pirmosios medicinos pagalbos vaistinėlių ir pirmosios pagalbos rinkinių“ patvirtintu Įmonės pirmosios pagalbos rinkinio aprašymu, 2011 m. rugpjūčio 10 d. įsakymu Nr. V-773 „Dėl Lietuvos higienos normos 21:2011 „Mokykla, vykdanti bendrojo ugdymo programas. Bendrieji sveikatos saugos reikalavimai“ patvirtinimo“, atsižvelgiant į sporto salių, mokyklos dirbtuvių ir  sveikatos kabinetų skaičių, skiriama 15 Eur per metus vienam pirmosios pagalbos rinkiniui ar jo papildymui pirkti (bendrojo lavinimo įstaigoms finansavimas skiriamas 2-iem pirmosios pagalbos rinkiniams įsigyti ar papildyti), vadovaujantis Lietuvos Respublikos sveikatos apsaugos ministro 2010 m. balandžio 22 d. įsakymu Nr. V-313 „Dėl Lietuvos higienos normos HN 75:2016 „Ikimokyklinio ir priešmokyklinio ugdymo programų vykdymo bendrieji sveikatos saugos reikalavimai“ patvirtinimo“ skiriamos lėšos, atsižvelgiant į grupių skaičių, 15 Eur per metus vienai grupei (taip pat papildomai yra skiriamas finansavimas vienam pirmosios pagalbos rinkiniui įsigyti ar papildyti, kuris bus laikomas slaugytojos kabinete)  ir vadovaujantis Lietuvos Respublikos sveikatos apsaugos ministro 2012 m. birželio 25 d. įsakymu Nr. V-599 „Dėl Lietuvos higienos normos HN 20:2012 „Neformaliojo vaikų švietimo programų vykdymo bendrieji sveikatos saugos reikalavimai“ patvirtinimo“ formalųjį švietimą papildančioms ugdymo įstaigoms skiriama 15 Eur vienam pirmosios pagalbos rinkiniui ar jo papildymui pirkti (formalųjį švietimą papildančioms ugdymo įstaigoms finansavimas skiriamas 2-iem pirmosios pagalbos rinkiniams įsigyti ar papildyti) per metus.</t>
  </si>
  <si>
    <t>Kvalifikacijos kėlimas</t>
  </si>
  <si>
    <t>Socialinė parama</t>
  </si>
  <si>
    <t>Kitos išlaidos ir paslaugos</t>
  </si>
  <si>
    <t>Kompensacija už lankymą nevalstybinėse ikimokyklinėse įstaigose (100 Eur)</t>
  </si>
  <si>
    <t>2018 m. projektas. Skoloms</t>
  </si>
  <si>
    <t>Išlaidų detalizavimas/investicinis projektas</t>
  </si>
  <si>
    <t>Investicinė programa</t>
  </si>
  <si>
    <t>Tėvų mokesčio surinkimas švietimo ugdymo įstaigose</t>
  </si>
  <si>
    <t>Papildomas lėšų gavimas nuomojant patalpas</t>
  </si>
  <si>
    <t>Mokamų paslaugų teikimas švietimo įstaigose</t>
  </si>
  <si>
    <t>Lėšų likučiai iš biudžetinių įstaigų pajamų įmokų už paslaugas</t>
  </si>
  <si>
    <t>Lėšų likučiai iš biudžetinių įstaigų pajamų įmokų už turto nuomą</t>
  </si>
  <si>
    <t>Lėšų likučiai iš paramos lėšų socialinės infrastruktūros plėtrai</t>
  </si>
  <si>
    <t>Skolintos lėšos (Paskolos savivaldybės vardu)</t>
  </si>
  <si>
    <t>Apranga ir patalinė</t>
  </si>
  <si>
    <t>Balsių pagrindinės mokyklos, Bubilo g. 8, statybos sąnaudų dengimas</t>
  </si>
  <si>
    <t>Lėšų likučiai iš Savivaldybės biudžeto lėšų</t>
  </si>
  <si>
    <t>Paramos lėšos socialinės infrastruktūros plėtrai</t>
  </si>
  <si>
    <t xml:space="preserve">
010101</t>
  </si>
  <si>
    <t>Šildymas</t>
  </si>
  <si>
    <t>Elektros energija</t>
  </si>
  <si>
    <t>Vandentiekis ir kanalizacija</t>
  </si>
  <si>
    <t>Šiukšlių išvežimas</t>
  </si>
  <si>
    <t>Pagal šiais metais 50% ir 100 % lengvatą maitinimui gaunančių vaikų skaičių. Apytiksliai lengvatą gauna 5500 vaikų. Nuolat kintantis skaičius.</t>
  </si>
  <si>
    <t>Ryšio paslaugų lėšos skiriamos telefono ir interneto ryšių paslaugoms apmokėti. Telefono ryšio paslaugoms apmokėti skiriama 200 Eur per metus Savivaldybės biudžetinei švietimo įstaigai, vienai formalųjį švietimą papildančiai ugdymo įstaigai papildomai skiriama 300 Eur interneto paslaugoms apmokėti. Vilniaus miesto psichologinei pedagoginei tarnybai ryšių paslaugoms per metus skiriama – 600 Eur, Savivaldybės biudžetinei įstaigai „Biudžetinių įstaigų buhalterinė apskaita“ – 6000 Eur telefono ir interneto ryšių paslaugoms apmokėti.</t>
  </si>
  <si>
    <t>Lėšos transporto išlaikymo paslaugoms skirstomos pagal poreikį – tik tuo atveju, jeigu Savivaldybės biudžetinė įstaiga turi transporto priemonę, valdomą patikėjimo, nuosavybės ar kita teise (geltoni autobusiukai). Patikslinome poreikį nes nuo rugsėjo 1d. papildomą transportą gavo Vilniaus Šilo specialioji mokykla ir Grigiškių pradinė.</t>
  </si>
  <si>
    <t xml:space="preserve">Spaudiniams vienai Savivaldybės biudžetinei įstaigai skiriama iki 400 Eur per metus. </t>
  </si>
  <si>
    <t>A15-567/17(2.1.4E-KS) - Prekėms įsigyti vienam vaikui  per metus skiriama iki 90,24 Eur. (89305 vaikai)</t>
  </si>
  <si>
    <t>1. Kvalifikacijos kėlimui skiriama iki 1000 Eur per metus šių mokymų (kursų) išlaidoms dengti:
1.1 raštvedybos (raštinės vedėjo) – kartą per dvejus metus;
1.2 pirmosios pagalbos (visi darbuotojai);
1.3 darbo saugos ir sveikatos  (visi darbuotojai);
1.4 civilinės saugos (visi darbuotojai);
1.5 priešgaisrinės saugos (visi darbuotojai);
1.6 buhalterinės apskaitos (įstaigoms turinčioms decentralizuotą buhalteriją)
1.7 viešųjų pirkimų.                                                                                                                                                                                               1.8. ikimokyklinio ugdymo pedagogų padėjėjų (tikslinama)                                                                                                     1.9. Dietolų bei virėjų kursai (tikslinama)                                                                                                                                          1.10. Microsoft office kursai (tikslinama)</t>
  </si>
  <si>
    <t>Pagal 2016-2017 m. sąskaitas faktūras. (8 mėn.)</t>
  </si>
  <si>
    <t>Pagal 2016-2017 m. sąskaitas faktūras. (11 mėn.)</t>
  </si>
  <si>
    <t>Neįgaliųjų vaikų pavežėjimas ir maitinimas.</t>
  </si>
  <si>
    <t>1. Kitų ugdymo procesui būtinų paslaugų lėšos skiriamos pagal vaikų skaičių Savivaldybės biudžetinėje įstaigoje. Per metus vienam vaikui (viso 89305) skiriama iki 18 Eur. Lėšos gali būti naudojamos:
1.1 skalbimui;
1.2 gesintuvų patikrai ir pildymui;
1.3 varžų matavimui;
1.4 rekuperatorių priežiūrai;
1.5 pastato techninės būklės įvertinimui;
1.6 dezinfekcijai;
1.7 deratizacijai;
1.8 informacinių kompiuterinių technologijų įrangos remontui;
1.9 kopijavimo aparatų, spausdintuvų techninei priežiūrai;
1.10 kompiuterinių programų priežiūrai ir atnaujinimui;
1.11 signalizacijos ir apsaugos paslaugoms apmokėti;
1.12 maistinių atliekų tvarkymui;
1.13 mikrobiologiniams tyrimams (vandens);
1.14 smėlio tikrinimui;
1.15 smėlio atvežimui;
1.16 maisto (patiekalo) tikrinimui;
1.17 Savivaldybės biudžetinės įstaigos darbuotojų, vaikų civilinės atsakomybės draudimui;
1.18 Savivaldybės biudžetinės įstaigos pastatų ir turto draudimui;
1.19 kilimėlių valymui, nuomai;
1.20 pašto paslaugoms;
1.21 viešojo transporto elektroninio 9 mėnesių (270 dienų) tik darbo dienoms skirto bilieto įsigijimui.
1.22 kitoms, reikalingoms ugdymo procesui gerinti, paslaugoms apmokėti.</t>
  </si>
  <si>
    <t>100 eur kompensacija privatiems darželiams; 100 eur kompensacija auklėms (6 mėn. iš 11 mėn.)</t>
  </si>
  <si>
    <t>Skola Balsių SPV (išlaikymo kaštai, kiekvienais metais indeksuojami). Indeksuojamas skaičius.</t>
  </si>
  <si>
    <t xml:space="preserve">Žiūrėti. Investicinė. </t>
  </si>
  <si>
    <t>Eil.Nr.</t>
  </si>
  <si>
    <t>Investicinio projekto pavadinimas</t>
  </si>
  <si>
    <t>Adresas</t>
  </si>
  <si>
    <t>Vykdomi darbai</t>
  </si>
  <si>
    <t>Projekto įgyvendinimo pradžia</t>
  </si>
  <si>
    <t>Planuojama užbaigti projektavimą</t>
  </si>
  <si>
    <t>Rangos darbų pradžia</t>
  </si>
  <si>
    <t>Planuojama projekto įgyvendinimo pabaiga</t>
  </si>
  <si>
    <t>Numatoma rangos darbų vertė, mln.eur.</t>
  </si>
  <si>
    <t>Reikalingos lėšos 2018 m. (mln.eur.)</t>
  </si>
  <si>
    <t>MAXIMALŪS</t>
  </si>
  <si>
    <t>TRŪKSTA</t>
  </si>
  <si>
    <t>Mokslo paskirties pastato statyba Tolminkiemio gatvėje</t>
  </si>
  <si>
    <t>Tolminkiemio g.</t>
  </si>
  <si>
    <t>Projektavimas</t>
  </si>
  <si>
    <t>2018-09</t>
  </si>
  <si>
    <t>Vilniaus Antakalnio gimnazijos, Antakalnio g. 29 stogo remontas</t>
  </si>
  <si>
    <t>Antakalnio g. 29</t>
  </si>
  <si>
    <t>2018-01</t>
  </si>
  <si>
    <t xml:space="preserve"> Vilniaus Balsių mokyklos, Bubilo g. išplėtimas</t>
  </si>
  <si>
    <t>Bubilo g.</t>
  </si>
  <si>
    <t>2018-02</t>
  </si>
  <si>
    <t>Vilniaus Gabijos gimnazijos pastato, Pašilaičių g. 13 statyba</t>
  </si>
  <si>
    <t>Pašilaičių g. 13</t>
  </si>
  <si>
    <t>Projektavimas ir rangos darbai</t>
  </si>
  <si>
    <t>2018-06</t>
  </si>
  <si>
    <t>Vilniaus Jono Basanavičiaus progimnazijos pastato, S. Konarskio g. 27 atnaujinimas</t>
  </si>
  <si>
    <t>S. Konarskio g. 27</t>
  </si>
  <si>
    <t>Vilniaus Licejaus pastato, Širvintų g. 82 modernizavimas</t>
  </si>
  <si>
    <t>Širvintų g. 82</t>
  </si>
  <si>
    <t>2018-03</t>
  </si>
  <si>
    <t>Vilniaus lopšelio darželio „Atžalėlė“, Antakalnio g. 74 segmentinio priestato statyba</t>
  </si>
  <si>
    <t>Antakalnio g. 74</t>
  </si>
  <si>
    <t>2018-04</t>
  </si>
  <si>
    <t>Modulis</t>
  </si>
  <si>
    <t xml:space="preserve"> Vilniaus lopšelio-darželio „Gabijėlė“, Gabijos g. 1 segmentinio priestato statyba</t>
  </si>
  <si>
    <t>Gabijos g. 1</t>
  </si>
  <si>
    <t>Vilniaus lopšelio-darželio „Gintarėlis“, Didlaukio g. 35 segmentinio priestato statyba</t>
  </si>
  <si>
    <t>Didlaukio g. 35</t>
  </si>
  <si>
    <t>Vilniaus lopšelio-darželio „Pasaka“, Žirmūnų g. 110 segmentinio priestato statyba</t>
  </si>
  <si>
    <t>Žirmūnų g. 110</t>
  </si>
  <si>
    <t>Vilniaus lopšelio-darželio „Strazdelis“, I. Šimulionio g. 14 segmentinio priestato statyba</t>
  </si>
  <si>
    <t>I. Šimulionio g. 14</t>
  </si>
  <si>
    <t>Vilniaus lopšelio-darželio „Vandenis“, Žadeikos g. 14a segmentinio priestato statyba</t>
  </si>
  <si>
    <t>Žadeikos g. 14A</t>
  </si>
  <si>
    <t>Projektavimas ir darbai</t>
  </si>
  <si>
    <t>Vilniaus lopšelis-darželis "Malūnėlis", Vokiečių g. 13A patalpų remontas</t>
  </si>
  <si>
    <t>Vokiečių g. 13A</t>
  </si>
  <si>
    <t>2017-12</t>
  </si>
  <si>
    <t>Vilniaus vaikų namų pastato, Minties g. 1 patalpų remontas</t>
  </si>
  <si>
    <t>Minties g. 1</t>
  </si>
  <si>
    <t>2017-11</t>
  </si>
  <si>
    <t xml:space="preserve">Vilniaus „Vilnies“ mokyklos, Švarioji g. 33 plėtra </t>
  </si>
  <si>
    <t>Švarioji g. 33</t>
  </si>
  <si>
    <t xml:space="preserve">Vilniaus lopšelio darželio Bajorų kelias 10, statyba </t>
  </si>
  <si>
    <t>Bajorų kelias 10</t>
  </si>
  <si>
    <t xml:space="preserve">Statyba </t>
  </si>
  <si>
    <t>Vilniaus lopšelio darželio Žemynos g. 2 C statyba</t>
  </si>
  <si>
    <t xml:space="preserve">Žemynos g. 2 C </t>
  </si>
  <si>
    <t>2018-07</t>
  </si>
  <si>
    <t>Vilniaus Sausio 13-osios mokyklos stogo remonto darbai</t>
  </si>
  <si>
    <t>Architektų g. 166</t>
  </si>
  <si>
    <t>Vilniaus lopšelio-darželio „Medinėlis“ priestato statyba</t>
  </si>
  <si>
    <t>A.P.Kavoliuko g. 5</t>
  </si>
  <si>
    <t>Naujai statomų įstaigų įrengimas</t>
  </si>
  <si>
    <t>Skola</t>
  </si>
  <si>
    <t>VISO:</t>
  </si>
  <si>
    <t>Sąrašas renovuotinų įstaigų</t>
  </si>
  <si>
    <t>Vilniaus lopšelis-darželis Spygliukas</t>
  </si>
  <si>
    <t>Architektų g. 16</t>
  </si>
  <si>
    <t>0,065 (projektavimas) + rangai (0,3)</t>
  </si>
  <si>
    <t>Vilniaus lopšelis-darželis Eglutė</t>
  </si>
  <si>
    <t>Miglos g. 3</t>
  </si>
  <si>
    <t>Vilniaus lopšelis-darželis Pipiras</t>
  </si>
  <si>
    <t>Krokuvos g. 6a</t>
  </si>
  <si>
    <t>Vilniaus lopšelis-darželis Voveraitė</t>
  </si>
  <si>
    <t>Jūratės g. 4a</t>
  </si>
  <si>
    <t>Vilniaus lopšelis-darželis Žemyna</t>
  </si>
  <si>
    <t>Žemynos g. 13</t>
  </si>
  <si>
    <t>Vilniaus lopšelis-darželis Justinukas</t>
  </si>
  <si>
    <t>Taikos g. 99</t>
  </si>
  <si>
    <t>Vilniaus lopšelis-darželis Smalsučiai</t>
  </si>
  <si>
    <t>Minties g. 40</t>
  </si>
  <si>
    <t>Vilniaus lopšelis - darželis Berželis</t>
  </si>
  <si>
    <t>Taikos g. 187</t>
  </si>
  <si>
    <t>Vilniaus lopšelis-darželis Giraitė</t>
  </si>
  <si>
    <t>Kovo 11-osios g. 54, Grigiškės</t>
  </si>
  <si>
    <t>Vilniaus lopšelis-darželis Viltenė</t>
  </si>
  <si>
    <t>Gerosios Vilties g. 7A</t>
  </si>
  <si>
    <t>Vilniaus lopšelis-darželis Jurginėlis</t>
  </si>
  <si>
    <t>Justiniškių g. 47</t>
  </si>
  <si>
    <t>Vilniaus lopšelis-darželis Delfinukas</t>
  </si>
  <si>
    <t>V.Maciulevičiaus g. 32</t>
  </si>
  <si>
    <t>Vilniaus lopšelis-darželis Rytas</t>
  </si>
  <si>
    <t>Architektų g. 162</t>
  </si>
  <si>
    <t>Vilniaus Salininkų gimnazija</t>
  </si>
  <si>
    <t>Pupinės g. 11</t>
  </si>
  <si>
    <t>Vilniaus Tuskulėnų gimnazija</t>
  </si>
  <si>
    <t>Tuskulėnų g. 31</t>
  </si>
  <si>
    <t>Vilniaus Jono Pauliaus II gimnazija</t>
  </si>
  <si>
    <t>V. Druskio g. 11/7</t>
  </si>
  <si>
    <t>Vilniaus Juventos gimnazija</t>
  </si>
  <si>
    <t>Telšių g. 2</t>
  </si>
  <si>
    <t>Vilniaus Vladislavo Sirokomlės gimnazija</t>
  </si>
  <si>
    <t>Linkmenų g. 8</t>
  </si>
  <si>
    <t>Vilniaus Žvėryno gimnazija</t>
  </si>
  <si>
    <t>Žalioji g. 4</t>
  </si>
  <si>
    <t>Vilniaus Antakalnio gimnazija</t>
  </si>
  <si>
    <t>Antakalnio g. 29, 31</t>
  </si>
  <si>
    <t>Vilniaus V. Kačialovo gimnazija</t>
  </si>
  <si>
    <t>A. J. Povilaičio g. 1/12</t>
  </si>
  <si>
    <t>Vilniaus Adomo Mickevičiaus gimnazija</t>
  </si>
  <si>
    <t>Kruopų g. 11</t>
  </si>
  <si>
    <t>Vilniaus Simono Daukanto gimnazija</t>
  </si>
  <si>
    <t>J.Jasinskio g. 11</t>
  </si>
  <si>
    <t>Vilniaus licėjus</t>
  </si>
  <si>
    <t>Vilniaus Medeinos pradinė mokykla</t>
  </si>
  <si>
    <t>Medeinos g. 27</t>
  </si>
  <si>
    <t>Vilniaus Žiburio pradinė mokykla</t>
  </si>
  <si>
    <t>Tuskulėnų g. 30</t>
  </si>
  <si>
    <t>Vilniaus Atžalyno mokykla-darželis</t>
  </si>
  <si>
    <t>Genių g. 25</t>
  </si>
  <si>
    <t>Vilniaus savivaldybės Grigiškių pradinė mokykla</t>
  </si>
  <si>
    <t>Kovo 11-osios g. 33A, Grigiškės</t>
  </si>
  <si>
    <t>Vilniaus Šeškinės pradinė mokykla</t>
  </si>
  <si>
    <t>Šeškinės g. 15</t>
  </si>
  <si>
    <t>Vilniaus Volungės darželis - mokykla</t>
  </si>
  <si>
    <t>Volungės g. 10</t>
  </si>
  <si>
    <t>Vilniaus Vyturio mokykla</t>
  </si>
  <si>
    <t>Taikos g. 189</t>
  </si>
  <si>
    <t>Vilniaus Žaliakalnio darželis-mokykla</t>
  </si>
  <si>
    <t>Pergalės g. 22</t>
  </si>
  <si>
    <t>Vilniaus darželis-mokykla Šaltinėlis</t>
  </si>
  <si>
    <t>Šaltkalvių g. 13</t>
  </si>
  <si>
    <t>Vilniaus Žėručio pradinė mokykla</t>
  </si>
  <si>
    <t>Žėručio g. 15</t>
  </si>
  <si>
    <t>Vilniaus Šviesos pradinė mokykla</t>
  </si>
  <si>
    <t>Fabijoniškių g. 23</t>
  </si>
  <si>
    <t>Vilniaus Antakalnio progimnazija</t>
  </si>
  <si>
    <t>Antakalnio g. 33</t>
  </si>
  <si>
    <t>Vilniaus Ateities mokykla</t>
  </si>
  <si>
    <t>S.Stanevičiaus g. 98</t>
  </si>
  <si>
    <t>Vilniaus Baltupių progimnazija</t>
  </si>
  <si>
    <t>Didlaukio g. 23</t>
  </si>
  <si>
    <t>Vilniaus Barboros Radvilaitės pagrindinė mokykla</t>
  </si>
  <si>
    <t>Genių g. 8</t>
  </si>
  <si>
    <t>Vilniaus E. Pliaterytės progimnazija</t>
  </si>
  <si>
    <t>Žirmūnų g. 119</t>
  </si>
  <si>
    <t>Vilniaus Simono Daukanto progimnazija</t>
  </si>
  <si>
    <t>Naugarduko g. 7</t>
  </si>
  <si>
    <t>Vilniaus Genio progimnazija</t>
  </si>
  <si>
    <t>Blindžių g. 3</t>
  </si>
  <si>
    <t>IŠ VISO:</t>
  </si>
  <si>
    <t>Keičiamos pareigybės eilutė</t>
  </si>
  <si>
    <t>BU pareigybės</t>
  </si>
  <si>
    <t xml:space="preserve">Pastabos </t>
  </si>
  <si>
    <t>Paskaičiavimai</t>
  </si>
  <si>
    <t>12.</t>
  </si>
  <si>
    <t>Mokytojo padėjėjas</t>
  </si>
  <si>
    <t xml:space="preserve">* Pareigybė steigiama atsižvelgiant į Vilniaus miesto psichologinės-pedagoginės tarnybos rekomendacijas:
• labai dideli specialieji poreikiai – 0,5 pareigybės;
• dideli specialieji poreikiai (pradinis ugdymas) – 0,5 pareigybės;
• dideli specialieji poreikiai (pagrindinis ugdymas) – 0,25.  -&gt;
</t>
  </si>
  <si>
    <t>0,5 l.d.</t>
  </si>
  <si>
    <t>DU</t>
  </si>
  <si>
    <t>SD</t>
  </si>
  <si>
    <t>VISO</t>
  </si>
  <si>
    <t>0,5 d. prad.</t>
  </si>
  <si>
    <t>0,25 d. pagr.</t>
  </si>
  <si>
    <t>20.</t>
  </si>
  <si>
    <t>Pastatų prižiūrėtojas</t>
  </si>
  <si>
    <t>Jei ugdymo įstaiga veikia per kelis objektus, kiekvienam papildomam objektui steigiama papildomai 0,5 pareigybės.</t>
  </si>
  <si>
    <t>IKIMOK pareigybės</t>
  </si>
  <si>
    <t>1.</t>
  </si>
  <si>
    <t>Direktorius</t>
  </si>
  <si>
    <t>Kadangi vadovaujanti pareigybė, tai apjungta pastaba kartu su direktoriaus pavaduotoju ugdymui,  taip pat 6- 8 grupių darželiuose atstatome 0,25 direktoriaus pavaduotojo, t.y. -&gt;</t>
  </si>
  <si>
    <t>2.</t>
  </si>
  <si>
    <t>Direktoriaus pavaduotojas ugdymui</t>
  </si>
  <si>
    <t>3.</t>
  </si>
  <si>
    <t>Ikimokyklinio ugdymo pedagogas (auklėtojas (-a)</t>
  </si>
  <si>
    <t>Dėl naujų 600 etatų (su 150 eurų padidinimu)</t>
  </si>
  <si>
    <t>4.</t>
  </si>
  <si>
    <t>Priešmokyklinio ugdymo pedagogas</t>
  </si>
  <si>
    <t>6.</t>
  </si>
  <si>
    <t>Fizinio lavinimo pedagogas</t>
  </si>
  <si>
    <t>16.</t>
  </si>
  <si>
    <t>Ikimokyklinio ugdymo pedagogo padėjėjas</t>
  </si>
  <si>
    <t>Pareigybė nustatoma atsižvelgiant į įstaigoje veikiančių ikimokyklinių ir priešmokyklinių ugdymo grupių skaičių (1 ikimokyklinio / priešmokyklinio ugdymo pedagogo padėjėjo pareigybė vienoje ikimokyklinio ugdymo grupėje; 1,25 ikimokyklinio ugdymo pedagogo padėjėjo pareigybė vienoje lopšelinėje ugdymo grupėje; 1,5 ikimokyklinio ugdymo pedagogo padėjėjo pareigybė vienoje 2 – 4 metų ugdymo grupėje ).</t>
  </si>
  <si>
    <t>plius 0,25 lopšelis</t>
  </si>
  <si>
    <t>2-4m. plius 0,5 pareigyybės</t>
  </si>
  <si>
    <t>28.</t>
  </si>
  <si>
    <t>Ikimokyklinio ugdymo pedagogo padėjėjas (specialiųjų ugdymo poreikių turintiems vaikams)</t>
  </si>
  <si>
    <t xml:space="preserve">* Pareigybė steigiama atsižvelgiant į Psichologinės pedagoginės tarnybos rekomendacijas:
• labai dideli specialieji poreikiai – 0,5 pareigybės;
• dideli specialieji poreikiai – 0,25 pareigybės.
</t>
  </si>
  <si>
    <t>lb. d. 0,5</t>
  </si>
  <si>
    <t>d. 0,25</t>
  </si>
  <si>
    <t>Ikimokyklinio ugdymo įstaigų ir darželių-mokyklų vadovų (200 eur) ir jų pavaduotojų (150 eur) padidėjimui:</t>
  </si>
  <si>
    <t>Kintamoji dalis, pagal įstatymą min 5 procentai (skaičiuojama)</t>
  </si>
  <si>
    <t xml:space="preserve">BMA ir MMA padidėjimas (skaičiuojama) </t>
  </si>
  <si>
    <t>2017 m. patvirtintas planas. Skoloms</t>
  </si>
  <si>
    <t>2017 m. patikslintas planas (2017-10-25). Skoloms</t>
  </si>
  <si>
    <t>1 programa „Vaikų, jaunimo ir suaugusiųjų ugdymas“</t>
  </si>
  <si>
    <t>2018m. projektas. Viso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</si>
</sst>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
    <numFmt numFmtId="165" formatCode="0.0"/>
    <numFmt numFmtId="166" formatCode="_-* #,##0.00\ _L_t_-;\-* #,##0.00\ _L_t_-;_-* &quot;-&quot;??\ _L_t_-;_-@_-"/>
    <numFmt numFmtId="167" formatCode="_-* #,##0.0\ _€_-;\-* #,##0.0\ _€_-;_-* &quot;-&quot;??\ _€_-;_-@_-"/>
    <numFmt numFmtId="168" formatCode="0.000"/>
  </numFmts>
  <fonts count="17" x14ac:knownFonts="1">
    <font>
      <sz val="11"/>
      <color theme="1"/>
      <name val="Calibri"/>
      <family val="2"/>
      <charset val="186"/>
      <scheme val="minor"/>
    </font>
    <font>
      <sz val="11"/>
      <color theme="1"/>
      <name val="Calibri"/>
      <family val="2"/>
      <charset val="186"/>
      <scheme val="minor"/>
    </font>
    <font>
      <sz val="10"/>
      <name val="Arial"/>
      <family val="2"/>
      <charset val="186"/>
    </font>
    <font>
      <sz val="10"/>
      <name val="Arial"/>
      <charset val="186"/>
    </font>
    <font>
      <sz val="8"/>
      <color theme="1"/>
      <name val="Calibri"/>
      <family val="2"/>
      <charset val="186"/>
      <scheme val="minor"/>
    </font>
    <font>
      <b/>
      <sz val="8"/>
      <name val="Calibri"/>
      <family val="2"/>
      <charset val="186"/>
      <scheme val="minor"/>
    </font>
    <font>
      <b/>
      <sz val="8"/>
      <color theme="1"/>
      <name val="Calibri"/>
      <family val="2"/>
      <charset val="186"/>
      <scheme val="minor"/>
    </font>
    <font>
      <sz val="8"/>
      <color rgb="FF000000"/>
      <name val="Calibri"/>
      <family val="2"/>
      <charset val="186"/>
      <scheme val="minor"/>
    </font>
    <font>
      <sz val="9"/>
      <color indexed="81"/>
      <name val="Tahoma"/>
      <family val="2"/>
      <charset val="186"/>
    </font>
    <font>
      <b/>
      <sz val="9"/>
      <color indexed="81"/>
      <name val="Tahoma"/>
      <family val="2"/>
      <charset val="186"/>
    </font>
    <font>
      <b/>
      <sz val="8"/>
      <color rgb="FFFF0000"/>
      <name val="Calibri"/>
      <family val="2"/>
      <charset val="186"/>
      <scheme val="minor"/>
    </font>
    <font>
      <sz val="10"/>
      <name val="Arial"/>
      <family val="2"/>
    </font>
    <font>
      <sz val="10"/>
      <name val="Times New Roman"/>
      <family val="1"/>
      <charset val="186"/>
    </font>
    <font>
      <b/>
      <sz val="10"/>
      <name val="Times New Roman"/>
      <family val="1"/>
      <charset val="186"/>
    </font>
    <font>
      <b/>
      <sz val="10"/>
      <color theme="1"/>
      <name val="Times New Roman"/>
      <family val="1"/>
      <charset val="186"/>
    </font>
    <font>
      <sz val="10"/>
      <color theme="1"/>
      <name val="Times New Roman"/>
      <family val="1"/>
      <charset val="186"/>
    </font>
    <font>
      <sz val="11"/>
      <color theme="1"/>
      <name val="Times New Roman"/>
      <family val="1"/>
      <charset val="186"/>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3">
    <xf numFmtId="0" fontId="0" fillId="0" borderId="0"/>
    <xf numFmtId="0" fontId="2" fillId="0" borderId="0"/>
    <xf numFmtId="0" fontId="2" fillId="0" borderId="0"/>
    <xf numFmtId="43" fontId="1" fillId="0" borderId="0" applyFont="0" applyFill="0" applyBorder="0" applyAlignment="0" applyProtection="0"/>
    <xf numFmtId="0" fontId="2" fillId="0" borderId="0"/>
    <xf numFmtId="0" fontId="1" fillId="0" borderId="0"/>
    <xf numFmtId="0" fontId="1" fillId="0" borderId="0"/>
    <xf numFmtId="0" fontId="2" fillId="0" borderId="0"/>
    <xf numFmtId="0" fontId="2" fillId="0" borderId="0"/>
    <xf numFmtId="0" fontId="2" fillId="0" borderId="0"/>
    <xf numFmtId="0" fontId="3" fillId="0" borderId="0"/>
    <xf numFmtId="166" fontId="2" fillId="0" borderId="0" applyFont="0" applyFill="0" applyBorder="0" applyAlignment="0" applyProtection="0"/>
    <xf numFmtId="0" fontId="11" fillId="0" borderId="0"/>
  </cellStyleXfs>
  <cellXfs count="110">
    <xf numFmtId="0" fontId="0" fillId="0" borderId="0" xfId="0"/>
    <xf numFmtId="0" fontId="0" fillId="0" borderId="0" xfId="0" applyFill="1"/>
    <xf numFmtId="0" fontId="0" fillId="0" borderId="0" xfId="0" applyAlignment="1"/>
    <xf numFmtId="167" fontId="0" fillId="0" borderId="0" xfId="3" applyNumberFormat="1" applyFont="1" applyAlignment="1"/>
    <xf numFmtId="0" fontId="0" fillId="0" borderId="0" xfId="0" applyAlignment="1">
      <alignment vertical="center"/>
    </xf>
    <xf numFmtId="0" fontId="6" fillId="4" borderId="1" xfId="0" applyFont="1" applyFill="1" applyBorder="1" applyAlignment="1">
      <alignment vertical="center"/>
    </xf>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164" fontId="5" fillId="4" borderId="1" xfId="0" applyNumberFormat="1" applyFont="1" applyFill="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14" fontId="4" fillId="0" borderId="1" xfId="0" applyNumberFormat="1" applyFont="1" applyBorder="1"/>
    <xf numFmtId="49" fontId="4" fillId="0" borderId="1" xfId="0" applyNumberFormat="1" applyFont="1" applyBorder="1" applyAlignment="1">
      <alignment horizontal="right"/>
    </xf>
    <xf numFmtId="0" fontId="4" fillId="0" borderId="1" xfId="0" applyFont="1" applyBorder="1"/>
    <xf numFmtId="168" fontId="4" fillId="0" borderId="1" xfId="0" applyNumberFormat="1" applyFont="1" applyBorder="1"/>
    <xf numFmtId="165" fontId="4" fillId="0" borderId="1" xfId="0" applyNumberFormat="1" applyFont="1" applyFill="1" applyBorder="1"/>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14" fontId="4" fillId="0" borderId="1" xfId="0" applyNumberFormat="1" applyFont="1" applyFill="1" applyBorder="1"/>
    <xf numFmtId="49" fontId="4" fillId="0" borderId="1" xfId="0" applyNumberFormat="1" applyFont="1" applyFill="1" applyBorder="1" applyAlignment="1">
      <alignment horizontal="right"/>
    </xf>
    <xf numFmtId="0" fontId="4" fillId="0" borderId="1" xfId="0" applyFont="1" applyFill="1" applyBorder="1"/>
    <xf numFmtId="2" fontId="4" fillId="0" borderId="1" xfId="0" applyNumberFormat="1" applyFont="1" applyFill="1" applyBorder="1"/>
    <xf numFmtId="0" fontId="4" fillId="0" borderId="1" xfId="0" applyNumberFormat="1" applyFont="1" applyFill="1" applyBorder="1"/>
    <xf numFmtId="0" fontId="4" fillId="0" borderId="1" xfId="0" applyFont="1" applyFill="1" applyBorder="1" applyAlignment="1">
      <alignment wrapText="1"/>
    </xf>
    <xf numFmtId="0" fontId="4" fillId="0" borderId="1" xfId="0" applyFont="1" applyBorder="1" applyAlignment="1">
      <alignment wrapText="1"/>
    </xf>
    <xf numFmtId="0" fontId="4" fillId="0" borderId="0" xfId="0" applyFont="1"/>
    <xf numFmtId="0" fontId="6" fillId="0" borderId="0" xfId="0" applyFont="1"/>
    <xf numFmtId="2" fontId="6" fillId="0" borderId="0" xfId="0" applyNumberFormat="1" applyFont="1"/>
    <xf numFmtId="0" fontId="4" fillId="0" borderId="0" xfId="0" applyFont="1" applyFill="1" applyBorder="1"/>
    <xf numFmtId="0" fontId="4" fillId="0" borderId="1" xfId="0" applyFont="1" applyFill="1" applyBorder="1" applyAlignment="1">
      <alignment horizontal="center"/>
    </xf>
    <xf numFmtId="0" fontId="7" fillId="0" borderId="1" xfId="0" applyFont="1" applyFill="1" applyBorder="1" applyAlignment="1" applyProtection="1">
      <alignment horizontal="left" vertical="center" wrapText="1"/>
    </xf>
    <xf numFmtId="0" fontId="7" fillId="0" borderId="1" xfId="0" applyFont="1" applyFill="1" applyBorder="1" applyAlignment="1" applyProtection="1">
      <alignment horizontal="left" vertical="center"/>
    </xf>
    <xf numFmtId="14" fontId="7" fillId="0" borderId="1" xfId="0" applyNumberFormat="1" applyFont="1" applyFill="1" applyBorder="1" applyAlignment="1" applyProtection="1">
      <alignment horizontal="left" vertical="center" wrapText="1"/>
    </xf>
    <xf numFmtId="0" fontId="4" fillId="0" borderId="1" xfId="0" applyFont="1" applyFill="1" applyBorder="1" applyAlignment="1">
      <alignment horizontal="left" vertical="center"/>
    </xf>
    <xf numFmtId="0" fontId="6" fillId="0" borderId="0" xfId="0" applyFont="1" applyAlignment="1">
      <alignment horizontal="right"/>
    </xf>
    <xf numFmtId="49" fontId="6"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vertical="top"/>
    </xf>
    <xf numFmtId="0" fontId="6" fillId="0" borderId="1" xfId="0" applyFont="1" applyBorder="1"/>
    <xf numFmtId="43" fontId="4" fillId="0" borderId="1" xfId="3" applyFont="1" applyBorder="1"/>
    <xf numFmtId="43" fontId="4" fillId="0" borderId="1" xfId="0" applyNumberFormat="1" applyFont="1" applyBorder="1"/>
    <xf numFmtId="0" fontId="6" fillId="0" borderId="1" xfId="0" applyFont="1" applyBorder="1" applyAlignment="1">
      <alignment vertical="center"/>
    </xf>
    <xf numFmtId="0" fontId="6" fillId="0" borderId="1" xfId="0" applyFont="1" applyBorder="1" applyAlignment="1">
      <alignment horizontal="center" vertical="top"/>
    </xf>
    <xf numFmtId="0" fontId="4" fillId="0" borderId="1" xfId="0" applyFont="1" applyBorder="1" applyAlignment="1">
      <alignment horizontal="center"/>
    </xf>
    <xf numFmtId="0" fontId="4" fillId="0" borderId="1" xfId="0" applyFont="1" applyBorder="1" applyAlignment="1">
      <alignment vertical="center"/>
    </xf>
    <xf numFmtId="43" fontId="4" fillId="0" borderId="1" xfId="3" applyFont="1" applyBorder="1" applyAlignment="1">
      <alignment vertical="center"/>
    </xf>
    <xf numFmtId="43" fontId="4" fillId="0" borderId="1" xfId="0" applyNumberFormat="1" applyFont="1" applyBorder="1" applyAlignment="1">
      <alignment vertical="center"/>
    </xf>
    <xf numFmtId="43" fontId="6" fillId="0" borderId="1" xfId="3" applyFont="1" applyBorder="1" applyAlignment="1">
      <alignment horizontal="left" vertical="center"/>
    </xf>
    <xf numFmtId="43" fontId="6" fillId="0" borderId="1" xfId="3" applyFont="1" applyBorder="1" applyAlignment="1">
      <alignment vertical="center"/>
    </xf>
    <xf numFmtId="43" fontId="6" fillId="0" borderId="1" xfId="3" applyFont="1" applyBorder="1" applyAlignment="1">
      <alignment horizontal="left" vertical="center" wrapText="1"/>
    </xf>
    <xf numFmtId="0" fontId="10" fillId="3" borderId="1" xfId="0" applyFont="1" applyFill="1" applyBorder="1" applyAlignment="1">
      <alignment horizontal="center" vertical="center"/>
    </xf>
    <xf numFmtId="43" fontId="10" fillId="3" borderId="1" xfId="0" applyNumberFormat="1" applyFont="1" applyFill="1" applyBorder="1" applyAlignment="1">
      <alignment horizontal="center"/>
    </xf>
    <xf numFmtId="164" fontId="12" fillId="0" borderId="1" xfId="12" applyNumberFormat="1" applyFont="1" applyFill="1" applyBorder="1" applyAlignment="1">
      <alignment horizontal="center" vertical="center" wrapText="1"/>
    </xf>
    <xf numFmtId="0" fontId="12" fillId="0"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xf numFmtId="0" fontId="15" fillId="0" borderId="1" xfId="0" applyFont="1" applyBorder="1" applyAlignment="1">
      <alignment horizontal="center"/>
    </xf>
    <xf numFmtId="167" fontId="15" fillId="0" borderId="1" xfId="3" applyNumberFormat="1" applyFont="1" applyBorder="1" applyAlignment="1"/>
    <xf numFmtId="0" fontId="16" fillId="0" borderId="0" xfId="0" applyFont="1"/>
    <xf numFmtId="0" fontId="15" fillId="0" borderId="1" xfId="0" applyFont="1" applyFill="1" applyBorder="1" applyAlignment="1">
      <alignment horizontal="center" vertical="center" wrapText="1"/>
    </xf>
    <xf numFmtId="0" fontId="15" fillId="0" borderId="1" xfId="2" applyFont="1" applyFill="1" applyBorder="1" applyAlignment="1">
      <alignment horizontal="left" vertical="center" wrapText="1"/>
    </xf>
    <xf numFmtId="0" fontId="15" fillId="0" borderId="1" xfId="0" applyFont="1" applyFill="1" applyBorder="1" applyAlignment="1">
      <alignment wrapText="1"/>
    </xf>
    <xf numFmtId="0" fontId="15" fillId="0" borderId="1" xfId="0" applyFont="1" applyFill="1" applyBorder="1" applyAlignment="1">
      <alignment horizontal="center"/>
    </xf>
    <xf numFmtId="167" fontId="12" fillId="0" borderId="1" xfId="3" applyNumberFormat="1" applyFont="1" applyFill="1" applyBorder="1" applyAlignment="1">
      <alignment wrapText="1"/>
    </xf>
    <xf numFmtId="167" fontId="15" fillId="0" borderId="1" xfId="3" applyNumberFormat="1" applyFont="1" applyFill="1" applyBorder="1" applyAlignment="1"/>
    <xf numFmtId="167" fontId="15" fillId="0" borderId="1" xfId="3" applyNumberFormat="1" applyFont="1" applyFill="1" applyBorder="1" applyAlignment="1">
      <alignment wrapText="1"/>
    </xf>
    <xf numFmtId="164" fontId="12" fillId="2" borderId="1" xfId="11" applyNumberFormat="1" applyFont="1" applyFill="1" applyBorder="1" applyAlignment="1">
      <alignment horizontal="center" vertical="center" wrapText="1"/>
    </xf>
    <xf numFmtId="0" fontId="16" fillId="0" borderId="0" xfId="0" applyFont="1" applyFill="1"/>
    <xf numFmtId="164" fontId="13" fillId="2" borderId="1" xfId="11"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5" fillId="0" borderId="1" xfId="2" applyFont="1" applyBorder="1" applyAlignment="1">
      <alignment horizontal="left" vertical="center" wrapText="1"/>
    </xf>
    <xf numFmtId="167" fontId="12" fillId="2" borderId="1" xfId="3" applyNumberFormat="1" applyFont="1" applyFill="1" applyBorder="1" applyAlignment="1">
      <alignment wrapText="1"/>
    </xf>
    <xf numFmtId="0" fontId="16" fillId="0" borderId="0" xfId="0" applyFont="1" applyAlignment="1">
      <alignment vertical="center"/>
    </xf>
    <xf numFmtId="0" fontId="16" fillId="0" borderId="0" xfId="0" applyFont="1" applyAlignment="1"/>
    <xf numFmtId="167" fontId="16" fillId="0" borderId="0" xfId="3" applyNumberFormat="1" applyFont="1" applyAlignment="1"/>
    <xf numFmtId="0" fontId="14" fillId="0" borderId="1" xfId="0" applyFont="1" applyBorder="1" applyAlignment="1">
      <alignment horizontal="center" vertical="center" wrapText="1"/>
    </xf>
    <xf numFmtId="167" fontId="14" fillId="0" borderId="1" xfId="3" applyNumberFormat="1" applyFont="1" applyBorder="1" applyAlignment="1">
      <alignment horizontal="center" vertical="center" wrapText="1"/>
    </xf>
    <xf numFmtId="167" fontId="14" fillId="0" borderId="1" xfId="3" applyNumberFormat="1" applyFont="1" applyBorder="1" applyAlignment="1">
      <alignment horizontal="center" wrapText="1"/>
    </xf>
    <xf numFmtId="0" fontId="15" fillId="0" borderId="3" xfId="0" applyFont="1" applyBorder="1" applyAlignment="1">
      <alignment vertical="center" wrapText="1"/>
    </xf>
    <xf numFmtId="0" fontId="15" fillId="0" borderId="3" xfId="0" applyFont="1" applyFill="1" applyBorder="1" applyAlignment="1">
      <alignment vertical="center" wrapText="1"/>
    </xf>
    <xf numFmtId="0" fontId="16" fillId="0" borderId="2" xfId="0" applyFont="1" applyBorder="1" applyAlignment="1">
      <alignment horizontal="center" vertical="center" wrapText="1"/>
    </xf>
    <xf numFmtId="0" fontId="16" fillId="0" borderId="0" xfId="0" applyFont="1" applyBorder="1" applyAlignment="1">
      <alignment horizontal="center" vertical="center" wrapText="1"/>
    </xf>
    <xf numFmtId="0" fontId="6" fillId="0" borderId="9" xfId="0" applyFont="1" applyBorder="1" applyAlignment="1">
      <alignment horizontal="right" vertical="center"/>
    </xf>
    <xf numFmtId="0" fontId="6" fillId="0" borderId="10" xfId="0" applyFont="1" applyBorder="1" applyAlignment="1">
      <alignment horizontal="right" vertical="center"/>
    </xf>
    <xf numFmtId="0" fontId="6" fillId="0" borderId="11" xfId="0" applyFont="1" applyBorder="1" applyAlignment="1">
      <alignment horizontal="right" vertical="center"/>
    </xf>
    <xf numFmtId="0" fontId="6" fillId="0" borderId="12" xfId="0" applyFont="1" applyBorder="1" applyAlignment="1">
      <alignment horizontal="right" vertical="center"/>
    </xf>
    <xf numFmtId="0" fontId="6" fillId="0" borderId="13" xfId="0" applyFont="1" applyBorder="1" applyAlignment="1">
      <alignment horizontal="right" vertical="center"/>
    </xf>
    <xf numFmtId="0" fontId="6" fillId="0" borderId="14" xfId="0" applyFont="1" applyBorder="1" applyAlignment="1">
      <alignment horizontal="righ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5" xfId="0" applyFont="1" applyBorder="1" applyAlignment="1">
      <alignment horizontal="left" vertical="center"/>
    </xf>
    <xf numFmtId="0" fontId="4" fillId="0" borderId="5" xfId="0" applyFont="1" applyBorder="1" applyAlignment="1">
      <alignment horizontal="left" vertical="top" wrapText="1"/>
    </xf>
    <xf numFmtId="0" fontId="6" fillId="0" borderId="1" xfId="0" applyFont="1" applyBorder="1" applyAlignment="1">
      <alignment horizontal="center" vertical="center"/>
    </xf>
    <xf numFmtId="0" fontId="4" fillId="0" borderId="5" xfId="0" applyFont="1" applyBorder="1" applyAlignment="1">
      <alignment horizontal="left" vertical="center" wrapText="1"/>
    </xf>
    <xf numFmtId="0" fontId="4" fillId="0" borderId="3" xfId="0" applyFont="1" applyBorder="1" applyAlignment="1">
      <alignment horizontal="left" vertical="top"/>
    </xf>
    <xf numFmtId="0" fontId="4" fillId="0" borderId="5" xfId="0" applyFont="1" applyBorder="1" applyAlignment="1">
      <alignment horizontal="left" vertical="top"/>
    </xf>
    <xf numFmtId="0" fontId="4" fillId="0" borderId="3" xfId="0" applyFont="1" applyBorder="1" applyAlignment="1">
      <alignment horizontal="center" vertical="top"/>
    </xf>
    <xf numFmtId="0" fontId="4" fillId="0" borderId="5" xfId="0" applyFont="1" applyBorder="1" applyAlignment="1">
      <alignment horizontal="center" vertical="top"/>
    </xf>
  </cellXfs>
  <cellStyles count="13">
    <cellStyle name="Įprastas" xfId="0" builtinId="0"/>
    <cellStyle name="Įprastas 11" xfId="2"/>
    <cellStyle name="Įprastas 12" xfId="8"/>
    <cellStyle name="Įprastas 2" xfId="4"/>
    <cellStyle name="Įprastas 3" xfId="6"/>
    <cellStyle name="Įprastas 4" xfId="9"/>
    <cellStyle name="Įprastas 4 4" xfId="5"/>
    <cellStyle name="Įprastas 5" xfId="1"/>
    <cellStyle name="Įprastas 5 2" xfId="10"/>
    <cellStyle name="Kablelis" xfId="3" builtinId="3"/>
    <cellStyle name="Kablelis 2" xfId="11"/>
    <cellStyle name="Paprastas_10pr" xfId="7"/>
    <cellStyle name="Paprastas_11 priedas"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workbookViewId="0">
      <pane xSplit="4" ySplit="2" topLeftCell="E15" activePane="bottomRight" state="frozen"/>
      <selection pane="topRight" activeCell="E1" sqref="E1"/>
      <selection pane="bottomLeft" activeCell="A3" sqref="A3"/>
      <selection pane="bottomRight" activeCell="P21" sqref="P21"/>
    </sheetView>
  </sheetViews>
  <sheetFormatPr defaultRowHeight="15" x14ac:dyDescent="0.25"/>
  <cols>
    <col min="1" max="1" width="12.28515625" style="4" customWidth="1"/>
    <col min="2" max="2" width="10.7109375" style="4" customWidth="1"/>
    <col min="3" max="3" width="16.42578125" style="4" bestFit="1" customWidth="1"/>
    <col min="4" max="4" width="30.85546875" style="4" customWidth="1"/>
    <col min="5" max="5" width="62" style="2" customWidth="1"/>
    <col min="6" max="6" width="10.5703125" customWidth="1"/>
    <col min="7" max="7" width="12.28515625" style="3" customWidth="1"/>
    <col min="8" max="8" width="10.140625" style="3" customWidth="1"/>
    <col min="9" max="9" width="12.140625" style="3" customWidth="1"/>
    <col min="10" max="10" width="11.85546875" style="3" customWidth="1"/>
    <col min="11" max="11" width="10.28515625" style="3" customWidth="1"/>
    <col min="12" max="12" width="9.28515625" style="3" customWidth="1"/>
    <col min="13" max="13" width="9.7109375" style="3" customWidth="1"/>
    <col min="14" max="14" width="9.5703125" style="3" customWidth="1"/>
  </cols>
  <sheetData>
    <row r="1" spans="1:30" ht="78" customHeight="1" x14ac:dyDescent="0.25">
      <c r="A1" s="79" t="s">
        <v>0</v>
      </c>
      <c r="B1" s="79" t="s">
        <v>1</v>
      </c>
      <c r="C1" s="79" t="s">
        <v>2</v>
      </c>
      <c r="D1" s="79" t="s">
        <v>3</v>
      </c>
      <c r="E1" s="79" t="s">
        <v>31</v>
      </c>
      <c r="F1" s="79" t="s">
        <v>4</v>
      </c>
      <c r="G1" s="80" t="s">
        <v>5</v>
      </c>
      <c r="H1" s="80" t="s">
        <v>257</v>
      </c>
      <c r="I1" s="80" t="s">
        <v>6</v>
      </c>
      <c r="J1" s="81" t="s">
        <v>258</v>
      </c>
      <c r="K1" s="80" t="s">
        <v>7</v>
      </c>
      <c r="L1" s="80" t="s">
        <v>8</v>
      </c>
      <c r="M1" s="80" t="s">
        <v>260</v>
      </c>
      <c r="N1" s="80" t="s">
        <v>30</v>
      </c>
      <c r="O1" s="84" t="s">
        <v>9</v>
      </c>
      <c r="P1" s="85"/>
      <c r="Q1" s="85"/>
      <c r="R1" s="85"/>
      <c r="S1" s="85"/>
      <c r="T1" s="85"/>
      <c r="U1" s="85"/>
      <c r="V1" s="85"/>
      <c r="W1" s="85"/>
      <c r="X1" s="85"/>
      <c r="Y1" s="85"/>
      <c r="Z1" s="85"/>
      <c r="AA1" s="85"/>
      <c r="AB1" s="85"/>
      <c r="AC1" s="85"/>
      <c r="AD1" s="85"/>
    </row>
    <row r="2" spans="1:30" ht="37.5" customHeight="1" x14ac:dyDescent="0.25">
      <c r="A2" s="55" t="s">
        <v>10</v>
      </c>
      <c r="B2" s="82" t="s">
        <v>11</v>
      </c>
      <c r="C2" s="54" t="s">
        <v>44</v>
      </c>
      <c r="D2" s="56" t="s">
        <v>12</v>
      </c>
      <c r="E2" s="57"/>
      <c r="F2" s="58" t="s">
        <v>13</v>
      </c>
      <c r="G2" s="59">
        <v>1775.1</v>
      </c>
      <c r="H2" s="59"/>
      <c r="I2" s="59">
        <v>1775.1</v>
      </c>
      <c r="J2" s="59"/>
      <c r="K2" s="59">
        <v>1775.1</v>
      </c>
      <c r="L2" s="59"/>
      <c r="M2" s="59">
        <v>1775.1</v>
      </c>
      <c r="N2" s="59"/>
      <c r="O2" s="60"/>
      <c r="P2" s="60"/>
      <c r="Q2" s="60"/>
      <c r="R2" s="60"/>
      <c r="S2" s="60"/>
      <c r="T2" s="60"/>
      <c r="U2" s="60"/>
      <c r="V2" s="60"/>
      <c r="W2" s="60"/>
      <c r="X2" s="60"/>
      <c r="Y2" s="60"/>
      <c r="Z2" s="60"/>
      <c r="AA2" s="60"/>
      <c r="AB2" s="60"/>
      <c r="AC2" s="60"/>
      <c r="AD2" s="60"/>
    </row>
    <row r="3" spans="1:30" s="1" customFormat="1" ht="24" customHeight="1" x14ac:dyDescent="0.25">
      <c r="A3" s="83" t="s">
        <v>14</v>
      </c>
      <c r="B3" s="82" t="s">
        <v>11</v>
      </c>
      <c r="C3" s="61" t="s">
        <v>44</v>
      </c>
      <c r="D3" s="62" t="s">
        <v>15</v>
      </c>
      <c r="E3" s="63"/>
      <c r="F3" s="64" t="s">
        <v>13</v>
      </c>
      <c r="G3" s="65">
        <v>39657.199999999997</v>
      </c>
      <c r="H3" s="66">
        <v>101.4</v>
      </c>
      <c r="I3" s="67">
        <f>43212.3+1.1</f>
        <v>43213.4</v>
      </c>
      <c r="J3" s="66"/>
      <c r="K3" s="65">
        <v>66400</v>
      </c>
      <c r="L3" s="66"/>
      <c r="M3" s="68">
        <v>63946</v>
      </c>
      <c r="N3" s="66"/>
      <c r="O3" s="69"/>
      <c r="P3" s="69"/>
      <c r="Q3" s="69"/>
      <c r="R3" s="69"/>
      <c r="S3" s="69"/>
      <c r="T3" s="69"/>
      <c r="U3" s="69"/>
      <c r="V3" s="69"/>
      <c r="W3" s="69"/>
      <c r="X3" s="69"/>
      <c r="Y3" s="69"/>
      <c r="Z3" s="69"/>
      <c r="AA3" s="69"/>
      <c r="AB3" s="69"/>
      <c r="AC3" s="69"/>
      <c r="AD3" s="69"/>
    </row>
    <row r="4" spans="1:30" s="1" customFormat="1" ht="24" customHeight="1" x14ac:dyDescent="0.25">
      <c r="A4" s="83" t="s">
        <v>14</v>
      </c>
      <c r="B4" s="82" t="s">
        <v>259</v>
      </c>
      <c r="C4" s="61" t="s">
        <v>44</v>
      </c>
      <c r="D4" s="62" t="s">
        <v>16</v>
      </c>
      <c r="E4" s="63"/>
      <c r="F4" s="64" t="s">
        <v>13</v>
      </c>
      <c r="G4" s="65">
        <v>12285.8</v>
      </c>
      <c r="H4" s="66"/>
      <c r="I4" s="67">
        <v>13066.2</v>
      </c>
      <c r="J4" s="66"/>
      <c r="K4" s="65">
        <v>20200</v>
      </c>
      <c r="L4" s="66"/>
      <c r="M4" s="68">
        <v>19490.5</v>
      </c>
      <c r="N4" s="66"/>
      <c r="O4" s="69"/>
      <c r="P4" s="69"/>
      <c r="Q4" s="69"/>
      <c r="R4" s="69"/>
      <c r="S4" s="69"/>
      <c r="T4" s="69"/>
      <c r="U4" s="69"/>
      <c r="V4" s="69"/>
      <c r="W4" s="69"/>
      <c r="X4" s="69"/>
      <c r="Y4" s="69"/>
      <c r="Z4" s="69"/>
      <c r="AA4" s="69"/>
      <c r="AB4" s="69"/>
      <c r="AC4" s="69"/>
      <c r="AD4" s="69"/>
    </row>
    <row r="5" spans="1:30" s="1" customFormat="1" ht="27.75" customHeight="1" x14ac:dyDescent="0.25">
      <c r="A5" s="83" t="s">
        <v>14</v>
      </c>
      <c r="B5" s="82" t="s">
        <v>259</v>
      </c>
      <c r="C5" s="61" t="s">
        <v>44</v>
      </c>
      <c r="D5" s="62" t="s">
        <v>17</v>
      </c>
      <c r="E5" s="63" t="s">
        <v>49</v>
      </c>
      <c r="F5" s="64" t="s">
        <v>13</v>
      </c>
      <c r="G5" s="65">
        <v>1512</v>
      </c>
      <c r="H5" s="66"/>
      <c r="I5" s="67">
        <v>1524.5</v>
      </c>
      <c r="J5" s="66"/>
      <c r="K5" s="65">
        <v>1558.2</v>
      </c>
      <c r="L5" s="66"/>
      <c r="M5" s="68">
        <v>1000</v>
      </c>
      <c r="N5" s="66"/>
      <c r="O5" s="69"/>
      <c r="P5" s="69"/>
      <c r="Q5" s="69"/>
      <c r="R5" s="69"/>
      <c r="S5" s="69"/>
      <c r="T5" s="69"/>
      <c r="U5" s="69"/>
      <c r="V5" s="69"/>
      <c r="W5" s="69"/>
      <c r="X5" s="69"/>
      <c r="Y5" s="69"/>
      <c r="Z5" s="69"/>
      <c r="AA5" s="69"/>
      <c r="AB5" s="69"/>
      <c r="AC5" s="69"/>
      <c r="AD5" s="69"/>
    </row>
    <row r="6" spans="1:30" s="1" customFormat="1" ht="24.75" customHeight="1" x14ac:dyDescent="0.25">
      <c r="A6" s="83" t="s">
        <v>14</v>
      </c>
      <c r="B6" s="82" t="s">
        <v>259</v>
      </c>
      <c r="C6" s="61" t="s">
        <v>44</v>
      </c>
      <c r="D6" s="62" t="s">
        <v>18</v>
      </c>
      <c r="E6" s="63" t="s">
        <v>50</v>
      </c>
      <c r="F6" s="64" t="s">
        <v>13</v>
      </c>
      <c r="G6" s="65">
        <v>60.8</v>
      </c>
      <c r="H6" s="66"/>
      <c r="I6" s="67">
        <v>67.900000000000006</v>
      </c>
      <c r="J6" s="66"/>
      <c r="K6" s="65">
        <v>61.6</v>
      </c>
      <c r="L6" s="66"/>
      <c r="M6" s="68">
        <v>61.4</v>
      </c>
      <c r="N6" s="66"/>
      <c r="O6" s="69"/>
      <c r="P6" s="69"/>
      <c r="Q6" s="69"/>
      <c r="R6" s="69"/>
      <c r="S6" s="69"/>
      <c r="T6" s="69"/>
      <c r="U6" s="69"/>
      <c r="V6" s="69"/>
      <c r="W6" s="69"/>
      <c r="X6" s="69"/>
      <c r="Y6" s="69"/>
      <c r="Z6" s="69"/>
      <c r="AA6" s="69"/>
      <c r="AB6" s="69"/>
      <c r="AC6" s="69"/>
      <c r="AD6" s="69"/>
    </row>
    <row r="7" spans="1:30" s="1" customFormat="1" ht="19.5" customHeight="1" x14ac:dyDescent="0.25">
      <c r="A7" s="83" t="s">
        <v>14</v>
      </c>
      <c r="B7" s="82" t="s">
        <v>259</v>
      </c>
      <c r="C7" s="61" t="s">
        <v>44</v>
      </c>
      <c r="D7" s="62" t="s">
        <v>19</v>
      </c>
      <c r="E7" s="63" t="s">
        <v>51</v>
      </c>
      <c r="F7" s="64" t="s">
        <v>13</v>
      </c>
      <c r="G7" s="65">
        <v>14.8</v>
      </c>
      <c r="H7" s="66"/>
      <c r="I7" s="67">
        <v>21.1</v>
      </c>
      <c r="J7" s="66"/>
      <c r="K7" s="65">
        <v>21.3</v>
      </c>
      <c r="L7" s="66"/>
      <c r="M7" s="68">
        <v>21.3</v>
      </c>
      <c r="N7" s="66"/>
      <c r="O7" s="69"/>
      <c r="P7" s="69"/>
      <c r="Q7" s="69"/>
      <c r="R7" s="69"/>
      <c r="S7" s="69"/>
      <c r="T7" s="69"/>
      <c r="U7" s="69"/>
      <c r="V7" s="69"/>
      <c r="W7" s="69"/>
      <c r="X7" s="69"/>
      <c r="Y7" s="69"/>
      <c r="Z7" s="69"/>
      <c r="AA7" s="69"/>
      <c r="AB7" s="69"/>
      <c r="AC7" s="69"/>
      <c r="AD7" s="69"/>
    </row>
    <row r="8" spans="1:30" s="1" customFormat="1" ht="21.75" customHeight="1" x14ac:dyDescent="0.25">
      <c r="A8" s="83" t="s">
        <v>14</v>
      </c>
      <c r="B8" s="82" t="s">
        <v>259</v>
      </c>
      <c r="C8" s="61" t="s">
        <v>44</v>
      </c>
      <c r="D8" s="62" t="s">
        <v>20</v>
      </c>
      <c r="E8" s="63" t="s">
        <v>52</v>
      </c>
      <c r="F8" s="64" t="s">
        <v>13</v>
      </c>
      <c r="G8" s="65">
        <v>0</v>
      </c>
      <c r="H8" s="66"/>
      <c r="I8" s="67">
        <v>23.3</v>
      </c>
      <c r="J8" s="66"/>
      <c r="K8" s="65">
        <v>104</v>
      </c>
      <c r="L8" s="66"/>
      <c r="M8" s="70"/>
      <c r="N8" s="66"/>
      <c r="O8" s="69"/>
      <c r="P8" s="69"/>
      <c r="Q8" s="69"/>
      <c r="R8" s="69"/>
      <c r="S8" s="69"/>
      <c r="T8" s="69"/>
      <c r="U8" s="69"/>
      <c r="V8" s="69"/>
      <c r="W8" s="69"/>
      <c r="X8" s="69"/>
      <c r="Y8" s="69"/>
      <c r="Z8" s="69"/>
      <c r="AA8" s="69"/>
      <c r="AB8" s="69"/>
      <c r="AC8" s="69"/>
      <c r="AD8" s="69"/>
    </row>
    <row r="9" spans="1:30" s="1" customFormat="1" ht="20.25" customHeight="1" x14ac:dyDescent="0.25">
      <c r="A9" s="83" t="s">
        <v>14</v>
      </c>
      <c r="B9" s="82" t="s">
        <v>259</v>
      </c>
      <c r="C9" s="61" t="s">
        <v>44</v>
      </c>
      <c r="D9" s="62" t="s">
        <v>21</v>
      </c>
      <c r="E9" s="63" t="s">
        <v>53</v>
      </c>
      <c r="F9" s="64" t="s">
        <v>13</v>
      </c>
      <c r="G9" s="65">
        <v>4317.7</v>
      </c>
      <c r="H9" s="66"/>
      <c r="I9" s="67">
        <v>4509.5</v>
      </c>
      <c r="J9" s="66"/>
      <c r="K9" s="65">
        <v>8058.9</v>
      </c>
      <c r="L9" s="66"/>
      <c r="M9" s="68">
        <v>4018.7</v>
      </c>
      <c r="N9" s="66"/>
      <c r="O9" s="69"/>
      <c r="P9" s="69"/>
      <c r="Q9" s="69"/>
      <c r="R9" s="69"/>
      <c r="S9" s="69"/>
      <c r="T9" s="69"/>
      <c r="U9" s="69"/>
      <c r="V9" s="69"/>
      <c r="W9" s="69"/>
      <c r="X9" s="69"/>
      <c r="Y9" s="69"/>
      <c r="Z9" s="69"/>
      <c r="AA9" s="69"/>
      <c r="AB9" s="69"/>
      <c r="AC9" s="69"/>
      <c r="AD9" s="69"/>
    </row>
    <row r="10" spans="1:30" s="1" customFormat="1" ht="23.25" customHeight="1" x14ac:dyDescent="0.25">
      <c r="A10" s="83" t="s">
        <v>14</v>
      </c>
      <c r="B10" s="82" t="s">
        <v>259</v>
      </c>
      <c r="C10" s="61" t="s">
        <v>44</v>
      </c>
      <c r="D10" s="62" t="s">
        <v>22</v>
      </c>
      <c r="E10" s="63" t="s">
        <v>23</v>
      </c>
      <c r="F10" s="64" t="s">
        <v>13</v>
      </c>
      <c r="G10" s="65">
        <v>1601</v>
      </c>
      <c r="H10" s="66"/>
      <c r="I10" s="67">
        <v>6097.7</v>
      </c>
      <c r="J10" s="66"/>
      <c r="K10" s="65">
        <v>4579.1000000000004</v>
      </c>
      <c r="L10" s="66"/>
      <c r="M10" s="68">
        <v>2054.6999999999998</v>
      </c>
      <c r="N10" s="66"/>
      <c r="O10" s="69"/>
      <c r="P10" s="69"/>
      <c r="Q10" s="69"/>
      <c r="R10" s="69"/>
      <c r="S10" s="69"/>
      <c r="T10" s="69"/>
      <c r="U10" s="69"/>
      <c r="V10" s="69"/>
      <c r="W10" s="69"/>
      <c r="X10" s="69"/>
      <c r="Y10" s="69"/>
      <c r="Z10" s="69"/>
      <c r="AA10" s="69"/>
      <c r="AB10" s="69"/>
      <c r="AC10" s="69"/>
      <c r="AD10" s="69"/>
    </row>
    <row r="11" spans="1:30" s="1" customFormat="1" ht="20.25" customHeight="1" x14ac:dyDescent="0.25">
      <c r="A11" s="83" t="s">
        <v>14</v>
      </c>
      <c r="B11" s="82" t="s">
        <v>259</v>
      </c>
      <c r="C11" s="61" t="s">
        <v>44</v>
      </c>
      <c r="D11" s="62" t="s">
        <v>40</v>
      </c>
      <c r="E11" s="63"/>
      <c r="F11" s="64" t="s">
        <v>13</v>
      </c>
      <c r="G11" s="65">
        <v>213.9</v>
      </c>
      <c r="H11" s="66"/>
      <c r="I11" s="67">
        <v>255.7</v>
      </c>
      <c r="J11" s="66"/>
      <c r="K11" s="65">
        <v>0</v>
      </c>
      <c r="L11" s="66"/>
      <c r="M11" s="68"/>
      <c r="N11" s="66"/>
      <c r="O11" s="69"/>
      <c r="P11" s="69"/>
      <c r="Q11" s="69"/>
      <c r="R11" s="69"/>
      <c r="S11" s="69"/>
      <c r="T11" s="69"/>
      <c r="U11" s="69"/>
      <c r="V11" s="69"/>
      <c r="W11" s="69"/>
      <c r="X11" s="69"/>
      <c r="Y11" s="69"/>
      <c r="Z11" s="69"/>
      <c r="AA11" s="69"/>
      <c r="AB11" s="69"/>
      <c r="AC11" s="69"/>
      <c r="AD11" s="69"/>
    </row>
    <row r="12" spans="1:30" s="1" customFormat="1" ht="22.5" customHeight="1" x14ac:dyDescent="0.25">
      <c r="A12" s="83" t="s">
        <v>14</v>
      </c>
      <c r="B12" s="82" t="s">
        <v>259</v>
      </c>
      <c r="C12" s="61" t="s">
        <v>44</v>
      </c>
      <c r="D12" s="62" t="s">
        <v>24</v>
      </c>
      <c r="E12" s="63" t="s">
        <v>25</v>
      </c>
      <c r="F12" s="64" t="s">
        <v>13</v>
      </c>
      <c r="G12" s="65">
        <v>206.7</v>
      </c>
      <c r="H12" s="66"/>
      <c r="I12" s="67">
        <v>123.1</v>
      </c>
      <c r="J12" s="66"/>
      <c r="K12" s="65">
        <v>206.7</v>
      </c>
      <c r="L12" s="66"/>
      <c r="M12" s="68">
        <v>206.7</v>
      </c>
      <c r="N12" s="66"/>
      <c r="O12" s="69"/>
      <c r="P12" s="69"/>
      <c r="Q12" s="69"/>
      <c r="R12" s="69"/>
      <c r="S12" s="69"/>
      <c r="T12" s="69"/>
      <c r="U12" s="69"/>
      <c r="V12" s="69"/>
      <c r="W12" s="69"/>
      <c r="X12" s="69"/>
      <c r="Y12" s="69"/>
      <c r="Z12" s="69"/>
      <c r="AA12" s="69"/>
      <c r="AB12" s="69"/>
      <c r="AC12" s="69"/>
      <c r="AD12" s="69"/>
    </row>
    <row r="13" spans="1:30" s="1" customFormat="1" ht="21" customHeight="1" x14ac:dyDescent="0.25">
      <c r="A13" s="83" t="s">
        <v>14</v>
      </c>
      <c r="B13" s="82" t="s">
        <v>259</v>
      </c>
      <c r="C13" s="61" t="s">
        <v>44</v>
      </c>
      <c r="D13" s="62" t="s">
        <v>26</v>
      </c>
      <c r="E13" s="63" t="s">
        <v>54</v>
      </c>
      <c r="F13" s="64" t="s">
        <v>13</v>
      </c>
      <c r="G13" s="65">
        <v>136.30000000000001</v>
      </c>
      <c r="H13" s="66"/>
      <c r="I13" s="67">
        <v>128.6</v>
      </c>
      <c r="J13" s="66"/>
      <c r="K13" s="65">
        <v>261</v>
      </c>
      <c r="L13" s="66"/>
      <c r="M13" s="68"/>
      <c r="N13" s="66"/>
      <c r="O13" s="69"/>
      <c r="P13" s="69"/>
      <c r="Q13" s="69"/>
      <c r="R13" s="69"/>
      <c r="S13" s="69"/>
      <c r="T13" s="69"/>
      <c r="U13" s="69"/>
      <c r="V13" s="69"/>
      <c r="W13" s="69"/>
      <c r="X13" s="69"/>
      <c r="Y13" s="69"/>
      <c r="Z13" s="69"/>
      <c r="AA13" s="69"/>
      <c r="AB13" s="69"/>
      <c r="AC13" s="69"/>
      <c r="AD13" s="69"/>
    </row>
    <row r="14" spans="1:30" s="1" customFormat="1" ht="19.5" customHeight="1" x14ac:dyDescent="0.25">
      <c r="A14" s="83" t="s">
        <v>14</v>
      </c>
      <c r="B14" s="82" t="s">
        <v>259</v>
      </c>
      <c r="C14" s="61" t="s">
        <v>44</v>
      </c>
      <c r="D14" s="62" t="s">
        <v>45</v>
      </c>
      <c r="E14" s="63" t="s">
        <v>55</v>
      </c>
      <c r="F14" s="64" t="s">
        <v>13</v>
      </c>
      <c r="G14" s="65">
        <v>4424.6000000000004</v>
      </c>
      <c r="H14" s="66">
        <v>149.9</v>
      </c>
      <c r="I14" s="67">
        <v>4361.8999999999996</v>
      </c>
      <c r="J14" s="66">
        <v>149.9</v>
      </c>
      <c r="K14" s="65">
        <v>5916.8</v>
      </c>
      <c r="L14" s="66"/>
      <c r="M14" s="68">
        <v>4879.2</v>
      </c>
      <c r="N14" s="66"/>
      <c r="O14" s="69"/>
      <c r="P14" s="69"/>
      <c r="Q14" s="69"/>
      <c r="R14" s="69"/>
      <c r="S14" s="69"/>
      <c r="T14" s="69"/>
      <c r="U14" s="69"/>
      <c r="V14" s="69"/>
      <c r="W14" s="69"/>
      <c r="X14" s="69"/>
      <c r="Y14" s="69"/>
      <c r="Z14" s="69"/>
      <c r="AA14" s="69"/>
      <c r="AB14" s="69"/>
      <c r="AC14" s="69"/>
      <c r="AD14" s="69"/>
    </row>
    <row r="15" spans="1:30" s="1" customFormat="1" ht="20.25" customHeight="1" x14ac:dyDescent="0.25">
      <c r="A15" s="83" t="s">
        <v>14</v>
      </c>
      <c r="B15" s="82" t="s">
        <v>259</v>
      </c>
      <c r="C15" s="61" t="s">
        <v>44</v>
      </c>
      <c r="D15" s="62" t="s">
        <v>46</v>
      </c>
      <c r="E15" s="63" t="s">
        <v>56</v>
      </c>
      <c r="F15" s="64" t="s">
        <v>13</v>
      </c>
      <c r="G15" s="65">
        <v>2013.4</v>
      </c>
      <c r="H15" s="66"/>
      <c r="I15" s="67">
        <v>2093.8000000000002</v>
      </c>
      <c r="J15" s="66"/>
      <c r="K15" s="65">
        <v>2378</v>
      </c>
      <c r="L15" s="66"/>
      <c r="M15" s="68">
        <v>2179.8000000000002</v>
      </c>
      <c r="N15" s="66"/>
      <c r="O15" s="69"/>
      <c r="P15" s="69"/>
      <c r="Q15" s="69"/>
      <c r="R15" s="69"/>
      <c r="S15" s="69"/>
      <c r="T15" s="69"/>
      <c r="U15" s="69"/>
      <c r="V15" s="69"/>
      <c r="W15" s="69"/>
      <c r="X15" s="69"/>
      <c r="Y15" s="69"/>
      <c r="Z15" s="69"/>
      <c r="AA15" s="69"/>
      <c r="AB15" s="69"/>
      <c r="AC15" s="69"/>
      <c r="AD15" s="69"/>
    </row>
    <row r="16" spans="1:30" s="1" customFormat="1" ht="22.5" customHeight="1" x14ac:dyDescent="0.25">
      <c r="A16" s="83" t="s">
        <v>14</v>
      </c>
      <c r="B16" s="82" t="s">
        <v>259</v>
      </c>
      <c r="C16" s="61" t="s">
        <v>44</v>
      </c>
      <c r="D16" s="62" t="s">
        <v>47</v>
      </c>
      <c r="E16" s="63" t="s">
        <v>55</v>
      </c>
      <c r="F16" s="64" t="s">
        <v>13</v>
      </c>
      <c r="G16" s="65">
        <v>1381.2</v>
      </c>
      <c r="H16" s="66">
        <v>587.79999999999995</v>
      </c>
      <c r="I16" s="67">
        <v>1828.6</v>
      </c>
      <c r="J16" s="66">
        <v>587.79999999999995</v>
      </c>
      <c r="K16" s="65">
        <v>2329.1</v>
      </c>
      <c r="L16" s="66">
        <v>1400</v>
      </c>
      <c r="M16" s="68">
        <v>929.1</v>
      </c>
      <c r="N16" s="66"/>
      <c r="O16" s="69"/>
      <c r="P16" s="69"/>
      <c r="Q16" s="69"/>
      <c r="R16" s="69"/>
      <c r="S16" s="69"/>
      <c r="T16" s="69"/>
      <c r="U16" s="69"/>
      <c r="V16" s="69"/>
      <c r="W16" s="69"/>
      <c r="X16" s="69"/>
      <c r="Y16" s="69"/>
      <c r="Z16" s="69"/>
      <c r="AA16" s="69"/>
      <c r="AB16" s="69"/>
      <c r="AC16" s="69"/>
      <c r="AD16" s="69"/>
    </row>
    <row r="17" spans="1:30" s="1" customFormat="1" ht="18.75" customHeight="1" x14ac:dyDescent="0.25">
      <c r="A17" s="83" t="s">
        <v>14</v>
      </c>
      <c r="B17" s="82" t="s">
        <v>259</v>
      </c>
      <c r="C17" s="61" t="s">
        <v>44</v>
      </c>
      <c r="D17" s="62" t="s">
        <v>48</v>
      </c>
      <c r="E17" s="63" t="s">
        <v>56</v>
      </c>
      <c r="F17" s="64" t="s">
        <v>13</v>
      </c>
      <c r="G17" s="65">
        <v>396</v>
      </c>
      <c r="H17" s="66"/>
      <c r="I17" s="67">
        <v>451.1</v>
      </c>
      <c r="J17" s="66"/>
      <c r="K17" s="65">
        <v>544.4</v>
      </c>
      <c r="L17" s="66"/>
      <c r="M17" s="68">
        <v>499</v>
      </c>
      <c r="N17" s="66"/>
      <c r="O17" s="69"/>
      <c r="P17" s="69"/>
      <c r="Q17" s="69"/>
      <c r="R17" s="69"/>
      <c r="S17" s="69"/>
      <c r="T17" s="69"/>
      <c r="U17" s="69"/>
      <c r="V17" s="69"/>
      <c r="W17" s="69"/>
      <c r="X17" s="69"/>
      <c r="Y17" s="69"/>
      <c r="Z17" s="69"/>
      <c r="AA17" s="69"/>
      <c r="AB17" s="69"/>
      <c r="AC17" s="69"/>
      <c r="AD17" s="69"/>
    </row>
    <row r="18" spans="1:30" s="1" customFormat="1" ht="18.75" customHeight="1" x14ac:dyDescent="0.25">
      <c r="A18" s="83" t="s">
        <v>14</v>
      </c>
      <c r="B18" s="82" t="s">
        <v>259</v>
      </c>
      <c r="C18" s="61" t="s">
        <v>44</v>
      </c>
      <c r="D18" s="62" t="s">
        <v>27</v>
      </c>
      <c r="E18" s="63" t="s">
        <v>57</v>
      </c>
      <c r="F18" s="64" t="s">
        <v>13</v>
      </c>
      <c r="G18" s="65">
        <v>251.3</v>
      </c>
      <c r="H18" s="66"/>
      <c r="I18" s="67">
        <f>34.6+285.5</f>
        <v>320.10000000000002</v>
      </c>
      <c r="J18" s="66"/>
      <c r="K18" s="65">
        <v>203.5</v>
      </c>
      <c r="L18" s="66"/>
      <c r="M18" s="52">
        <v>203.5</v>
      </c>
      <c r="N18" s="66"/>
      <c r="O18" s="69"/>
      <c r="P18" s="69"/>
      <c r="Q18" s="69"/>
      <c r="R18" s="69"/>
      <c r="S18" s="69"/>
      <c r="T18" s="69"/>
      <c r="U18" s="69"/>
      <c r="V18" s="69"/>
      <c r="W18" s="69"/>
      <c r="X18" s="69"/>
      <c r="Y18" s="69"/>
      <c r="Z18" s="69"/>
      <c r="AA18" s="69"/>
      <c r="AB18" s="69"/>
      <c r="AC18" s="69"/>
      <c r="AD18" s="69"/>
    </row>
    <row r="19" spans="1:30" s="1" customFormat="1" ht="16.5" customHeight="1" x14ac:dyDescent="0.25">
      <c r="A19" s="83" t="s">
        <v>14</v>
      </c>
      <c r="B19" s="82" t="s">
        <v>259</v>
      </c>
      <c r="C19" s="61" t="s">
        <v>44</v>
      </c>
      <c r="D19" s="62" t="s">
        <v>28</v>
      </c>
      <c r="E19" s="63" t="s">
        <v>58</v>
      </c>
      <c r="F19" s="64" t="s">
        <v>13</v>
      </c>
      <c r="G19" s="65">
        <v>3233.2</v>
      </c>
      <c r="H19" s="66">
        <v>868.8</v>
      </c>
      <c r="I19" s="65">
        <v>838</v>
      </c>
      <c r="J19" s="66"/>
      <c r="K19" s="65">
        <v>1607.5</v>
      </c>
      <c r="L19" s="66"/>
      <c r="M19" s="52">
        <v>1607.5</v>
      </c>
      <c r="N19" s="66"/>
      <c r="O19" s="69"/>
      <c r="P19" s="69"/>
      <c r="Q19" s="69"/>
      <c r="R19" s="69"/>
      <c r="S19" s="69"/>
      <c r="T19" s="69"/>
      <c r="U19" s="69"/>
      <c r="V19" s="69"/>
      <c r="W19" s="69"/>
      <c r="X19" s="69"/>
      <c r="Y19" s="69"/>
      <c r="Z19" s="69"/>
      <c r="AA19" s="69"/>
      <c r="AB19" s="69"/>
      <c r="AC19" s="69"/>
      <c r="AD19" s="69"/>
    </row>
    <row r="20" spans="1:30" s="1" customFormat="1" ht="24.75" customHeight="1" x14ac:dyDescent="0.25">
      <c r="A20" s="83" t="s">
        <v>14</v>
      </c>
      <c r="B20" s="82" t="s">
        <v>259</v>
      </c>
      <c r="C20" s="61" t="s">
        <v>44</v>
      </c>
      <c r="D20" s="62" t="s">
        <v>29</v>
      </c>
      <c r="E20" s="63" t="s">
        <v>59</v>
      </c>
      <c r="F20" s="64" t="s">
        <v>13</v>
      </c>
      <c r="G20" s="65">
        <v>6400</v>
      </c>
      <c r="H20" s="66"/>
      <c r="I20" s="65">
        <f>7199.6-527</f>
        <v>6672.6</v>
      </c>
      <c r="J20" s="66"/>
      <c r="K20" s="65">
        <v>5788.8</v>
      </c>
      <c r="L20" s="66"/>
      <c r="M20" s="52">
        <v>3500</v>
      </c>
      <c r="N20" s="66"/>
      <c r="O20" s="69"/>
      <c r="P20" s="69"/>
      <c r="Q20" s="69"/>
      <c r="R20" s="69"/>
      <c r="S20" s="69"/>
      <c r="T20" s="69"/>
      <c r="U20" s="69"/>
      <c r="V20" s="69"/>
      <c r="W20" s="69"/>
      <c r="X20" s="69"/>
      <c r="Y20" s="69"/>
      <c r="Z20" s="69"/>
      <c r="AA20" s="69"/>
      <c r="AB20" s="69"/>
      <c r="AC20" s="69"/>
      <c r="AD20" s="69"/>
    </row>
    <row r="21" spans="1:30" s="1" customFormat="1" ht="28.5" customHeight="1" x14ac:dyDescent="0.25">
      <c r="A21" s="83" t="s">
        <v>14</v>
      </c>
      <c r="B21" s="82" t="s">
        <v>259</v>
      </c>
      <c r="C21" s="61">
        <v>1070102</v>
      </c>
      <c r="D21" s="53" t="s">
        <v>41</v>
      </c>
      <c r="E21" s="63" t="s">
        <v>60</v>
      </c>
      <c r="F21" s="64" t="s">
        <v>13</v>
      </c>
      <c r="G21" s="65">
        <v>527</v>
      </c>
      <c r="H21" s="66"/>
      <c r="I21" s="65">
        <v>527</v>
      </c>
      <c r="J21" s="66"/>
      <c r="K21" s="65">
        <v>545</v>
      </c>
      <c r="L21" s="66"/>
      <c r="M21" s="52">
        <v>545</v>
      </c>
      <c r="N21" s="66"/>
      <c r="O21" s="69"/>
      <c r="P21" s="69"/>
      <c r="Q21" s="69"/>
      <c r="R21" s="69"/>
      <c r="S21" s="69"/>
      <c r="T21" s="69"/>
      <c r="U21" s="69"/>
      <c r="V21" s="69"/>
      <c r="W21" s="69"/>
      <c r="X21" s="69"/>
      <c r="Y21" s="69"/>
      <c r="Z21" s="69"/>
      <c r="AA21" s="69"/>
      <c r="AB21" s="69"/>
      <c r="AC21" s="69"/>
      <c r="AD21" s="69"/>
    </row>
    <row r="22" spans="1:30" s="1" customFormat="1" ht="23.25" customHeight="1" x14ac:dyDescent="0.25">
      <c r="A22" s="83" t="s">
        <v>14</v>
      </c>
      <c r="B22" s="82" t="s">
        <v>259</v>
      </c>
      <c r="C22" s="61">
        <v>1090206001</v>
      </c>
      <c r="D22" s="62" t="s">
        <v>32</v>
      </c>
      <c r="E22" s="63" t="s">
        <v>61</v>
      </c>
      <c r="F22" s="64" t="s">
        <v>13</v>
      </c>
      <c r="G22" s="65">
        <v>4579.5</v>
      </c>
      <c r="H22" s="66"/>
      <c r="I22" s="65">
        <v>6957</v>
      </c>
      <c r="J22" s="66"/>
      <c r="K22" s="65">
        <v>52130</v>
      </c>
      <c r="L22" s="66">
        <v>10700</v>
      </c>
      <c r="M22" s="52">
        <v>12000</v>
      </c>
      <c r="N22" s="66"/>
      <c r="O22" s="69"/>
      <c r="P22" s="69"/>
      <c r="Q22" s="69"/>
      <c r="R22" s="69"/>
      <c r="S22" s="69"/>
      <c r="T22" s="69"/>
      <c r="U22" s="69"/>
      <c r="V22" s="69"/>
      <c r="W22" s="69"/>
      <c r="X22" s="69"/>
      <c r="Y22" s="69"/>
      <c r="Z22" s="69"/>
      <c r="AA22" s="69"/>
      <c r="AB22" s="69"/>
      <c r="AC22" s="69"/>
      <c r="AD22" s="69"/>
    </row>
    <row r="23" spans="1:30" s="1" customFormat="1" ht="22.5" customHeight="1" x14ac:dyDescent="0.25">
      <c r="A23" s="83" t="s">
        <v>14</v>
      </c>
      <c r="B23" s="82" t="s">
        <v>259</v>
      </c>
      <c r="C23" s="61">
        <v>1040101</v>
      </c>
      <c r="D23" s="71" t="s">
        <v>42</v>
      </c>
      <c r="E23" s="63"/>
      <c r="F23" s="64">
        <v>61</v>
      </c>
      <c r="G23" s="66">
        <v>595.6</v>
      </c>
      <c r="H23" s="66"/>
      <c r="I23" s="66">
        <v>595.6</v>
      </c>
      <c r="J23" s="66"/>
      <c r="K23" s="66"/>
      <c r="L23" s="66"/>
      <c r="M23" s="52"/>
      <c r="N23" s="66"/>
      <c r="O23" s="69"/>
      <c r="P23" s="69"/>
      <c r="Q23" s="69"/>
      <c r="R23" s="69"/>
      <c r="S23" s="69"/>
      <c r="T23" s="69"/>
      <c r="U23" s="69"/>
      <c r="V23" s="69"/>
      <c r="W23" s="69"/>
      <c r="X23" s="69"/>
      <c r="Y23" s="69"/>
      <c r="Z23" s="69"/>
      <c r="AA23" s="69"/>
      <c r="AB23" s="69"/>
      <c r="AC23" s="69"/>
      <c r="AD23" s="69"/>
    </row>
    <row r="24" spans="1:30" s="1" customFormat="1" ht="25.5" customHeight="1" x14ac:dyDescent="0.25">
      <c r="A24" s="83" t="s">
        <v>14</v>
      </c>
      <c r="B24" s="82" t="s">
        <v>259</v>
      </c>
      <c r="C24" s="72">
        <v>1090102001</v>
      </c>
      <c r="D24" s="71" t="s">
        <v>43</v>
      </c>
      <c r="E24" s="63"/>
      <c r="F24" s="64">
        <v>28</v>
      </c>
      <c r="G24" s="66">
        <v>325.2</v>
      </c>
      <c r="H24" s="66"/>
      <c r="I24" s="66">
        <v>325.2</v>
      </c>
      <c r="J24" s="66"/>
      <c r="K24" s="66">
        <v>361.5</v>
      </c>
      <c r="L24" s="66"/>
      <c r="M24" s="52">
        <v>545</v>
      </c>
      <c r="N24" s="66"/>
      <c r="O24" s="69"/>
      <c r="P24" s="69"/>
      <c r="Q24" s="69"/>
      <c r="R24" s="69"/>
      <c r="S24" s="69"/>
      <c r="T24" s="69"/>
      <c r="U24" s="69"/>
      <c r="V24" s="69"/>
      <c r="W24" s="69"/>
      <c r="X24" s="69"/>
      <c r="Y24" s="69"/>
      <c r="Z24" s="69"/>
      <c r="AA24" s="69"/>
      <c r="AB24" s="69"/>
      <c r="AC24" s="69"/>
      <c r="AD24" s="69"/>
    </row>
    <row r="25" spans="1:30" s="1" customFormat="1" ht="22.5" customHeight="1" x14ac:dyDescent="0.25">
      <c r="A25" s="83" t="s">
        <v>14</v>
      </c>
      <c r="B25" s="82" t="s">
        <v>259</v>
      </c>
      <c r="C25" s="61">
        <v>1100201</v>
      </c>
      <c r="D25" s="71" t="s">
        <v>33</v>
      </c>
      <c r="E25" s="63"/>
      <c r="F25" s="64">
        <v>20</v>
      </c>
      <c r="G25" s="66">
        <v>13821.7</v>
      </c>
      <c r="H25" s="66"/>
      <c r="I25" s="66">
        <v>13811.3</v>
      </c>
      <c r="J25" s="66"/>
      <c r="K25" s="66">
        <v>13900.6</v>
      </c>
      <c r="L25" s="66"/>
      <c r="M25" s="52">
        <v>12000</v>
      </c>
      <c r="N25" s="66"/>
      <c r="O25" s="69"/>
      <c r="P25" s="69"/>
      <c r="Q25" s="69"/>
      <c r="R25" s="69"/>
      <c r="S25" s="69"/>
      <c r="T25" s="69"/>
      <c r="U25" s="69"/>
      <c r="V25" s="69"/>
      <c r="W25" s="69"/>
      <c r="X25" s="69"/>
      <c r="Y25" s="69"/>
      <c r="Z25" s="69"/>
      <c r="AA25" s="69"/>
      <c r="AB25" s="69"/>
      <c r="AC25" s="69"/>
      <c r="AD25" s="69"/>
    </row>
    <row r="26" spans="1:30" s="1" customFormat="1" ht="18" customHeight="1" x14ac:dyDescent="0.25">
      <c r="A26" s="83" t="s">
        <v>14</v>
      </c>
      <c r="B26" s="82" t="s">
        <v>259</v>
      </c>
      <c r="C26" s="61">
        <v>1100202</v>
      </c>
      <c r="D26" s="71" t="s">
        <v>35</v>
      </c>
      <c r="E26" s="63"/>
      <c r="F26" s="64">
        <v>20</v>
      </c>
      <c r="G26" s="66">
        <v>168.5</v>
      </c>
      <c r="H26" s="66"/>
      <c r="I26" s="66">
        <v>143</v>
      </c>
      <c r="J26" s="66"/>
      <c r="K26" s="66">
        <v>135</v>
      </c>
      <c r="L26" s="66"/>
      <c r="M26" s="66">
        <v>135</v>
      </c>
      <c r="N26" s="66"/>
      <c r="O26" s="69"/>
      <c r="P26" s="69"/>
      <c r="Q26" s="69"/>
      <c r="R26" s="69"/>
      <c r="S26" s="69"/>
      <c r="T26" s="69"/>
      <c r="U26" s="69"/>
      <c r="V26" s="69"/>
      <c r="W26" s="69"/>
      <c r="X26" s="69"/>
      <c r="Y26" s="69"/>
      <c r="Z26" s="69"/>
      <c r="AA26" s="69"/>
      <c r="AB26" s="69"/>
      <c r="AC26" s="69"/>
      <c r="AD26" s="69"/>
    </row>
    <row r="27" spans="1:30" s="1" customFormat="1" ht="22.5" customHeight="1" x14ac:dyDescent="0.25">
      <c r="A27" s="83" t="s">
        <v>14</v>
      </c>
      <c r="B27" s="82" t="s">
        <v>259</v>
      </c>
      <c r="C27" s="61">
        <v>1100103</v>
      </c>
      <c r="D27" s="71" t="s">
        <v>34</v>
      </c>
      <c r="E27" s="63"/>
      <c r="F27" s="64">
        <v>25</v>
      </c>
      <c r="G27" s="66">
        <v>650.6</v>
      </c>
      <c r="H27" s="66"/>
      <c r="I27" s="66">
        <v>747.5</v>
      </c>
      <c r="J27" s="66"/>
      <c r="K27" s="66">
        <v>704.5</v>
      </c>
      <c r="L27" s="66"/>
      <c r="M27" s="66">
        <v>704.5</v>
      </c>
      <c r="N27" s="66"/>
      <c r="O27" s="69"/>
      <c r="P27" s="69"/>
      <c r="Q27" s="69"/>
      <c r="R27" s="69"/>
      <c r="S27" s="69"/>
      <c r="T27" s="69"/>
      <c r="U27" s="69"/>
      <c r="V27" s="69"/>
      <c r="W27" s="69"/>
      <c r="X27" s="69"/>
      <c r="Y27" s="69"/>
      <c r="Z27" s="69"/>
      <c r="AA27" s="69"/>
      <c r="AB27" s="69"/>
      <c r="AC27" s="69"/>
      <c r="AD27" s="69"/>
    </row>
    <row r="28" spans="1:30" ht="28.5" customHeight="1" x14ac:dyDescent="0.25">
      <c r="A28" s="83" t="s">
        <v>14</v>
      </c>
      <c r="B28" s="82" t="s">
        <v>259</v>
      </c>
      <c r="C28" s="73">
        <v>1100201</v>
      </c>
      <c r="D28" s="74" t="s">
        <v>36</v>
      </c>
      <c r="E28" s="57"/>
      <c r="F28" s="64">
        <v>64</v>
      </c>
      <c r="G28" s="75">
        <v>2500.1999999999998</v>
      </c>
      <c r="H28" s="59"/>
      <c r="I28" s="75">
        <v>2290</v>
      </c>
      <c r="J28" s="59"/>
      <c r="K28" s="59"/>
      <c r="L28" s="59"/>
      <c r="M28" s="59"/>
      <c r="N28" s="59"/>
      <c r="O28" s="60"/>
      <c r="P28" s="60"/>
      <c r="Q28" s="60"/>
      <c r="R28" s="60"/>
      <c r="S28" s="60"/>
      <c r="T28" s="60"/>
      <c r="U28" s="60"/>
      <c r="V28" s="60"/>
      <c r="W28" s="60"/>
      <c r="X28" s="60"/>
      <c r="Y28" s="60"/>
      <c r="Z28" s="60"/>
      <c r="AA28" s="60"/>
      <c r="AB28" s="60"/>
      <c r="AC28" s="60"/>
      <c r="AD28" s="60"/>
    </row>
    <row r="29" spans="1:30" ht="28.5" customHeight="1" x14ac:dyDescent="0.25">
      <c r="A29" s="83" t="s">
        <v>14</v>
      </c>
      <c r="B29" s="82" t="s">
        <v>259</v>
      </c>
      <c r="C29" s="73">
        <v>1100103</v>
      </c>
      <c r="D29" s="74" t="s">
        <v>37</v>
      </c>
      <c r="E29" s="57"/>
      <c r="F29" s="64">
        <v>65</v>
      </c>
      <c r="G29" s="75">
        <v>163.80000000000001</v>
      </c>
      <c r="H29" s="59"/>
      <c r="I29" s="75">
        <v>163.19999999999999</v>
      </c>
      <c r="J29" s="59"/>
      <c r="K29" s="59"/>
      <c r="L29" s="59"/>
      <c r="M29" s="59"/>
      <c r="N29" s="59"/>
      <c r="O29" s="60"/>
      <c r="P29" s="60"/>
      <c r="Q29" s="60"/>
      <c r="R29" s="60"/>
      <c r="S29" s="60"/>
      <c r="T29" s="60"/>
      <c r="U29" s="60"/>
      <c r="V29" s="60"/>
      <c r="W29" s="60"/>
      <c r="X29" s="60"/>
      <c r="Y29" s="60"/>
      <c r="Z29" s="60"/>
      <c r="AA29" s="60"/>
      <c r="AB29" s="60"/>
      <c r="AC29" s="60"/>
      <c r="AD29" s="60"/>
    </row>
    <row r="30" spans="1:30" ht="28.5" customHeight="1" x14ac:dyDescent="0.25">
      <c r="A30" s="83" t="s">
        <v>14</v>
      </c>
      <c r="B30" s="82" t="s">
        <v>259</v>
      </c>
      <c r="C30" s="73">
        <v>1090102001</v>
      </c>
      <c r="D30" s="74" t="s">
        <v>38</v>
      </c>
      <c r="E30" s="57"/>
      <c r="F30" s="64">
        <v>66</v>
      </c>
      <c r="G30" s="75">
        <v>47.8</v>
      </c>
      <c r="H30" s="59"/>
      <c r="I30" s="75">
        <v>47.8</v>
      </c>
      <c r="J30" s="59"/>
      <c r="K30" s="59"/>
      <c r="L30" s="59"/>
      <c r="M30" s="59"/>
      <c r="N30" s="59"/>
      <c r="O30" s="60"/>
      <c r="P30" s="60"/>
      <c r="Q30" s="60"/>
      <c r="R30" s="60"/>
      <c r="S30" s="60"/>
      <c r="T30" s="60"/>
      <c r="U30" s="60"/>
      <c r="V30" s="60"/>
      <c r="W30" s="60"/>
      <c r="X30" s="60"/>
      <c r="Y30" s="60"/>
      <c r="Z30" s="60"/>
      <c r="AA30" s="60"/>
      <c r="AB30" s="60"/>
      <c r="AC30" s="60"/>
      <c r="AD30" s="60"/>
    </row>
    <row r="31" spans="1:30" ht="28.5" customHeight="1" x14ac:dyDescent="0.25">
      <c r="A31" s="83" t="s">
        <v>14</v>
      </c>
      <c r="B31" s="82" t="s">
        <v>259</v>
      </c>
      <c r="C31" s="73">
        <v>1090122001</v>
      </c>
      <c r="D31" s="74" t="s">
        <v>39</v>
      </c>
      <c r="E31" s="57"/>
      <c r="F31" s="64">
        <v>13</v>
      </c>
      <c r="G31" s="75">
        <v>8389.1</v>
      </c>
      <c r="H31" s="59"/>
      <c r="I31" s="75">
        <v>12139.1</v>
      </c>
      <c r="J31" s="59"/>
      <c r="K31" s="59">
        <v>0</v>
      </c>
      <c r="L31" s="59">
        <v>0</v>
      </c>
      <c r="M31" s="59">
        <v>0</v>
      </c>
      <c r="N31" s="59"/>
      <c r="O31" s="60"/>
      <c r="P31" s="60"/>
      <c r="Q31" s="60"/>
      <c r="R31" s="60"/>
      <c r="S31" s="60"/>
      <c r="T31" s="60"/>
      <c r="U31" s="60"/>
      <c r="V31" s="60"/>
      <c r="W31" s="60"/>
      <c r="X31" s="60"/>
      <c r="Y31" s="60"/>
      <c r="Z31" s="60"/>
      <c r="AA31" s="60"/>
      <c r="AB31" s="60"/>
      <c r="AC31" s="60"/>
      <c r="AD31" s="60"/>
    </row>
    <row r="32" spans="1:30" x14ac:dyDescent="0.25">
      <c r="A32" s="76"/>
      <c r="B32" s="76"/>
      <c r="C32" s="76"/>
      <c r="D32" s="76"/>
      <c r="E32" s="77"/>
      <c r="F32" s="60"/>
      <c r="G32" s="78"/>
      <c r="H32" s="78"/>
      <c r="I32" s="78"/>
      <c r="J32" s="78"/>
      <c r="K32" s="78"/>
      <c r="L32" s="78"/>
      <c r="M32" s="78"/>
      <c r="N32" s="78"/>
      <c r="O32" s="60"/>
      <c r="P32" s="60"/>
      <c r="Q32" s="60"/>
      <c r="R32" s="60"/>
      <c r="S32" s="60"/>
      <c r="T32" s="60"/>
      <c r="U32" s="60"/>
      <c r="V32" s="60"/>
      <c r="W32" s="60"/>
      <c r="X32" s="60"/>
      <c r="Y32" s="60"/>
      <c r="Z32" s="60"/>
      <c r="AA32" s="60"/>
      <c r="AB32" s="60"/>
      <c r="AC32" s="60"/>
      <c r="AD32" s="60"/>
    </row>
    <row r="33" spans="1:30" x14ac:dyDescent="0.25">
      <c r="A33" s="76"/>
      <c r="B33" s="76"/>
      <c r="C33" s="76"/>
      <c r="D33" s="76"/>
      <c r="E33" s="77"/>
      <c r="F33" s="60"/>
      <c r="G33" s="78"/>
      <c r="H33" s="78"/>
      <c r="I33" s="78"/>
      <c r="J33" s="78"/>
      <c r="K33" s="78"/>
      <c r="L33" s="78"/>
      <c r="M33" s="78"/>
      <c r="N33" s="78"/>
      <c r="O33" s="60"/>
      <c r="P33" s="60"/>
      <c r="Q33" s="60"/>
      <c r="R33" s="60"/>
      <c r="S33" s="60"/>
      <c r="T33" s="60"/>
      <c r="U33" s="60"/>
      <c r="V33" s="60"/>
      <c r="W33" s="60"/>
      <c r="X33" s="60"/>
      <c r="Y33" s="60"/>
      <c r="Z33" s="60"/>
      <c r="AA33" s="60"/>
      <c r="AB33" s="60"/>
      <c r="AC33" s="60"/>
      <c r="AD33" s="60"/>
    </row>
    <row r="34" spans="1:30" x14ac:dyDescent="0.25">
      <c r="A34" s="76"/>
      <c r="B34" s="76"/>
      <c r="C34" s="76"/>
      <c r="D34" s="76"/>
      <c r="E34" s="77"/>
      <c r="F34" s="60"/>
      <c r="G34" s="78"/>
      <c r="H34" s="78"/>
      <c r="I34" s="78"/>
      <c r="J34" s="78"/>
      <c r="K34" s="78"/>
      <c r="L34" s="78"/>
      <c r="M34" s="78"/>
      <c r="N34" s="78"/>
      <c r="O34" s="60"/>
      <c r="P34" s="60"/>
      <c r="Q34" s="60"/>
      <c r="R34" s="60"/>
      <c r="S34" s="60"/>
      <c r="T34" s="60"/>
      <c r="U34" s="60"/>
      <c r="V34" s="60"/>
      <c r="W34" s="60"/>
      <c r="X34" s="60"/>
      <c r="Y34" s="60"/>
      <c r="Z34" s="60"/>
      <c r="AA34" s="60"/>
      <c r="AB34" s="60"/>
      <c r="AC34" s="60"/>
      <c r="AD34" s="60"/>
    </row>
    <row r="35" spans="1:30" x14ac:dyDescent="0.25">
      <c r="A35" s="76"/>
      <c r="B35" s="76"/>
      <c r="C35" s="76"/>
      <c r="D35" s="76"/>
      <c r="E35" s="77"/>
      <c r="F35" s="60"/>
      <c r="G35" s="78"/>
      <c r="H35" s="78"/>
      <c r="I35" s="78"/>
      <c r="J35" s="78"/>
      <c r="K35" s="78"/>
      <c r="L35" s="78"/>
      <c r="M35" s="78"/>
      <c r="N35" s="78"/>
      <c r="O35" s="60"/>
      <c r="P35" s="60"/>
      <c r="Q35" s="60"/>
      <c r="R35" s="60"/>
      <c r="S35" s="60"/>
      <c r="T35" s="60"/>
      <c r="U35" s="60"/>
      <c r="V35" s="60"/>
      <c r="W35" s="60"/>
      <c r="X35" s="60"/>
      <c r="Y35" s="60"/>
      <c r="Z35" s="60"/>
      <c r="AA35" s="60"/>
      <c r="AB35" s="60"/>
      <c r="AC35" s="60"/>
      <c r="AD35" s="60"/>
    </row>
    <row r="36" spans="1:30" x14ac:dyDescent="0.25">
      <c r="A36" s="76"/>
      <c r="B36" s="76"/>
      <c r="C36" s="76"/>
      <c r="D36" s="76"/>
      <c r="E36" s="77"/>
      <c r="F36" s="60"/>
      <c r="G36" s="78"/>
      <c r="H36" s="78"/>
      <c r="I36" s="78"/>
      <c r="J36" s="78"/>
      <c r="K36" s="78"/>
      <c r="L36" s="78"/>
      <c r="M36" s="78"/>
      <c r="N36" s="78"/>
      <c r="O36" s="60"/>
      <c r="P36" s="60"/>
      <c r="Q36" s="60"/>
      <c r="R36" s="60"/>
      <c r="S36" s="60"/>
      <c r="T36" s="60"/>
      <c r="U36" s="60"/>
      <c r="V36" s="60"/>
      <c r="W36" s="60"/>
      <c r="X36" s="60"/>
      <c r="Y36" s="60"/>
      <c r="Z36" s="60"/>
      <c r="AA36" s="60"/>
      <c r="AB36" s="60"/>
      <c r="AC36" s="60"/>
      <c r="AD36" s="60"/>
    </row>
    <row r="37" spans="1:30" x14ac:dyDescent="0.25">
      <c r="A37" s="76"/>
      <c r="B37" s="76"/>
      <c r="C37" s="76"/>
      <c r="D37" s="76"/>
      <c r="E37" s="77"/>
      <c r="F37" s="60"/>
      <c r="G37" s="78"/>
      <c r="H37" s="78"/>
      <c r="I37" s="78"/>
      <c r="J37" s="78"/>
      <c r="K37" s="78"/>
      <c r="L37" s="78"/>
      <c r="M37" s="78"/>
      <c r="N37" s="78"/>
      <c r="O37" s="60"/>
      <c r="P37" s="60"/>
      <c r="Q37" s="60"/>
      <c r="R37" s="60"/>
      <c r="S37" s="60"/>
      <c r="T37" s="60"/>
      <c r="U37" s="60"/>
      <c r="V37" s="60"/>
      <c r="W37" s="60"/>
      <c r="X37" s="60"/>
      <c r="Y37" s="60"/>
      <c r="Z37" s="60"/>
      <c r="AA37" s="60"/>
      <c r="AB37" s="60"/>
      <c r="AC37" s="60"/>
      <c r="AD37" s="60"/>
    </row>
    <row r="38" spans="1:30" x14ac:dyDescent="0.25">
      <c r="A38" s="76"/>
      <c r="B38" s="76"/>
      <c r="C38" s="76"/>
      <c r="D38" s="76"/>
      <c r="E38" s="77"/>
      <c r="F38" s="60"/>
      <c r="G38" s="78"/>
      <c r="H38" s="78"/>
      <c r="I38" s="78"/>
      <c r="J38" s="78"/>
      <c r="K38" s="78"/>
      <c r="L38" s="78"/>
      <c r="M38" s="78"/>
      <c r="N38" s="78"/>
      <c r="O38" s="60"/>
      <c r="P38" s="60"/>
      <c r="Q38" s="60"/>
      <c r="R38" s="60"/>
      <c r="S38" s="60"/>
      <c r="T38" s="60"/>
      <c r="U38" s="60"/>
      <c r="V38" s="60"/>
      <c r="W38" s="60"/>
      <c r="X38" s="60"/>
      <c r="Y38" s="60"/>
      <c r="Z38" s="60"/>
      <c r="AA38" s="60"/>
      <c r="AB38" s="60"/>
      <c r="AC38" s="60"/>
      <c r="AD38" s="60"/>
    </row>
    <row r="39" spans="1:30" x14ac:dyDescent="0.25">
      <c r="A39" s="76"/>
      <c r="B39" s="76"/>
      <c r="C39" s="76"/>
      <c r="D39" s="76"/>
      <c r="E39" s="77"/>
      <c r="F39" s="60"/>
      <c r="G39" s="78"/>
      <c r="H39" s="78"/>
      <c r="I39" s="78"/>
      <c r="J39" s="78"/>
      <c r="K39" s="78"/>
      <c r="L39" s="78"/>
      <c r="M39" s="78"/>
      <c r="N39" s="78"/>
      <c r="O39" s="60"/>
      <c r="P39" s="60"/>
      <c r="Q39" s="60"/>
      <c r="R39" s="60"/>
      <c r="S39" s="60"/>
      <c r="T39" s="60"/>
      <c r="U39" s="60"/>
      <c r="V39" s="60"/>
      <c r="W39" s="60"/>
      <c r="X39" s="60"/>
      <c r="Y39" s="60"/>
      <c r="Z39" s="60"/>
      <c r="AA39" s="60"/>
      <c r="AB39" s="60"/>
      <c r="AC39" s="60"/>
      <c r="AD39" s="60"/>
    </row>
    <row r="40" spans="1:30" x14ac:dyDescent="0.25">
      <c r="A40" s="76"/>
      <c r="B40" s="76"/>
      <c r="C40" s="76"/>
      <c r="D40" s="76"/>
      <c r="E40" s="77"/>
      <c r="F40" s="60"/>
      <c r="G40" s="78"/>
      <c r="H40" s="78"/>
      <c r="I40" s="78"/>
      <c r="J40" s="78"/>
      <c r="K40" s="78"/>
      <c r="L40" s="78"/>
      <c r="M40" s="78"/>
      <c r="N40" s="78"/>
      <c r="O40" s="60"/>
      <c r="P40" s="60"/>
      <c r="Q40" s="60"/>
      <c r="R40" s="60"/>
      <c r="S40" s="60"/>
      <c r="T40" s="60"/>
      <c r="U40" s="60"/>
      <c r="V40" s="60"/>
      <c r="W40" s="60"/>
      <c r="X40" s="60"/>
      <c r="Y40" s="60"/>
      <c r="Z40" s="60"/>
      <c r="AA40" s="60"/>
      <c r="AB40" s="60"/>
      <c r="AC40" s="60"/>
      <c r="AD40" s="60"/>
    </row>
    <row r="41" spans="1:30" x14ac:dyDescent="0.25">
      <c r="A41" s="76"/>
      <c r="B41" s="76"/>
      <c r="C41" s="76"/>
      <c r="D41" s="76"/>
      <c r="E41" s="77"/>
      <c r="F41" s="60"/>
      <c r="G41" s="78"/>
      <c r="H41" s="78"/>
      <c r="I41" s="78"/>
      <c r="J41" s="78"/>
      <c r="K41" s="78"/>
      <c r="L41" s="78"/>
      <c r="M41" s="78"/>
      <c r="N41" s="78"/>
      <c r="O41" s="60"/>
      <c r="P41" s="60"/>
      <c r="Q41" s="60"/>
      <c r="R41" s="60"/>
      <c r="S41" s="60"/>
      <c r="T41" s="60"/>
      <c r="U41" s="60"/>
      <c r="V41" s="60"/>
      <c r="W41" s="60"/>
      <c r="X41" s="60"/>
      <c r="Y41" s="60"/>
      <c r="Z41" s="60"/>
      <c r="AA41" s="60"/>
      <c r="AB41" s="60"/>
      <c r="AC41" s="60"/>
      <c r="AD41" s="60"/>
    </row>
    <row r="42" spans="1:30" x14ac:dyDescent="0.25">
      <c r="A42" s="76"/>
      <c r="B42" s="76"/>
      <c r="C42" s="76"/>
      <c r="D42" s="76"/>
      <c r="E42" s="77"/>
      <c r="F42" s="60"/>
      <c r="G42" s="78"/>
      <c r="H42" s="78"/>
      <c r="I42" s="78"/>
      <c r="J42" s="78"/>
      <c r="K42" s="78"/>
      <c r="L42" s="78"/>
      <c r="M42" s="78"/>
      <c r="N42" s="78"/>
      <c r="O42" s="60"/>
      <c r="P42" s="60"/>
      <c r="Q42" s="60"/>
      <c r="R42" s="60"/>
      <c r="S42" s="60"/>
      <c r="T42" s="60"/>
      <c r="U42" s="60"/>
      <c r="V42" s="60"/>
      <c r="W42" s="60"/>
      <c r="X42" s="60"/>
      <c r="Y42" s="60"/>
      <c r="Z42" s="60"/>
      <c r="AA42" s="60"/>
      <c r="AB42" s="60"/>
      <c r="AC42" s="60"/>
      <c r="AD42" s="60"/>
    </row>
    <row r="43" spans="1:30" x14ac:dyDescent="0.25">
      <c r="A43" s="76"/>
      <c r="B43" s="76"/>
      <c r="C43" s="76"/>
      <c r="D43" s="76"/>
      <c r="E43" s="77"/>
      <c r="F43" s="60"/>
      <c r="G43" s="78"/>
      <c r="H43" s="78"/>
      <c r="I43" s="78"/>
      <c r="J43" s="78"/>
      <c r="K43" s="78"/>
      <c r="L43" s="78"/>
      <c r="M43" s="78"/>
      <c r="N43" s="78"/>
      <c r="O43" s="60"/>
      <c r="P43" s="60"/>
      <c r="Q43" s="60"/>
      <c r="R43" s="60"/>
      <c r="S43" s="60"/>
      <c r="T43" s="60"/>
      <c r="U43" s="60"/>
      <c r="V43" s="60"/>
      <c r="W43" s="60"/>
      <c r="X43" s="60"/>
      <c r="Y43" s="60"/>
      <c r="Z43" s="60"/>
      <c r="AA43" s="60"/>
      <c r="AB43" s="60"/>
      <c r="AC43" s="60"/>
      <c r="AD43" s="60"/>
    </row>
    <row r="44" spans="1:30" x14ac:dyDescent="0.25">
      <c r="A44" s="76"/>
      <c r="B44" s="76"/>
      <c r="C44" s="76"/>
      <c r="D44" s="76"/>
      <c r="E44" s="77"/>
      <c r="F44" s="60"/>
      <c r="G44" s="78"/>
      <c r="H44" s="78"/>
      <c r="I44" s="78"/>
      <c r="J44" s="78"/>
      <c r="K44" s="78"/>
      <c r="L44" s="78"/>
      <c r="M44" s="78"/>
      <c r="N44" s="78"/>
      <c r="O44" s="60"/>
      <c r="P44" s="60"/>
      <c r="Q44" s="60"/>
      <c r="R44" s="60"/>
      <c r="S44" s="60"/>
      <c r="T44" s="60"/>
      <c r="U44" s="60"/>
      <c r="V44" s="60"/>
      <c r="W44" s="60"/>
      <c r="X44" s="60"/>
      <c r="Y44" s="60"/>
      <c r="Z44" s="60"/>
      <c r="AA44" s="60"/>
      <c r="AB44" s="60"/>
      <c r="AC44" s="60"/>
      <c r="AD44" s="60"/>
    </row>
  </sheetData>
  <autoFilter ref="A1:AD31">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autoFilter>
  <mergeCells count="1">
    <mergeCell ref="O1:A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8"/>
  <sheetViews>
    <sheetView topLeftCell="A56" workbookViewId="0">
      <selection activeCell="N66" sqref="N66"/>
    </sheetView>
  </sheetViews>
  <sheetFormatPr defaultRowHeight="15" x14ac:dyDescent="0.25"/>
  <cols>
    <col min="1" max="1" width="6.5703125" customWidth="1"/>
    <col min="2" max="2" width="39.7109375" customWidth="1"/>
    <col min="3" max="3" width="20.7109375" customWidth="1"/>
    <col min="4" max="4" width="15.7109375" customWidth="1"/>
    <col min="5" max="8" width="11.85546875" customWidth="1"/>
    <col min="9" max="10" width="9.85546875" customWidth="1"/>
    <col min="11" max="11" width="11.140625" customWidth="1"/>
    <col min="12" max="12" width="10.28515625" customWidth="1"/>
  </cols>
  <sheetData>
    <row r="1" spans="1:13" ht="45" x14ac:dyDescent="0.25">
      <c r="A1" s="5" t="s">
        <v>62</v>
      </c>
      <c r="B1" s="6" t="s">
        <v>63</v>
      </c>
      <c r="C1" s="6" t="s">
        <v>64</v>
      </c>
      <c r="D1" s="7" t="s">
        <v>65</v>
      </c>
      <c r="E1" s="6" t="s">
        <v>66</v>
      </c>
      <c r="F1" s="6" t="s">
        <v>67</v>
      </c>
      <c r="G1" s="6" t="s">
        <v>68</v>
      </c>
      <c r="H1" s="6" t="s">
        <v>69</v>
      </c>
      <c r="I1" s="8" t="s">
        <v>70</v>
      </c>
      <c r="J1" s="8" t="s">
        <v>71</v>
      </c>
      <c r="K1" s="8" t="s">
        <v>9</v>
      </c>
      <c r="L1" s="8" t="s">
        <v>72</v>
      </c>
      <c r="M1" s="8" t="s">
        <v>73</v>
      </c>
    </row>
    <row r="2" spans="1:13" ht="28.5" customHeight="1" x14ac:dyDescent="0.25">
      <c r="A2" s="9">
        <v>1</v>
      </c>
      <c r="B2" s="10" t="s">
        <v>74</v>
      </c>
      <c r="C2" s="10" t="s">
        <v>75</v>
      </c>
      <c r="D2" s="10" t="s">
        <v>76</v>
      </c>
      <c r="E2" s="11">
        <v>42975</v>
      </c>
      <c r="F2" s="12" t="s">
        <v>77</v>
      </c>
      <c r="G2" s="11">
        <v>43500</v>
      </c>
      <c r="H2" s="11">
        <v>44165</v>
      </c>
      <c r="I2" s="13">
        <v>10</v>
      </c>
      <c r="J2" s="13">
        <v>6.5000000000000002E-2</v>
      </c>
      <c r="K2" s="13"/>
      <c r="L2" s="14">
        <v>6.5000000000000002E-2</v>
      </c>
      <c r="M2" s="15">
        <f t="shared" ref="M2:M6" si="0">+L2-J2</f>
        <v>0</v>
      </c>
    </row>
    <row r="3" spans="1:13" ht="28.5" customHeight="1" x14ac:dyDescent="0.25">
      <c r="A3" s="9">
        <v>2</v>
      </c>
      <c r="B3" s="10" t="s">
        <v>78</v>
      </c>
      <c r="C3" s="10" t="s">
        <v>79</v>
      </c>
      <c r="D3" s="10" t="s">
        <v>76</v>
      </c>
      <c r="E3" s="11">
        <v>42940</v>
      </c>
      <c r="F3" s="12" t="s">
        <v>80</v>
      </c>
      <c r="G3" s="11">
        <v>43312</v>
      </c>
      <c r="H3" s="11">
        <v>43344</v>
      </c>
      <c r="I3" s="13">
        <v>0.2</v>
      </c>
      <c r="J3" s="13">
        <v>0.3</v>
      </c>
      <c r="K3" s="13"/>
      <c r="L3" s="13">
        <v>0.3</v>
      </c>
      <c r="M3" s="15">
        <f t="shared" si="0"/>
        <v>0</v>
      </c>
    </row>
    <row r="4" spans="1:13" ht="28.5" customHeight="1" x14ac:dyDescent="0.25">
      <c r="A4" s="16">
        <v>3</v>
      </c>
      <c r="B4" s="17" t="s">
        <v>81</v>
      </c>
      <c r="C4" s="17" t="s">
        <v>82</v>
      </c>
      <c r="D4" s="17" t="s">
        <v>76</v>
      </c>
      <c r="E4" s="18">
        <v>42878</v>
      </c>
      <c r="F4" s="19" t="s">
        <v>83</v>
      </c>
      <c r="G4" s="18">
        <v>43220</v>
      </c>
      <c r="H4" s="18">
        <v>43524</v>
      </c>
      <c r="I4" s="20">
        <v>7.9</v>
      </c>
      <c r="J4" s="21">
        <v>3</v>
      </c>
      <c r="K4" s="20"/>
      <c r="L4" s="20">
        <v>0.5</v>
      </c>
      <c r="M4" s="15">
        <f t="shared" si="0"/>
        <v>-2.5</v>
      </c>
    </row>
    <row r="5" spans="1:13" ht="28.5" customHeight="1" x14ac:dyDescent="0.25">
      <c r="A5" s="16">
        <v>4</v>
      </c>
      <c r="B5" s="17" t="s">
        <v>84</v>
      </c>
      <c r="C5" s="17" t="s">
        <v>85</v>
      </c>
      <c r="D5" s="17" t="s">
        <v>86</v>
      </c>
      <c r="E5" s="18">
        <v>42878</v>
      </c>
      <c r="F5" s="19" t="s">
        <v>87</v>
      </c>
      <c r="G5" s="18">
        <v>43254</v>
      </c>
      <c r="H5" s="18">
        <v>43772</v>
      </c>
      <c r="I5" s="20">
        <v>10.617000000000001</v>
      </c>
      <c r="J5" s="20">
        <v>3.5</v>
      </c>
      <c r="K5" s="20"/>
      <c r="L5" s="20">
        <v>0.5</v>
      </c>
      <c r="M5" s="15">
        <f t="shared" si="0"/>
        <v>-3</v>
      </c>
    </row>
    <row r="6" spans="1:13" ht="28.5" customHeight="1" x14ac:dyDescent="0.25">
      <c r="A6" s="9">
        <v>5</v>
      </c>
      <c r="B6" s="17" t="s">
        <v>88</v>
      </c>
      <c r="C6" s="17" t="s">
        <v>89</v>
      </c>
      <c r="D6" s="17" t="s">
        <v>86</v>
      </c>
      <c r="E6" s="18">
        <v>43054</v>
      </c>
      <c r="F6" s="19" t="s">
        <v>87</v>
      </c>
      <c r="G6" s="18">
        <v>43252</v>
      </c>
      <c r="H6" s="18">
        <v>43465</v>
      </c>
      <c r="I6" s="20">
        <v>1.9</v>
      </c>
      <c r="J6" s="15">
        <v>1</v>
      </c>
      <c r="K6" s="20"/>
      <c r="L6" s="20">
        <v>0.1</v>
      </c>
      <c r="M6" s="15">
        <f t="shared" si="0"/>
        <v>-0.9</v>
      </c>
    </row>
    <row r="7" spans="1:13" ht="28.5" customHeight="1" x14ac:dyDescent="0.25">
      <c r="A7" s="9">
        <v>6</v>
      </c>
      <c r="B7" s="17" t="s">
        <v>90</v>
      </c>
      <c r="C7" s="17" t="s">
        <v>91</v>
      </c>
      <c r="D7" s="17" t="s">
        <v>76</v>
      </c>
      <c r="E7" s="18">
        <v>42955</v>
      </c>
      <c r="F7" s="19" t="s">
        <v>92</v>
      </c>
      <c r="G7" s="18">
        <v>43313</v>
      </c>
      <c r="H7" s="18">
        <v>43585</v>
      </c>
      <c r="I7" s="20">
        <v>2.5</v>
      </c>
      <c r="J7" s="15">
        <v>1</v>
      </c>
      <c r="K7" s="20"/>
      <c r="L7" s="20">
        <v>0.1</v>
      </c>
      <c r="M7" s="15">
        <f>+L7-J7</f>
        <v>-0.9</v>
      </c>
    </row>
    <row r="8" spans="1:13" ht="28.5" customHeight="1" x14ac:dyDescent="0.25">
      <c r="A8" s="16">
        <v>7</v>
      </c>
      <c r="B8" s="17" t="s">
        <v>93</v>
      </c>
      <c r="C8" s="17" t="s">
        <v>94</v>
      </c>
      <c r="D8" s="17" t="s">
        <v>86</v>
      </c>
      <c r="E8" s="18">
        <v>42898</v>
      </c>
      <c r="F8" s="19" t="s">
        <v>95</v>
      </c>
      <c r="G8" s="18">
        <v>43213</v>
      </c>
      <c r="H8" s="18">
        <v>43339</v>
      </c>
      <c r="I8" s="20">
        <v>1.0409999999999999</v>
      </c>
      <c r="J8" s="20">
        <f t="shared" ref="J8:J14" si="1">+I8</f>
        <v>1.0409999999999999</v>
      </c>
      <c r="K8" s="20" t="s">
        <v>96</v>
      </c>
      <c r="L8" s="20">
        <v>1.0409999999999999</v>
      </c>
      <c r="M8" s="15">
        <f t="shared" ref="M8:M22" si="2">+L8-J8</f>
        <v>0</v>
      </c>
    </row>
    <row r="9" spans="1:13" ht="28.5" customHeight="1" x14ac:dyDescent="0.25">
      <c r="A9" s="16">
        <v>8</v>
      </c>
      <c r="B9" s="17" t="s">
        <v>97</v>
      </c>
      <c r="C9" s="17" t="s">
        <v>98</v>
      </c>
      <c r="D9" s="17" t="s">
        <v>86</v>
      </c>
      <c r="E9" s="18">
        <v>42898</v>
      </c>
      <c r="F9" s="19" t="s">
        <v>95</v>
      </c>
      <c r="G9" s="18">
        <v>43213</v>
      </c>
      <c r="H9" s="18">
        <v>43339</v>
      </c>
      <c r="I9" s="20">
        <v>1.093</v>
      </c>
      <c r="J9" s="20">
        <f t="shared" si="1"/>
        <v>1.093</v>
      </c>
      <c r="K9" s="20" t="s">
        <v>96</v>
      </c>
      <c r="L9" s="20">
        <v>1.093</v>
      </c>
      <c r="M9" s="15">
        <f t="shared" si="2"/>
        <v>0</v>
      </c>
    </row>
    <row r="10" spans="1:13" ht="28.5" customHeight="1" x14ac:dyDescent="0.25">
      <c r="A10" s="9">
        <v>9</v>
      </c>
      <c r="B10" s="17" t="s">
        <v>99</v>
      </c>
      <c r="C10" s="17" t="s">
        <v>100</v>
      </c>
      <c r="D10" s="17" t="s">
        <v>86</v>
      </c>
      <c r="E10" s="18">
        <v>42898</v>
      </c>
      <c r="F10" s="19" t="s">
        <v>95</v>
      </c>
      <c r="G10" s="18">
        <v>43213</v>
      </c>
      <c r="H10" s="18">
        <v>43339</v>
      </c>
      <c r="I10" s="20">
        <v>1.0740000000000001</v>
      </c>
      <c r="J10" s="20">
        <f t="shared" si="1"/>
        <v>1.0740000000000001</v>
      </c>
      <c r="K10" s="20" t="s">
        <v>96</v>
      </c>
      <c r="L10" s="20">
        <v>1.0740000000000001</v>
      </c>
      <c r="M10" s="15">
        <f t="shared" si="2"/>
        <v>0</v>
      </c>
    </row>
    <row r="11" spans="1:13" ht="28.5" customHeight="1" x14ac:dyDescent="0.25">
      <c r="A11" s="9">
        <v>10</v>
      </c>
      <c r="B11" s="17" t="s">
        <v>101</v>
      </c>
      <c r="C11" s="17" t="s">
        <v>102</v>
      </c>
      <c r="D11" s="17" t="s">
        <v>86</v>
      </c>
      <c r="E11" s="18">
        <v>42898</v>
      </c>
      <c r="F11" s="19" t="s">
        <v>95</v>
      </c>
      <c r="G11" s="18">
        <v>43213</v>
      </c>
      <c r="H11" s="18">
        <v>43339</v>
      </c>
      <c r="I11" s="20">
        <v>1.056</v>
      </c>
      <c r="J11" s="20">
        <f t="shared" si="1"/>
        <v>1.056</v>
      </c>
      <c r="K11" s="20" t="s">
        <v>96</v>
      </c>
      <c r="L11" s="20">
        <v>1.056</v>
      </c>
      <c r="M11" s="15">
        <f t="shared" si="2"/>
        <v>0</v>
      </c>
    </row>
    <row r="12" spans="1:13" ht="28.5" customHeight="1" x14ac:dyDescent="0.25">
      <c r="A12" s="16">
        <v>11</v>
      </c>
      <c r="B12" s="17" t="s">
        <v>103</v>
      </c>
      <c r="C12" s="17" t="s">
        <v>104</v>
      </c>
      <c r="D12" s="17" t="s">
        <v>86</v>
      </c>
      <c r="E12" s="18">
        <v>42898</v>
      </c>
      <c r="F12" s="19" t="s">
        <v>95</v>
      </c>
      <c r="G12" s="18">
        <v>43213</v>
      </c>
      <c r="H12" s="18">
        <v>43339</v>
      </c>
      <c r="I12" s="22">
        <v>0.95099999999999996</v>
      </c>
      <c r="J12" s="22">
        <f t="shared" si="1"/>
        <v>0.95099999999999996</v>
      </c>
      <c r="K12" s="20" t="s">
        <v>96</v>
      </c>
      <c r="L12" s="20">
        <v>0.95099999999999996</v>
      </c>
      <c r="M12" s="15">
        <f t="shared" si="2"/>
        <v>0</v>
      </c>
    </row>
    <row r="13" spans="1:13" ht="28.5" customHeight="1" x14ac:dyDescent="0.25">
      <c r="A13" s="16">
        <v>12</v>
      </c>
      <c r="B13" s="17" t="s">
        <v>105</v>
      </c>
      <c r="C13" s="17" t="s">
        <v>106</v>
      </c>
      <c r="D13" s="17" t="s">
        <v>107</v>
      </c>
      <c r="E13" s="18">
        <v>42898</v>
      </c>
      <c r="F13" s="19" t="s">
        <v>95</v>
      </c>
      <c r="G13" s="18">
        <v>43213</v>
      </c>
      <c r="H13" s="18">
        <v>43339</v>
      </c>
      <c r="I13" s="20">
        <v>1.0409999999999999</v>
      </c>
      <c r="J13" s="20">
        <f t="shared" si="1"/>
        <v>1.0409999999999999</v>
      </c>
      <c r="K13" s="20" t="s">
        <v>96</v>
      </c>
      <c r="L13" s="20">
        <v>1.0409999999999999</v>
      </c>
      <c r="M13" s="15">
        <f t="shared" si="2"/>
        <v>0</v>
      </c>
    </row>
    <row r="14" spans="1:13" ht="28.5" customHeight="1" x14ac:dyDescent="0.25">
      <c r="A14" s="9">
        <v>13</v>
      </c>
      <c r="B14" s="17" t="s">
        <v>108</v>
      </c>
      <c r="C14" s="17" t="s">
        <v>109</v>
      </c>
      <c r="D14" s="17" t="s">
        <v>76</v>
      </c>
      <c r="E14" s="18">
        <v>42826</v>
      </c>
      <c r="F14" s="19" t="s">
        <v>110</v>
      </c>
      <c r="G14" s="18">
        <v>43191</v>
      </c>
      <c r="H14" s="18">
        <v>43439</v>
      </c>
      <c r="I14" s="20">
        <v>0.6</v>
      </c>
      <c r="J14" s="20">
        <f t="shared" si="1"/>
        <v>0.6</v>
      </c>
      <c r="K14" s="20"/>
      <c r="L14" s="20">
        <v>0.6</v>
      </c>
      <c r="M14" s="15">
        <f t="shared" si="2"/>
        <v>0</v>
      </c>
    </row>
    <row r="15" spans="1:13" ht="28.5" customHeight="1" x14ac:dyDescent="0.25">
      <c r="A15" s="9">
        <v>14</v>
      </c>
      <c r="B15" s="17" t="s">
        <v>111</v>
      </c>
      <c r="C15" s="17" t="s">
        <v>112</v>
      </c>
      <c r="D15" s="17" t="s">
        <v>76</v>
      </c>
      <c r="E15" s="18">
        <v>42826</v>
      </c>
      <c r="F15" s="19" t="s">
        <v>113</v>
      </c>
      <c r="G15" s="18">
        <v>43130</v>
      </c>
      <c r="H15" s="18">
        <v>43312</v>
      </c>
      <c r="I15" s="20">
        <v>0.5</v>
      </c>
      <c r="J15" s="20">
        <v>0.5</v>
      </c>
      <c r="K15" s="20"/>
      <c r="L15" s="20">
        <v>0.5</v>
      </c>
      <c r="M15" s="15">
        <f t="shared" si="2"/>
        <v>0</v>
      </c>
    </row>
    <row r="16" spans="1:13" ht="28.5" customHeight="1" x14ac:dyDescent="0.25">
      <c r="A16" s="16">
        <v>15</v>
      </c>
      <c r="B16" s="17" t="s">
        <v>114</v>
      </c>
      <c r="C16" s="17" t="s">
        <v>115</v>
      </c>
      <c r="D16" s="17" t="s">
        <v>76</v>
      </c>
      <c r="E16" s="18">
        <v>42860</v>
      </c>
      <c r="F16" s="19" t="s">
        <v>80</v>
      </c>
      <c r="G16" s="18">
        <v>43585</v>
      </c>
      <c r="H16" s="18">
        <v>43709</v>
      </c>
      <c r="I16" s="20">
        <v>1.002</v>
      </c>
      <c r="J16" s="20">
        <v>6.5000000000000002E-2</v>
      </c>
      <c r="K16" s="20"/>
      <c r="L16" s="20">
        <v>6.5000000000000002E-2</v>
      </c>
      <c r="M16" s="15">
        <f t="shared" si="2"/>
        <v>0</v>
      </c>
    </row>
    <row r="17" spans="1:13" ht="28.5" customHeight="1" x14ac:dyDescent="0.25">
      <c r="A17" s="16">
        <v>16</v>
      </c>
      <c r="B17" s="23" t="s">
        <v>116</v>
      </c>
      <c r="C17" s="23" t="s">
        <v>117</v>
      </c>
      <c r="D17" s="23" t="s">
        <v>118</v>
      </c>
      <c r="E17" s="18">
        <v>43056</v>
      </c>
      <c r="F17" s="19"/>
      <c r="G17" s="18">
        <v>43109</v>
      </c>
      <c r="H17" s="18">
        <v>43443</v>
      </c>
      <c r="I17" s="20">
        <v>5.7210000000000001</v>
      </c>
      <c r="J17" s="20">
        <f>+I17</f>
        <v>5.7210000000000001</v>
      </c>
      <c r="K17" s="20"/>
      <c r="L17" s="20">
        <v>1.4</v>
      </c>
      <c r="M17" s="15">
        <f t="shared" si="2"/>
        <v>-4.3209999999999997</v>
      </c>
    </row>
    <row r="18" spans="1:13" ht="28.5" customHeight="1" x14ac:dyDescent="0.25">
      <c r="A18" s="9">
        <v>17</v>
      </c>
      <c r="B18" s="23" t="s">
        <v>119</v>
      </c>
      <c r="C18" s="23" t="s">
        <v>120</v>
      </c>
      <c r="D18" s="17" t="s">
        <v>76</v>
      </c>
      <c r="E18" s="18">
        <v>43056</v>
      </c>
      <c r="F18" s="19" t="s">
        <v>121</v>
      </c>
      <c r="G18" s="18">
        <v>43410</v>
      </c>
      <c r="H18" s="18">
        <v>43744</v>
      </c>
      <c r="I18" s="20">
        <v>5</v>
      </c>
      <c r="J18" s="20">
        <v>0.3</v>
      </c>
      <c r="K18" s="20"/>
      <c r="L18" s="20">
        <v>0.25800000000000001</v>
      </c>
      <c r="M18" s="15">
        <f t="shared" si="2"/>
        <v>-4.1999999999999982E-2</v>
      </c>
    </row>
    <row r="19" spans="1:13" ht="28.5" customHeight="1" x14ac:dyDescent="0.25">
      <c r="A19" s="9">
        <v>18</v>
      </c>
      <c r="B19" s="10" t="s">
        <v>122</v>
      </c>
      <c r="C19" s="24" t="s">
        <v>123</v>
      </c>
      <c r="D19" s="10" t="s">
        <v>86</v>
      </c>
      <c r="E19" s="11">
        <v>42940</v>
      </c>
      <c r="F19" s="12" t="s">
        <v>80</v>
      </c>
      <c r="G19" s="11">
        <v>43312</v>
      </c>
      <c r="H19" s="11">
        <v>43344</v>
      </c>
      <c r="I19" s="13">
        <v>0.25</v>
      </c>
      <c r="J19" s="13">
        <v>0.25</v>
      </c>
      <c r="K19" s="13"/>
      <c r="L19" s="13">
        <v>0.25</v>
      </c>
      <c r="M19" s="15">
        <f t="shared" si="2"/>
        <v>0</v>
      </c>
    </row>
    <row r="20" spans="1:13" ht="28.5" customHeight="1" x14ac:dyDescent="0.25">
      <c r="A20" s="16">
        <v>19</v>
      </c>
      <c r="B20" s="10" t="s">
        <v>124</v>
      </c>
      <c r="C20" s="24" t="s">
        <v>125</v>
      </c>
      <c r="D20" s="10" t="s">
        <v>107</v>
      </c>
      <c r="E20" s="11">
        <v>42898</v>
      </c>
      <c r="F20" s="12" t="s">
        <v>95</v>
      </c>
      <c r="G20" s="11">
        <v>43213</v>
      </c>
      <c r="H20" s="11">
        <v>43339</v>
      </c>
      <c r="I20" s="13">
        <v>1.0409999999999999</v>
      </c>
      <c r="J20" s="13">
        <f t="shared" ref="J20" si="3">+I20</f>
        <v>1.0409999999999999</v>
      </c>
      <c r="K20" s="13" t="s">
        <v>96</v>
      </c>
      <c r="L20" s="13">
        <v>1.0409999999999999</v>
      </c>
      <c r="M20" s="15">
        <f t="shared" si="2"/>
        <v>0</v>
      </c>
    </row>
    <row r="21" spans="1:13" ht="33.75" customHeight="1" x14ac:dyDescent="0.25">
      <c r="A21" s="16">
        <v>20</v>
      </c>
      <c r="B21" s="10" t="s">
        <v>126</v>
      </c>
      <c r="C21" s="24"/>
      <c r="D21" s="10"/>
      <c r="E21" s="11"/>
      <c r="F21" s="12"/>
      <c r="G21" s="11"/>
      <c r="H21" s="11"/>
      <c r="I21" s="13"/>
      <c r="J21" s="20">
        <v>2.5</v>
      </c>
      <c r="K21" s="13"/>
      <c r="L21" s="13">
        <v>0</v>
      </c>
      <c r="M21" s="15">
        <f t="shared" si="2"/>
        <v>-2.5</v>
      </c>
    </row>
    <row r="22" spans="1:13" x14ac:dyDescent="0.25">
      <c r="A22" s="9">
        <v>21</v>
      </c>
      <c r="B22" s="10" t="s">
        <v>127</v>
      </c>
      <c r="C22" s="24"/>
      <c r="D22" s="10"/>
      <c r="E22" s="11"/>
      <c r="F22" s="12"/>
      <c r="G22" s="11"/>
      <c r="H22" s="11"/>
      <c r="I22" s="13"/>
      <c r="J22" s="20">
        <v>10.7</v>
      </c>
      <c r="K22" s="13"/>
      <c r="L22" s="13">
        <v>0</v>
      </c>
      <c r="M22" s="15">
        <f t="shared" si="2"/>
        <v>-10.7</v>
      </c>
    </row>
    <row r="23" spans="1:13" x14ac:dyDescent="0.25">
      <c r="A23" s="25"/>
      <c r="B23" s="25"/>
      <c r="C23" s="25"/>
      <c r="D23" s="25"/>
      <c r="E23" s="25"/>
      <c r="F23" s="25"/>
      <c r="G23" s="25"/>
      <c r="H23" s="26" t="s">
        <v>128</v>
      </c>
      <c r="I23" s="27">
        <f>+SUM(I2:I21)</f>
        <v>53.486999999999995</v>
      </c>
      <c r="J23" s="27">
        <f>+SUM(J2:J22)</f>
        <v>36.798000000000002</v>
      </c>
      <c r="K23" s="27">
        <f>+SUM(K2:K22)</f>
        <v>0</v>
      </c>
      <c r="L23" s="27">
        <f>+SUM(L2:L22)</f>
        <v>11.934999999999999</v>
      </c>
      <c r="M23" s="27">
        <f>+SUM(M2:M22)</f>
        <v>-24.863</v>
      </c>
    </row>
    <row r="24" spans="1:13" x14ac:dyDescent="0.25">
      <c r="A24" s="25"/>
      <c r="B24" s="26" t="s">
        <v>129</v>
      </c>
      <c r="C24" s="25"/>
      <c r="D24" s="25"/>
      <c r="E24" s="25"/>
      <c r="F24" s="25"/>
      <c r="G24" s="25"/>
      <c r="H24" s="25"/>
      <c r="I24" s="25"/>
      <c r="J24" s="25"/>
      <c r="K24" s="25"/>
      <c r="L24" s="28"/>
      <c r="M24" s="28"/>
    </row>
    <row r="25" spans="1:13" ht="37.5" customHeight="1" x14ac:dyDescent="0.25">
      <c r="A25" s="29">
        <v>1</v>
      </c>
      <c r="B25" s="30" t="s">
        <v>130</v>
      </c>
      <c r="C25" s="31" t="s">
        <v>131</v>
      </c>
      <c r="D25" s="24" t="s">
        <v>107</v>
      </c>
      <c r="E25" s="32">
        <v>43110</v>
      </c>
      <c r="F25" s="11">
        <v>43261</v>
      </c>
      <c r="G25" s="11">
        <v>43405</v>
      </c>
      <c r="H25" s="11">
        <v>43748</v>
      </c>
      <c r="I25" s="13">
        <v>1.9</v>
      </c>
      <c r="J25" s="13">
        <f>0.065+0.3</f>
        <v>0.36499999999999999</v>
      </c>
      <c r="K25" s="24" t="s">
        <v>132</v>
      </c>
      <c r="L25" s="13">
        <v>0</v>
      </c>
      <c r="M25" s="13">
        <f>+L25-J25</f>
        <v>-0.36499999999999999</v>
      </c>
    </row>
    <row r="26" spans="1:13" ht="37.5" customHeight="1" x14ac:dyDescent="0.25">
      <c r="A26" s="29">
        <v>2</v>
      </c>
      <c r="B26" s="30" t="s">
        <v>133</v>
      </c>
      <c r="C26" s="31" t="s">
        <v>134</v>
      </c>
      <c r="D26" s="24" t="s">
        <v>107</v>
      </c>
      <c r="E26" s="32">
        <v>43110</v>
      </c>
      <c r="F26" s="11">
        <v>43261</v>
      </c>
      <c r="G26" s="11">
        <v>43405</v>
      </c>
      <c r="H26" s="11">
        <v>43749</v>
      </c>
      <c r="I26" s="13">
        <v>1.9</v>
      </c>
      <c r="J26" s="13">
        <f t="shared" ref="J26:J66" si="4">0.065+0.3</f>
        <v>0.36499999999999999</v>
      </c>
      <c r="K26" s="24" t="s">
        <v>132</v>
      </c>
      <c r="L26" s="13">
        <v>0</v>
      </c>
      <c r="M26" s="13">
        <f t="shared" ref="M26:M66" si="5">+L26-J26</f>
        <v>-0.36499999999999999</v>
      </c>
    </row>
    <row r="27" spans="1:13" ht="37.5" customHeight="1" x14ac:dyDescent="0.25">
      <c r="A27" s="29">
        <v>3</v>
      </c>
      <c r="B27" s="30" t="s">
        <v>135</v>
      </c>
      <c r="C27" s="31" t="s">
        <v>136</v>
      </c>
      <c r="D27" s="24" t="s">
        <v>107</v>
      </c>
      <c r="E27" s="32">
        <v>43110</v>
      </c>
      <c r="F27" s="11">
        <v>43261</v>
      </c>
      <c r="G27" s="11">
        <v>43405</v>
      </c>
      <c r="H27" s="11">
        <v>43750</v>
      </c>
      <c r="I27" s="13">
        <v>1.9</v>
      </c>
      <c r="J27" s="13">
        <f t="shared" si="4"/>
        <v>0.36499999999999999</v>
      </c>
      <c r="K27" s="24" t="s">
        <v>132</v>
      </c>
      <c r="L27" s="13">
        <v>0</v>
      </c>
      <c r="M27" s="13">
        <f t="shared" si="5"/>
        <v>-0.36499999999999999</v>
      </c>
    </row>
    <row r="28" spans="1:13" ht="37.5" customHeight="1" x14ac:dyDescent="0.25">
      <c r="A28" s="29">
        <v>4</v>
      </c>
      <c r="B28" s="30" t="s">
        <v>137</v>
      </c>
      <c r="C28" s="31" t="s">
        <v>138</v>
      </c>
      <c r="D28" s="24" t="s">
        <v>107</v>
      </c>
      <c r="E28" s="32">
        <v>43110</v>
      </c>
      <c r="F28" s="11">
        <v>43261</v>
      </c>
      <c r="G28" s="11">
        <v>43405</v>
      </c>
      <c r="H28" s="11">
        <v>43751</v>
      </c>
      <c r="I28" s="13">
        <v>1.9</v>
      </c>
      <c r="J28" s="13">
        <f t="shared" si="4"/>
        <v>0.36499999999999999</v>
      </c>
      <c r="K28" s="24" t="s">
        <v>132</v>
      </c>
      <c r="L28" s="13">
        <v>0</v>
      </c>
      <c r="M28" s="13">
        <f t="shared" si="5"/>
        <v>-0.36499999999999999</v>
      </c>
    </row>
    <row r="29" spans="1:13" ht="37.5" customHeight="1" x14ac:dyDescent="0.25">
      <c r="A29" s="29">
        <v>5</v>
      </c>
      <c r="B29" s="30" t="s">
        <v>139</v>
      </c>
      <c r="C29" s="31" t="s">
        <v>140</v>
      </c>
      <c r="D29" s="24" t="s">
        <v>107</v>
      </c>
      <c r="E29" s="32">
        <v>43110</v>
      </c>
      <c r="F29" s="11">
        <v>43261</v>
      </c>
      <c r="G29" s="11">
        <v>43405</v>
      </c>
      <c r="H29" s="11">
        <v>43752</v>
      </c>
      <c r="I29" s="13">
        <v>1.9</v>
      </c>
      <c r="J29" s="13">
        <f t="shared" si="4"/>
        <v>0.36499999999999999</v>
      </c>
      <c r="K29" s="24" t="s">
        <v>132</v>
      </c>
      <c r="L29" s="13">
        <v>0</v>
      </c>
      <c r="M29" s="13">
        <f t="shared" si="5"/>
        <v>-0.36499999999999999</v>
      </c>
    </row>
    <row r="30" spans="1:13" ht="37.5" customHeight="1" x14ac:dyDescent="0.25">
      <c r="A30" s="29">
        <v>6</v>
      </c>
      <c r="B30" s="30" t="s">
        <v>141</v>
      </c>
      <c r="C30" s="31" t="s">
        <v>142</v>
      </c>
      <c r="D30" s="24" t="s">
        <v>107</v>
      </c>
      <c r="E30" s="32">
        <v>43110</v>
      </c>
      <c r="F30" s="11">
        <v>43261</v>
      </c>
      <c r="G30" s="11">
        <v>43405</v>
      </c>
      <c r="H30" s="11">
        <v>43753</v>
      </c>
      <c r="I30" s="13">
        <v>1.9</v>
      </c>
      <c r="J30" s="13">
        <f t="shared" si="4"/>
        <v>0.36499999999999999</v>
      </c>
      <c r="K30" s="24" t="s">
        <v>132</v>
      </c>
      <c r="L30" s="13">
        <v>0</v>
      </c>
      <c r="M30" s="13">
        <f t="shared" si="5"/>
        <v>-0.36499999999999999</v>
      </c>
    </row>
    <row r="31" spans="1:13" ht="37.5" customHeight="1" x14ac:dyDescent="0.25">
      <c r="A31" s="29">
        <v>7</v>
      </c>
      <c r="B31" s="30" t="s">
        <v>143</v>
      </c>
      <c r="C31" s="31" t="s">
        <v>144</v>
      </c>
      <c r="D31" s="23" t="s">
        <v>107</v>
      </c>
      <c r="E31" s="32">
        <v>43110</v>
      </c>
      <c r="F31" s="18">
        <v>43261</v>
      </c>
      <c r="G31" s="18">
        <v>43405</v>
      </c>
      <c r="H31" s="11">
        <v>43754</v>
      </c>
      <c r="I31" s="13">
        <v>1.9</v>
      </c>
      <c r="J31" s="13">
        <f t="shared" si="4"/>
        <v>0.36499999999999999</v>
      </c>
      <c r="K31" s="24" t="s">
        <v>132</v>
      </c>
      <c r="L31" s="13">
        <v>0</v>
      </c>
      <c r="M31" s="13">
        <f t="shared" si="5"/>
        <v>-0.36499999999999999</v>
      </c>
    </row>
    <row r="32" spans="1:13" ht="37.5" customHeight="1" x14ac:dyDescent="0.25">
      <c r="A32" s="29">
        <v>8</v>
      </c>
      <c r="B32" s="30" t="s">
        <v>145</v>
      </c>
      <c r="C32" s="31" t="s">
        <v>146</v>
      </c>
      <c r="D32" s="23" t="s">
        <v>107</v>
      </c>
      <c r="E32" s="32">
        <v>43110</v>
      </c>
      <c r="F32" s="18">
        <v>43261</v>
      </c>
      <c r="G32" s="18">
        <v>43405</v>
      </c>
      <c r="H32" s="11">
        <v>43755</v>
      </c>
      <c r="I32" s="13">
        <v>1.9</v>
      </c>
      <c r="J32" s="13">
        <f t="shared" si="4"/>
        <v>0.36499999999999999</v>
      </c>
      <c r="K32" s="24" t="s">
        <v>132</v>
      </c>
      <c r="L32" s="13">
        <v>0</v>
      </c>
      <c r="M32" s="13">
        <f t="shared" si="5"/>
        <v>-0.36499999999999999</v>
      </c>
    </row>
    <row r="33" spans="1:13" ht="37.5" customHeight="1" x14ac:dyDescent="0.25">
      <c r="A33" s="29">
        <v>9</v>
      </c>
      <c r="B33" s="30" t="s">
        <v>147</v>
      </c>
      <c r="C33" s="31" t="s">
        <v>148</v>
      </c>
      <c r="D33" s="23" t="s">
        <v>107</v>
      </c>
      <c r="E33" s="32">
        <v>43110</v>
      </c>
      <c r="F33" s="18">
        <v>43261</v>
      </c>
      <c r="G33" s="18">
        <v>43405</v>
      </c>
      <c r="H33" s="11">
        <v>43756</v>
      </c>
      <c r="I33" s="13">
        <v>1.9</v>
      </c>
      <c r="J33" s="13">
        <f t="shared" si="4"/>
        <v>0.36499999999999999</v>
      </c>
      <c r="K33" s="24" t="s">
        <v>132</v>
      </c>
      <c r="L33" s="13">
        <v>0</v>
      </c>
      <c r="M33" s="13">
        <f t="shared" si="5"/>
        <v>-0.36499999999999999</v>
      </c>
    </row>
    <row r="34" spans="1:13" ht="37.5" customHeight="1" x14ac:dyDescent="0.25">
      <c r="A34" s="29">
        <v>10</v>
      </c>
      <c r="B34" s="30" t="s">
        <v>149</v>
      </c>
      <c r="C34" s="31" t="s">
        <v>150</v>
      </c>
      <c r="D34" s="23" t="s">
        <v>107</v>
      </c>
      <c r="E34" s="32">
        <v>43110</v>
      </c>
      <c r="F34" s="18">
        <v>43261</v>
      </c>
      <c r="G34" s="18">
        <v>43405</v>
      </c>
      <c r="H34" s="11">
        <v>43757</v>
      </c>
      <c r="I34" s="13">
        <v>1.9</v>
      </c>
      <c r="J34" s="13">
        <f t="shared" si="4"/>
        <v>0.36499999999999999</v>
      </c>
      <c r="K34" s="24" t="s">
        <v>132</v>
      </c>
      <c r="L34" s="13">
        <v>0</v>
      </c>
      <c r="M34" s="13">
        <f t="shared" si="5"/>
        <v>-0.36499999999999999</v>
      </c>
    </row>
    <row r="35" spans="1:13" ht="37.5" customHeight="1" x14ac:dyDescent="0.25">
      <c r="A35" s="29">
        <v>11</v>
      </c>
      <c r="B35" s="30" t="s">
        <v>151</v>
      </c>
      <c r="C35" s="31" t="s">
        <v>152</v>
      </c>
      <c r="D35" s="23" t="s">
        <v>107</v>
      </c>
      <c r="E35" s="32">
        <v>43110</v>
      </c>
      <c r="F35" s="18">
        <v>43261</v>
      </c>
      <c r="G35" s="18">
        <v>43405</v>
      </c>
      <c r="H35" s="11">
        <v>43758</v>
      </c>
      <c r="I35" s="13">
        <v>1.9</v>
      </c>
      <c r="J35" s="13">
        <f t="shared" si="4"/>
        <v>0.36499999999999999</v>
      </c>
      <c r="K35" s="24" t="s">
        <v>132</v>
      </c>
      <c r="L35" s="13">
        <v>0</v>
      </c>
      <c r="M35" s="13">
        <f t="shared" si="5"/>
        <v>-0.36499999999999999</v>
      </c>
    </row>
    <row r="36" spans="1:13" ht="37.5" customHeight="1" x14ac:dyDescent="0.25">
      <c r="A36" s="29">
        <v>12</v>
      </c>
      <c r="B36" s="30" t="s">
        <v>153</v>
      </c>
      <c r="C36" s="31" t="s">
        <v>154</v>
      </c>
      <c r="D36" s="23" t="s">
        <v>107</v>
      </c>
      <c r="E36" s="32">
        <v>43110</v>
      </c>
      <c r="F36" s="18">
        <v>43261</v>
      </c>
      <c r="G36" s="18">
        <v>43405</v>
      </c>
      <c r="H36" s="11">
        <v>43759</v>
      </c>
      <c r="I36" s="13">
        <v>1.9</v>
      </c>
      <c r="J36" s="13">
        <f t="shared" si="4"/>
        <v>0.36499999999999999</v>
      </c>
      <c r="K36" s="24" t="s">
        <v>132</v>
      </c>
      <c r="L36" s="13">
        <v>0</v>
      </c>
      <c r="M36" s="13">
        <f t="shared" si="5"/>
        <v>-0.36499999999999999</v>
      </c>
    </row>
    <row r="37" spans="1:13" ht="37.5" customHeight="1" x14ac:dyDescent="0.25">
      <c r="A37" s="29">
        <v>13</v>
      </c>
      <c r="B37" s="30" t="s">
        <v>155</v>
      </c>
      <c r="C37" s="31" t="s">
        <v>156</v>
      </c>
      <c r="D37" s="23" t="s">
        <v>107</v>
      </c>
      <c r="E37" s="32">
        <v>43110</v>
      </c>
      <c r="F37" s="18">
        <v>43261</v>
      </c>
      <c r="G37" s="18">
        <v>43405</v>
      </c>
      <c r="H37" s="11">
        <v>43760</v>
      </c>
      <c r="I37" s="13">
        <v>1.9</v>
      </c>
      <c r="J37" s="13">
        <f t="shared" si="4"/>
        <v>0.36499999999999999</v>
      </c>
      <c r="K37" s="24" t="s">
        <v>132</v>
      </c>
      <c r="L37" s="13">
        <v>0</v>
      </c>
      <c r="M37" s="13">
        <f t="shared" si="5"/>
        <v>-0.36499999999999999</v>
      </c>
    </row>
    <row r="38" spans="1:13" ht="37.5" customHeight="1" x14ac:dyDescent="0.25">
      <c r="A38" s="29">
        <v>14</v>
      </c>
      <c r="B38" s="30" t="s">
        <v>157</v>
      </c>
      <c r="C38" s="31" t="s">
        <v>158</v>
      </c>
      <c r="D38" s="23" t="s">
        <v>107</v>
      </c>
      <c r="E38" s="32">
        <v>43110</v>
      </c>
      <c r="F38" s="18">
        <v>43261</v>
      </c>
      <c r="G38" s="18">
        <v>43405</v>
      </c>
      <c r="H38" s="11">
        <v>43761</v>
      </c>
      <c r="I38" s="13">
        <v>1.9</v>
      </c>
      <c r="J38" s="13">
        <f t="shared" si="4"/>
        <v>0.36499999999999999</v>
      </c>
      <c r="K38" s="24" t="s">
        <v>132</v>
      </c>
      <c r="L38" s="13">
        <v>0</v>
      </c>
      <c r="M38" s="13">
        <f t="shared" si="5"/>
        <v>-0.36499999999999999</v>
      </c>
    </row>
    <row r="39" spans="1:13" ht="37.5" customHeight="1" x14ac:dyDescent="0.25">
      <c r="A39" s="29">
        <v>15</v>
      </c>
      <c r="B39" s="30" t="s">
        <v>159</v>
      </c>
      <c r="C39" s="31" t="s">
        <v>160</v>
      </c>
      <c r="D39" s="23" t="s">
        <v>107</v>
      </c>
      <c r="E39" s="32">
        <v>43110</v>
      </c>
      <c r="F39" s="18">
        <v>43261</v>
      </c>
      <c r="G39" s="18">
        <v>43405</v>
      </c>
      <c r="H39" s="11">
        <v>43762</v>
      </c>
      <c r="I39" s="13">
        <v>1.9</v>
      </c>
      <c r="J39" s="13">
        <f t="shared" si="4"/>
        <v>0.36499999999999999</v>
      </c>
      <c r="K39" s="24" t="s">
        <v>132</v>
      </c>
      <c r="L39" s="13">
        <v>0</v>
      </c>
      <c r="M39" s="13">
        <f t="shared" si="5"/>
        <v>-0.36499999999999999</v>
      </c>
    </row>
    <row r="40" spans="1:13" ht="37.5" customHeight="1" x14ac:dyDescent="0.25">
      <c r="A40" s="29">
        <v>16</v>
      </c>
      <c r="B40" s="30" t="s">
        <v>161</v>
      </c>
      <c r="C40" s="33" t="s">
        <v>162</v>
      </c>
      <c r="D40" s="23" t="s">
        <v>107</v>
      </c>
      <c r="E40" s="32">
        <v>43110</v>
      </c>
      <c r="F40" s="18">
        <v>43261</v>
      </c>
      <c r="G40" s="18">
        <v>43405</v>
      </c>
      <c r="H40" s="11">
        <v>43763</v>
      </c>
      <c r="I40" s="13">
        <v>1.9</v>
      </c>
      <c r="J40" s="13">
        <f t="shared" si="4"/>
        <v>0.36499999999999999</v>
      </c>
      <c r="K40" s="24" t="s">
        <v>132</v>
      </c>
      <c r="L40" s="13">
        <v>0</v>
      </c>
      <c r="M40" s="13">
        <f t="shared" si="5"/>
        <v>-0.36499999999999999</v>
      </c>
    </row>
    <row r="41" spans="1:13" ht="37.5" customHeight="1" x14ac:dyDescent="0.25">
      <c r="A41" s="29">
        <v>17</v>
      </c>
      <c r="B41" s="30" t="s">
        <v>163</v>
      </c>
      <c r="C41" s="31" t="s">
        <v>164</v>
      </c>
      <c r="D41" s="23" t="s">
        <v>107</v>
      </c>
      <c r="E41" s="32">
        <v>43110</v>
      </c>
      <c r="F41" s="18">
        <v>43261</v>
      </c>
      <c r="G41" s="18">
        <v>43405</v>
      </c>
      <c r="H41" s="11">
        <v>43764</v>
      </c>
      <c r="I41" s="13">
        <v>1.9</v>
      </c>
      <c r="J41" s="13">
        <f t="shared" si="4"/>
        <v>0.36499999999999999</v>
      </c>
      <c r="K41" s="24" t="s">
        <v>132</v>
      </c>
      <c r="L41" s="13">
        <v>0</v>
      </c>
      <c r="M41" s="13">
        <f t="shared" si="5"/>
        <v>-0.36499999999999999</v>
      </c>
    </row>
    <row r="42" spans="1:13" ht="37.5" customHeight="1" x14ac:dyDescent="0.25">
      <c r="A42" s="29">
        <v>18</v>
      </c>
      <c r="B42" s="30" t="s">
        <v>165</v>
      </c>
      <c r="C42" s="31" t="s">
        <v>166</v>
      </c>
      <c r="D42" s="23" t="s">
        <v>107</v>
      </c>
      <c r="E42" s="32">
        <v>43110</v>
      </c>
      <c r="F42" s="18">
        <v>43261</v>
      </c>
      <c r="G42" s="18">
        <v>43405</v>
      </c>
      <c r="H42" s="11">
        <v>43765</v>
      </c>
      <c r="I42" s="13">
        <v>1.9</v>
      </c>
      <c r="J42" s="13">
        <f t="shared" si="4"/>
        <v>0.36499999999999999</v>
      </c>
      <c r="K42" s="24" t="s">
        <v>132</v>
      </c>
      <c r="L42" s="13">
        <v>0</v>
      </c>
      <c r="M42" s="13">
        <f t="shared" si="5"/>
        <v>-0.36499999999999999</v>
      </c>
    </row>
    <row r="43" spans="1:13" ht="37.5" customHeight="1" x14ac:dyDescent="0.25">
      <c r="A43" s="29">
        <v>19</v>
      </c>
      <c r="B43" s="30" t="s">
        <v>167</v>
      </c>
      <c r="C43" s="31" t="s">
        <v>168</v>
      </c>
      <c r="D43" s="23" t="s">
        <v>107</v>
      </c>
      <c r="E43" s="32">
        <v>43110</v>
      </c>
      <c r="F43" s="18">
        <v>43261</v>
      </c>
      <c r="G43" s="18">
        <v>43405</v>
      </c>
      <c r="H43" s="11">
        <v>43766</v>
      </c>
      <c r="I43" s="13">
        <v>1.9</v>
      </c>
      <c r="J43" s="13">
        <f t="shared" si="4"/>
        <v>0.36499999999999999</v>
      </c>
      <c r="K43" s="24" t="s">
        <v>132</v>
      </c>
      <c r="L43" s="13">
        <v>0</v>
      </c>
      <c r="M43" s="13">
        <f t="shared" si="5"/>
        <v>-0.36499999999999999</v>
      </c>
    </row>
    <row r="44" spans="1:13" ht="37.5" customHeight="1" x14ac:dyDescent="0.25">
      <c r="A44" s="29">
        <v>20</v>
      </c>
      <c r="B44" s="30" t="s">
        <v>169</v>
      </c>
      <c r="C44" s="31" t="s">
        <v>170</v>
      </c>
      <c r="D44" s="23" t="s">
        <v>107</v>
      </c>
      <c r="E44" s="32">
        <v>43110</v>
      </c>
      <c r="F44" s="18">
        <v>43261</v>
      </c>
      <c r="G44" s="18">
        <v>43405</v>
      </c>
      <c r="H44" s="11">
        <v>43767</v>
      </c>
      <c r="I44" s="13">
        <v>1.9</v>
      </c>
      <c r="J44" s="13">
        <f t="shared" si="4"/>
        <v>0.36499999999999999</v>
      </c>
      <c r="K44" s="24" t="s">
        <v>132</v>
      </c>
      <c r="L44" s="13">
        <v>0</v>
      </c>
      <c r="M44" s="13">
        <f t="shared" si="5"/>
        <v>-0.36499999999999999</v>
      </c>
    </row>
    <row r="45" spans="1:13" ht="37.5" customHeight="1" x14ac:dyDescent="0.25">
      <c r="A45" s="29">
        <v>21</v>
      </c>
      <c r="B45" s="33" t="s">
        <v>171</v>
      </c>
      <c r="C45" s="33" t="s">
        <v>172</v>
      </c>
      <c r="D45" s="23" t="s">
        <v>107</v>
      </c>
      <c r="E45" s="32">
        <v>43110</v>
      </c>
      <c r="F45" s="18">
        <v>43261</v>
      </c>
      <c r="G45" s="18">
        <v>43405</v>
      </c>
      <c r="H45" s="11">
        <v>43768</v>
      </c>
      <c r="I45" s="13">
        <v>1.9</v>
      </c>
      <c r="J45" s="13">
        <f t="shared" si="4"/>
        <v>0.36499999999999999</v>
      </c>
      <c r="K45" s="24" t="s">
        <v>132</v>
      </c>
      <c r="L45" s="13">
        <v>0</v>
      </c>
      <c r="M45" s="13">
        <f t="shared" si="5"/>
        <v>-0.36499999999999999</v>
      </c>
    </row>
    <row r="46" spans="1:13" ht="37.5" customHeight="1" x14ac:dyDescent="0.25">
      <c r="A46" s="29">
        <v>22</v>
      </c>
      <c r="B46" s="33" t="s">
        <v>173</v>
      </c>
      <c r="C46" s="33" t="s">
        <v>174</v>
      </c>
      <c r="D46" s="23" t="s">
        <v>107</v>
      </c>
      <c r="E46" s="32">
        <v>43110</v>
      </c>
      <c r="F46" s="18">
        <v>43261</v>
      </c>
      <c r="G46" s="18">
        <v>43405</v>
      </c>
      <c r="H46" s="11">
        <v>43769</v>
      </c>
      <c r="I46" s="13">
        <v>1.9</v>
      </c>
      <c r="J46" s="13">
        <f t="shared" si="4"/>
        <v>0.36499999999999999</v>
      </c>
      <c r="K46" s="24" t="s">
        <v>132</v>
      </c>
      <c r="L46" s="13">
        <v>0</v>
      </c>
      <c r="M46" s="13">
        <f t="shared" si="5"/>
        <v>-0.36499999999999999</v>
      </c>
    </row>
    <row r="47" spans="1:13" ht="37.5" customHeight="1" x14ac:dyDescent="0.25">
      <c r="A47" s="29">
        <v>23</v>
      </c>
      <c r="B47" s="30" t="s">
        <v>175</v>
      </c>
      <c r="C47" s="31" t="s">
        <v>176</v>
      </c>
      <c r="D47" s="23" t="s">
        <v>107</v>
      </c>
      <c r="E47" s="32">
        <v>43110</v>
      </c>
      <c r="F47" s="18">
        <v>43261</v>
      </c>
      <c r="G47" s="18">
        <v>43405</v>
      </c>
      <c r="H47" s="11">
        <v>43770</v>
      </c>
      <c r="I47" s="13">
        <v>1.9</v>
      </c>
      <c r="J47" s="13">
        <f t="shared" si="4"/>
        <v>0.36499999999999999</v>
      </c>
      <c r="K47" s="24" t="s">
        <v>132</v>
      </c>
      <c r="L47" s="13">
        <v>0</v>
      </c>
      <c r="M47" s="13">
        <f t="shared" si="5"/>
        <v>-0.36499999999999999</v>
      </c>
    </row>
    <row r="48" spans="1:13" ht="37.5" customHeight="1" x14ac:dyDescent="0.25">
      <c r="A48" s="29">
        <v>24</v>
      </c>
      <c r="B48" s="33" t="s">
        <v>177</v>
      </c>
      <c r="C48" s="33" t="s">
        <v>91</v>
      </c>
      <c r="D48" s="23" t="s">
        <v>107</v>
      </c>
      <c r="E48" s="32">
        <v>43110</v>
      </c>
      <c r="F48" s="18">
        <v>43261</v>
      </c>
      <c r="G48" s="18">
        <v>43405</v>
      </c>
      <c r="H48" s="11">
        <v>43771</v>
      </c>
      <c r="I48" s="13">
        <v>1.9</v>
      </c>
      <c r="J48" s="13">
        <f t="shared" si="4"/>
        <v>0.36499999999999999</v>
      </c>
      <c r="K48" s="24" t="s">
        <v>132</v>
      </c>
      <c r="L48" s="13">
        <v>0</v>
      </c>
      <c r="M48" s="13">
        <f t="shared" si="5"/>
        <v>-0.36499999999999999</v>
      </c>
    </row>
    <row r="49" spans="1:13" ht="37.5" customHeight="1" x14ac:dyDescent="0.25">
      <c r="A49" s="29">
        <v>25</v>
      </c>
      <c r="B49" s="30" t="s">
        <v>178</v>
      </c>
      <c r="C49" s="31" t="s">
        <v>179</v>
      </c>
      <c r="D49" s="23" t="s">
        <v>107</v>
      </c>
      <c r="E49" s="32">
        <v>43110</v>
      </c>
      <c r="F49" s="18">
        <v>43261</v>
      </c>
      <c r="G49" s="18">
        <v>43405</v>
      </c>
      <c r="H49" s="11">
        <v>43772</v>
      </c>
      <c r="I49" s="13">
        <v>1.9</v>
      </c>
      <c r="J49" s="13">
        <f t="shared" si="4"/>
        <v>0.36499999999999999</v>
      </c>
      <c r="K49" s="24" t="s">
        <v>132</v>
      </c>
      <c r="L49" s="13">
        <v>0</v>
      </c>
      <c r="M49" s="13">
        <f t="shared" si="5"/>
        <v>-0.36499999999999999</v>
      </c>
    </row>
    <row r="50" spans="1:13" ht="37.5" customHeight="1" x14ac:dyDescent="0.25">
      <c r="A50" s="29">
        <v>26</v>
      </c>
      <c r="B50" s="30" t="s">
        <v>180</v>
      </c>
      <c r="C50" s="31" t="s">
        <v>181</v>
      </c>
      <c r="D50" s="23" t="s">
        <v>107</v>
      </c>
      <c r="E50" s="32">
        <v>43110</v>
      </c>
      <c r="F50" s="18">
        <v>43261</v>
      </c>
      <c r="G50" s="18">
        <v>43405</v>
      </c>
      <c r="H50" s="11">
        <v>43773</v>
      </c>
      <c r="I50" s="13">
        <v>1.9</v>
      </c>
      <c r="J50" s="13">
        <f t="shared" si="4"/>
        <v>0.36499999999999999</v>
      </c>
      <c r="K50" s="24" t="s">
        <v>132</v>
      </c>
      <c r="L50" s="13">
        <v>0</v>
      </c>
      <c r="M50" s="13">
        <f t="shared" si="5"/>
        <v>-0.36499999999999999</v>
      </c>
    </row>
    <row r="51" spans="1:13" ht="37.5" customHeight="1" x14ac:dyDescent="0.25">
      <c r="A51" s="29">
        <v>27</v>
      </c>
      <c r="B51" s="30" t="s">
        <v>182</v>
      </c>
      <c r="C51" s="31" t="s">
        <v>183</v>
      </c>
      <c r="D51" s="23" t="s">
        <v>107</v>
      </c>
      <c r="E51" s="32">
        <v>43110</v>
      </c>
      <c r="F51" s="18">
        <v>43261</v>
      </c>
      <c r="G51" s="18">
        <v>43405</v>
      </c>
      <c r="H51" s="11">
        <v>43774</v>
      </c>
      <c r="I51" s="13">
        <v>1.9</v>
      </c>
      <c r="J51" s="13">
        <f t="shared" si="4"/>
        <v>0.36499999999999999</v>
      </c>
      <c r="K51" s="24" t="s">
        <v>132</v>
      </c>
      <c r="L51" s="13">
        <v>0</v>
      </c>
      <c r="M51" s="13">
        <f t="shared" si="5"/>
        <v>-0.36499999999999999</v>
      </c>
    </row>
    <row r="52" spans="1:13" ht="37.5" customHeight="1" x14ac:dyDescent="0.25">
      <c r="A52" s="29">
        <v>28</v>
      </c>
      <c r="B52" s="30" t="s">
        <v>184</v>
      </c>
      <c r="C52" s="31" t="s">
        <v>185</v>
      </c>
      <c r="D52" s="23" t="s">
        <v>107</v>
      </c>
      <c r="E52" s="32">
        <v>43110</v>
      </c>
      <c r="F52" s="18">
        <v>43261</v>
      </c>
      <c r="G52" s="18">
        <v>43405</v>
      </c>
      <c r="H52" s="11">
        <v>43775</v>
      </c>
      <c r="I52" s="13">
        <v>1.9</v>
      </c>
      <c r="J52" s="13">
        <f t="shared" si="4"/>
        <v>0.36499999999999999</v>
      </c>
      <c r="K52" s="24" t="s">
        <v>132</v>
      </c>
      <c r="L52" s="13">
        <v>0</v>
      </c>
      <c r="M52" s="13">
        <f t="shared" si="5"/>
        <v>-0.36499999999999999</v>
      </c>
    </row>
    <row r="53" spans="1:13" ht="37.5" customHeight="1" x14ac:dyDescent="0.25">
      <c r="A53" s="29">
        <v>29</v>
      </c>
      <c r="B53" s="30" t="s">
        <v>186</v>
      </c>
      <c r="C53" s="31" t="s">
        <v>187</v>
      </c>
      <c r="D53" s="23" t="s">
        <v>107</v>
      </c>
      <c r="E53" s="32">
        <v>43110</v>
      </c>
      <c r="F53" s="18">
        <v>43261</v>
      </c>
      <c r="G53" s="18">
        <v>43405</v>
      </c>
      <c r="H53" s="11">
        <v>43776</v>
      </c>
      <c r="I53" s="13">
        <v>1.9</v>
      </c>
      <c r="J53" s="13">
        <f t="shared" si="4"/>
        <v>0.36499999999999999</v>
      </c>
      <c r="K53" s="24" t="s">
        <v>132</v>
      </c>
      <c r="L53" s="13">
        <v>0</v>
      </c>
      <c r="M53" s="13">
        <f t="shared" si="5"/>
        <v>-0.36499999999999999</v>
      </c>
    </row>
    <row r="54" spans="1:13" ht="37.5" customHeight="1" x14ac:dyDescent="0.25">
      <c r="A54" s="29">
        <v>30</v>
      </c>
      <c r="B54" s="30" t="s">
        <v>188</v>
      </c>
      <c r="C54" s="31" t="s">
        <v>189</v>
      </c>
      <c r="D54" s="23" t="s">
        <v>107</v>
      </c>
      <c r="E54" s="32">
        <v>43110</v>
      </c>
      <c r="F54" s="18">
        <v>43261</v>
      </c>
      <c r="G54" s="18">
        <v>43405</v>
      </c>
      <c r="H54" s="11">
        <v>43777</v>
      </c>
      <c r="I54" s="13">
        <v>1.9</v>
      </c>
      <c r="J54" s="13">
        <f t="shared" si="4"/>
        <v>0.36499999999999999</v>
      </c>
      <c r="K54" s="24" t="s">
        <v>132</v>
      </c>
      <c r="L54" s="13">
        <v>0</v>
      </c>
      <c r="M54" s="13">
        <f t="shared" si="5"/>
        <v>-0.36499999999999999</v>
      </c>
    </row>
    <row r="55" spans="1:13" ht="37.5" customHeight="1" x14ac:dyDescent="0.25">
      <c r="A55" s="29">
        <v>31</v>
      </c>
      <c r="B55" s="30" t="s">
        <v>190</v>
      </c>
      <c r="C55" s="31" t="s">
        <v>191</v>
      </c>
      <c r="D55" s="23" t="s">
        <v>107</v>
      </c>
      <c r="E55" s="32">
        <v>43110</v>
      </c>
      <c r="F55" s="18">
        <v>43261</v>
      </c>
      <c r="G55" s="18">
        <v>43405</v>
      </c>
      <c r="H55" s="11">
        <v>43778</v>
      </c>
      <c r="I55" s="13">
        <v>1.9</v>
      </c>
      <c r="J55" s="13">
        <f t="shared" si="4"/>
        <v>0.36499999999999999</v>
      </c>
      <c r="K55" s="24" t="s">
        <v>132</v>
      </c>
      <c r="L55" s="13">
        <v>0</v>
      </c>
      <c r="M55" s="13">
        <f t="shared" si="5"/>
        <v>-0.36499999999999999</v>
      </c>
    </row>
    <row r="56" spans="1:13" ht="37.5" customHeight="1" x14ac:dyDescent="0.25">
      <c r="A56" s="29">
        <v>32</v>
      </c>
      <c r="B56" s="33" t="s">
        <v>192</v>
      </c>
      <c r="C56" s="33" t="s">
        <v>193</v>
      </c>
      <c r="D56" s="23" t="s">
        <v>107</v>
      </c>
      <c r="E56" s="32">
        <v>43110</v>
      </c>
      <c r="F56" s="18">
        <v>43261</v>
      </c>
      <c r="G56" s="18">
        <v>43405</v>
      </c>
      <c r="H56" s="11">
        <v>43779</v>
      </c>
      <c r="I56" s="13">
        <v>1.9</v>
      </c>
      <c r="J56" s="13">
        <f t="shared" si="4"/>
        <v>0.36499999999999999</v>
      </c>
      <c r="K56" s="24" t="s">
        <v>132</v>
      </c>
      <c r="L56" s="13">
        <v>0</v>
      </c>
      <c r="M56" s="13">
        <f t="shared" si="5"/>
        <v>-0.36499999999999999</v>
      </c>
    </row>
    <row r="57" spans="1:13" ht="37.5" customHeight="1" x14ac:dyDescent="0.25">
      <c r="A57" s="29">
        <v>33</v>
      </c>
      <c r="B57" s="30" t="s">
        <v>194</v>
      </c>
      <c r="C57" s="31" t="s">
        <v>195</v>
      </c>
      <c r="D57" s="23" t="s">
        <v>107</v>
      </c>
      <c r="E57" s="32">
        <v>43110</v>
      </c>
      <c r="F57" s="18">
        <v>43261</v>
      </c>
      <c r="G57" s="18">
        <v>43405</v>
      </c>
      <c r="H57" s="11">
        <v>43780</v>
      </c>
      <c r="I57" s="13">
        <v>1.9</v>
      </c>
      <c r="J57" s="13">
        <f t="shared" si="4"/>
        <v>0.36499999999999999</v>
      </c>
      <c r="K57" s="24" t="s">
        <v>132</v>
      </c>
      <c r="L57" s="13">
        <v>0</v>
      </c>
      <c r="M57" s="13">
        <f t="shared" si="5"/>
        <v>-0.36499999999999999</v>
      </c>
    </row>
    <row r="58" spans="1:13" ht="37.5" customHeight="1" x14ac:dyDescent="0.25">
      <c r="A58" s="29">
        <v>34</v>
      </c>
      <c r="B58" s="30" t="s">
        <v>196</v>
      </c>
      <c r="C58" s="31" t="s">
        <v>197</v>
      </c>
      <c r="D58" s="23" t="s">
        <v>107</v>
      </c>
      <c r="E58" s="32">
        <v>43110</v>
      </c>
      <c r="F58" s="18">
        <v>43261</v>
      </c>
      <c r="G58" s="18">
        <v>43405</v>
      </c>
      <c r="H58" s="11">
        <v>43781</v>
      </c>
      <c r="I58" s="13">
        <v>1.9</v>
      </c>
      <c r="J58" s="13">
        <f t="shared" si="4"/>
        <v>0.36499999999999999</v>
      </c>
      <c r="K58" s="24" t="s">
        <v>132</v>
      </c>
      <c r="L58" s="13">
        <v>0</v>
      </c>
      <c r="M58" s="13">
        <f t="shared" si="5"/>
        <v>-0.36499999999999999</v>
      </c>
    </row>
    <row r="59" spans="1:13" ht="37.5" customHeight="1" x14ac:dyDescent="0.25">
      <c r="A59" s="29">
        <v>35</v>
      </c>
      <c r="B59" s="30" t="s">
        <v>198</v>
      </c>
      <c r="C59" s="31" t="s">
        <v>199</v>
      </c>
      <c r="D59" s="24" t="s">
        <v>107</v>
      </c>
      <c r="E59" s="32">
        <v>43110</v>
      </c>
      <c r="F59" s="11">
        <v>43261</v>
      </c>
      <c r="G59" s="11">
        <v>43405</v>
      </c>
      <c r="H59" s="11">
        <v>43782</v>
      </c>
      <c r="I59" s="13">
        <v>1.9</v>
      </c>
      <c r="J59" s="13">
        <f t="shared" si="4"/>
        <v>0.36499999999999999</v>
      </c>
      <c r="K59" s="24" t="s">
        <v>132</v>
      </c>
      <c r="L59" s="13">
        <v>0</v>
      </c>
      <c r="M59" s="13">
        <f t="shared" si="5"/>
        <v>-0.36499999999999999</v>
      </c>
    </row>
    <row r="60" spans="1:13" ht="37.5" customHeight="1" x14ac:dyDescent="0.25">
      <c r="A60" s="29">
        <v>36</v>
      </c>
      <c r="B60" s="30" t="s">
        <v>200</v>
      </c>
      <c r="C60" s="33" t="s">
        <v>201</v>
      </c>
      <c r="D60" s="24" t="s">
        <v>107</v>
      </c>
      <c r="E60" s="32">
        <v>43110</v>
      </c>
      <c r="F60" s="11">
        <v>43261</v>
      </c>
      <c r="G60" s="11">
        <v>43405</v>
      </c>
      <c r="H60" s="11">
        <v>43783</v>
      </c>
      <c r="I60" s="13">
        <v>1.9</v>
      </c>
      <c r="J60" s="13">
        <f t="shared" si="4"/>
        <v>0.36499999999999999</v>
      </c>
      <c r="K60" s="24" t="s">
        <v>132</v>
      </c>
      <c r="L60" s="13">
        <v>0</v>
      </c>
      <c r="M60" s="13">
        <f t="shared" si="5"/>
        <v>-0.36499999999999999</v>
      </c>
    </row>
    <row r="61" spans="1:13" ht="37.5" customHeight="1" x14ac:dyDescent="0.25">
      <c r="A61" s="29">
        <v>37</v>
      </c>
      <c r="B61" s="30" t="s">
        <v>202</v>
      </c>
      <c r="C61" s="31" t="s">
        <v>203</v>
      </c>
      <c r="D61" s="24" t="s">
        <v>107</v>
      </c>
      <c r="E61" s="32">
        <v>43110</v>
      </c>
      <c r="F61" s="11">
        <v>43261</v>
      </c>
      <c r="G61" s="11">
        <v>43405</v>
      </c>
      <c r="H61" s="11">
        <v>43784</v>
      </c>
      <c r="I61" s="13">
        <v>1.9</v>
      </c>
      <c r="J61" s="13">
        <f t="shared" si="4"/>
        <v>0.36499999999999999</v>
      </c>
      <c r="K61" s="24" t="s">
        <v>132</v>
      </c>
      <c r="L61" s="13">
        <v>0</v>
      </c>
      <c r="M61" s="13">
        <f t="shared" si="5"/>
        <v>-0.36499999999999999</v>
      </c>
    </row>
    <row r="62" spans="1:13" ht="37.5" customHeight="1" x14ac:dyDescent="0.25">
      <c r="A62" s="29">
        <v>38</v>
      </c>
      <c r="B62" s="30" t="s">
        <v>204</v>
      </c>
      <c r="C62" s="31" t="s">
        <v>205</v>
      </c>
      <c r="D62" s="24" t="s">
        <v>107</v>
      </c>
      <c r="E62" s="32">
        <v>43110</v>
      </c>
      <c r="F62" s="11">
        <v>43261</v>
      </c>
      <c r="G62" s="11">
        <v>43405</v>
      </c>
      <c r="H62" s="11">
        <v>43785</v>
      </c>
      <c r="I62" s="13">
        <v>1.9</v>
      </c>
      <c r="J62" s="13">
        <f t="shared" si="4"/>
        <v>0.36499999999999999</v>
      </c>
      <c r="K62" s="24" t="s">
        <v>132</v>
      </c>
      <c r="L62" s="13">
        <v>0</v>
      </c>
      <c r="M62" s="13">
        <f t="shared" si="5"/>
        <v>-0.36499999999999999</v>
      </c>
    </row>
    <row r="63" spans="1:13" ht="37.5" customHeight="1" x14ac:dyDescent="0.25">
      <c r="A63" s="29">
        <v>39</v>
      </c>
      <c r="B63" s="30" t="s">
        <v>206</v>
      </c>
      <c r="C63" s="31" t="s">
        <v>207</v>
      </c>
      <c r="D63" s="24" t="s">
        <v>107</v>
      </c>
      <c r="E63" s="32">
        <v>43110</v>
      </c>
      <c r="F63" s="11">
        <v>43261</v>
      </c>
      <c r="G63" s="11">
        <v>43405</v>
      </c>
      <c r="H63" s="11">
        <v>43786</v>
      </c>
      <c r="I63" s="13">
        <v>1.9</v>
      </c>
      <c r="J63" s="13">
        <f t="shared" si="4"/>
        <v>0.36499999999999999</v>
      </c>
      <c r="K63" s="24" t="s">
        <v>132</v>
      </c>
      <c r="L63" s="13">
        <v>0</v>
      </c>
      <c r="M63" s="13">
        <f t="shared" si="5"/>
        <v>-0.36499999999999999</v>
      </c>
    </row>
    <row r="64" spans="1:13" ht="37.5" customHeight="1" x14ac:dyDescent="0.25">
      <c r="A64" s="29">
        <v>40</v>
      </c>
      <c r="B64" s="30" t="s">
        <v>208</v>
      </c>
      <c r="C64" s="31" t="s">
        <v>209</v>
      </c>
      <c r="D64" s="24" t="s">
        <v>107</v>
      </c>
      <c r="E64" s="32">
        <v>43110</v>
      </c>
      <c r="F64" s="11">
        <v>43261</v>
      </c>
      <c r="G64" s="11">
        <v>43405</v>
      </c>
      <c r="H64" s="11">
        <v>43787</v>
      </c>
      <c r="I64" s="13">
        <v>1.9</v>
      </c>
      <c r="J64" s="13">
        <f t="shared" si="4"/>
        <v>0.36499999999999999</v>
      </c>
      <c r="K64" s="24" t="s">
        <v>132</v>
      </c>
      <c r="L64" s="13">
        <v>0</v>
      </c>
      <c r="M64" s="13">
        <f t="shared" si="5"/>
        <v>-0.36499999999999999</v>
      </c>
    </row>
    <row r="65" spans="1:13" ht="37.5" customHeight="1" x14ac:dyDescent="0.25">
      <c r="A65" s="29">
        <v>41</v>
      </c>
      <c r="B65" s="30" t="s">
        <v>210</v>
      </c>
      <c r="C65" s="31" t="s">
        <v>211</v>
      </c>
      <c r="D65" s="24" t="s">
        <v>107</v>
      </c>
      <c r="E65" s="32">
        <v>43110</v>
      </c>
      <c r="F65" s="11">
        <v>43261</v>
      </c>
      <c r="G65" s="11">
        <v>43405</v>
      </c>
      <c r="H65" s="11">
        <v>43788</v>
      </c>
      <c r="I65" s="13">
        <v>1.9</v>
      </c>
      <c r="J65" s="13">
        <f t="shared" si="4"/>
        <v>0.36499999999999999</v>
      </c>
      <c r="K65" s="24" t="s">
        <v>132</v>
      </c>
      <c r="L65" s="13">
        <v>0</v>
      </c>
      <c r="M65" s="13">
        <f t="shared" si="5"/>
        <v>-0.36499999999999999</v>
      </c>
    </row>
    <row r="66" spans="1:13" ht="37.5" customHeight="1" x14ac:dyDescent="0.25">
      <c r="A66" s="29">
        <v>42</v>
      </c>
      <c r="B66" s="30" t="s">
        <v>212</v>
      </c>
      <c r="C66" s="31" t="s">
        <v>213</v>
      </c>
      <c r="D66" s="24" t="s">
        <v>107</v>
      </c>
      <c r="E66" s="32">
        <v>43110</v>
      </c>
      <c r="F66" s="11">
        <v>43261</v>
      </c>
      <c r="G66" s="11">
        <v>43405</v>
      </c>
      <c r="H66" s="11">
        <v>43789</v>
      </c>
      <c r="I66" s="13">
        <v>1.9</v>
      </c>
      <c r="J66" s="13">
        <f t="shared" si="4"/>
        <v>0.36499999999999999</v>
      </c>
      <c r="K66" s="24" t="s">
        <v>132</v>
      </c>
      <c r="L66" s="13">
        <v>0</v>
      </c>
      <c r="M66" s="13">
        <f t="shared" si="5"/>
        <v>-0.36499999999999999</v>
      </c>
    </row>
    <row r="67" spans="1:13" x14ac:dyDescent="0.25">
      <c r="A67" s="26"/>
      <c r="B67" s="26"/>
      <c r="C67" s="26"/>
      <c r="D67" s="26"/>
      <c r="E67" s="26"/>
      <c r="F67" s="26"/>
      <c r="G67" s="26"/>
      <c r="H67" s="34" t="s">
        <v>128</v>
      </c>
      <c r="I67" s="26">
        <f>+SUM(I25:I66)</f>
        <v>79.800000000000011</v>
      </c>
      <c r="J67" s="26">
        <f t="shared" ref="J67:M67" si="6">+SUM(J25:J66)</f>
        <v>15.330000000000007</v>
      </c>
      <c r="K67" s="26">
        <v>0</v>
      </c>
      <c r="L67" s="26">
        <f t="shared" si="6"/>
        <v>0</v>
      </c>
      <c r="M67" s="26">
        <f t="shared" si="6"/>
        <v>-15.330000000000007</v>
      </c>
    </row>
    <row r="68" spans="1:13" x14ac:dyDescent="0.25">
      <c r="A68" s="25"/>
      <c r="B68" s="25"/>
      <c r="C68" s="25"/>
      <c r="D68" s="25"/>
      <c r="E68" s="25"/>
      <c r="F68" s="25"/>
      <c r="G68" s="25"/>
      <c r="H68" s="34" t="s">
        <v>214</v>
      </c>
      <c r="I68" s="27">
        <f>+I23+I67</f>
        <v>133.28700000000001</v>
      </c>
      <c r="J68" s="27">
        <f t="shared" ref="J68:M68" si="7">+J23+J67</f>
        <v>52.128000000000007</v>
      </c>
      <c r="K68" s="27">
        <f t="shared" si="7"/>
        <v>0</v>
      </c>
      <c r="L68" s="27">
        <f t="shared" si="7"/>
        <v>11.934999999999999</v>
      </c>
      <c r="M68" s="27">
        <f t="shared" si="7"/>
        <v>-40.193000000000005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8"/>
  <sheetViews>
    <sheetView tabSelected="1" workbookViewId="0">
      <selection activeCell="L13" sqref="L13"/>
    </sheetView>
  </sheetViews>
  <sheetFormatPr defaultRowHeight="15" x14ac:dyDescent="0.25"/>
  <cols>
    <col min="1" max="1" width="24" customWidth="1"/>
    <col min="2" max="2" width="43.42578125" customWidth="1"/>
    <col min="3" max="3" width="38" customWidth="1"/>
    <col min="4" max="4" width="15.85546875" customWidth="1"/>
    <col min="5" max="5" width="13.85546875" customWidth="1"/>
    <col min="6" max="6" width="16.140625" customWidth="1"/>
  </cols>
  <sheetData>
    <row r="1" spans="1:6" x14ac:dyDescent="0.25">
      <c r="A1" s="35" t="s">
        <v>215</v>
      </c>
      <c r="B1" s="36" t="s">
        <v>216</v>
      </c>
      <c r="C1" s="37" t="s">
        <v>217</v>
      </c>
      <c r="D1" s="104" t="s">
        <v>218</v>
      </c>
      <c r="E1" s="104"/>
      <c r="F1" s="104"/>
    </row>
    <row r="2" spans="1:6" x14ac:dyDescent="0.25">
      <c r="A2" s="94" t="s">
        <v>219</v>
      </c>
      <c r="B2" s="94" t="s">
        <v>220</v>
      </c>
      <c r="C2" s="96" t="s">
        <v>221</v>
      </c>
      <c r="D2" s="38" t="s">
        <v>222</v>
      </c>
      <c r="E2" s="13"/>
      <c r="F2" s="13"/>
    </row>
    <row r="3" spans="1:6" x14ac:dyDescent="0.25">
      <c r="A3" s="95"/>
      <c r="B3" s="95"/>
      <c r="C3" s="97"/>
      <c r="D3" s="38" t="s">
        <v>223</v>
      </c>
      <c r="E3" s="38" t="s">
        <v>224</v>
      </c>
      <c r="F3" s="38" t="s">
        <v>225</v>
      </c>
    </row>
    <row r="4" spans="1:6" x14ac:dyDescent="0.25">
      <c r="A4" s="95"/>
      <c r="B4" s="95"/>
      <c r="C4" s="97"/>
      <c r="D4" s="39">
        <f>ROUND((175*3*130.5*0.5)+((175*3*130.5*0.5)*0.05),1)*12</f>
        <v>431629.19999999995</v>
      </c>
      <c r="E4" s="39">
        <f>+ROUND(D4*0.3048,1)</f>
        <v>131560.6</v>
      </c>
      <c r="F4" s="40">
        <f>+D4+E4</f>
        <v>563189.79999999993</v>
      </c>
    </row>
    <row r="5" spans="1:6" x14ac:dyDescent="0.25">
      <c r="A5" s="95"/>
      <c r="B5" s="95"/>
      <c r="C5" s="97"/>
      <c r="D5" s="38" t="s">
        <v>226</v>
      </c>
      <c r="E5" s="39"/>
      <c r="F5" s="13"/>
    </row>
    <row r="6" spans="1:6" x14ac:dyDescent="0.25">
      <c r="A6" s="95"/>
      <c r="B6" s="95"/>
      <c r="C6" s="97"/>
      <c r="D6" s="38" t="s">
        <v>223</v>
      </c>
      <c r="E6" s="38" t="s">
        <v>224</v>
      </c>
      <c r="F6" s="38" t="s">
        <v>225</v>
      </c>
    </row>
    <row r="7" spans="1:6" x14ac:dyDescent="0.25">
      <c r="A7" s="95"/>
      <c r="B7" s="95"/>
      <c r="C7" s="97"/>
      <c r="D7" s="39">
        <f>ROUND((325*3*130.5*0.5)+((325*3*130.5*0.5)*0.05),1)*12</f>
        <v>801596.39999999991</v>
      </c>
      <c r="E7" s="39">
        <f>+ROUND(D7*0.3048,1)</f>
        <v>244326.6</v>
      </c>
      <c r="F7" s="40">
        <f>+D7+E7</f>
        <v>1045922.9999999999</v>
      </c>
    </row>
    <row r="8" spans="1:6" x14ac:dyDescent="0.25">
      <c r="A8" s="95"/>
      <c r="B8" s="95"/>
      <c r="C8" s="97"/>
      <c r="D8" s="38" t="s">
        <v>227</v>
      </c>
      <c r="E8" s="39"/>
      <c r="F8" s="13"/>
    </row>
    <row r="9" spans="1:6" x14ac:dyDescent="0.25">
      <c r="A9" s="95"/>
      <c r="B9" s="95"/>
      <c r="C9" s="97"/>
      <c r="D9" s="38" t="s">
        <v>223</v>
      </c>
      <c r="E9" s="38" t="s">
        <v>224</v>
      </c>
      <c r="F9" s="38" t="s">
        <v>225</v>
      </c>
    </row>
    <row r="10" spans="1:6" x14ac:dyDescent="0.25">
      <c r="A10" s="95"/>
      <c r="B10" s="95"/>
      <c r="C10" s="97"/>
      <c r="D10" s="39">
        <f>ROUND((263*3*130.5*0.25)+((263*3*130.5*0.25)*0.05),1)*12</f>
        <v>324338.40000000002</v>
      </c>
      <c r="E10" s="39">
        <f>+ROUND(D10*0.3048,1)</f>
        <v>98858.3</v>
      </c>
      <c r="F10" s="40">
        <f>+D10+E10</f>
        <v>423196.7</v>
      </c>
    </row>
    <row r="11" spans="1:6" x14ac:dyDescent="0.25">
      <c r="A11" s="94" t="s">
        <v>228</v>
      </c>
      <c r="B11" s="94" t="s">
        <v>229</v>
      </c>
      <c r="C11" s="96" t="s">
        <v>230</v>
      </c>
      <c r="D11" s="41" t="s">
        <v>223</v>
      </c>
      <c r="E11" s="41" t="s">
        <v>224</v>
      </c>
      <c r="F11" s="41" t="s">
        <v>225</v>
      </c>
    </row>
    <row r="12" spans="1:6" ht="22.5" customHeight="1" x14ac:dyDescent="0.25">
      <c r="A12" s="105"/>
      <c r="B12" s="105"/>
      <c r="C12" s="103"/>
      <c r="D12" s="39">
        <f>+ROUND(3.07*3.5*130.5*12,1)</f>
        <v>16826.7</v>
      </c>
      <c r="E12" s="39">
        <f>+ROUND(D12*0.3048,1)</f>
        <v>5128.8</v>
      </c>
      <c r="F12" s="39">
        <f>+D12+E12</f>
        <v>21955.5</v>
      </c>
    </row>
    <row r="13" spans="1:6" x14ac:dyDescent="0.25">
      <c r="A13" s="35" t="s">
        <v>215</v>
      </c>
      <c r="B13" s="36" t="s">
        <v>231</v>
      </c>
      <c r="C13" s="42" t="s">
        <v>217</v>
      </c>
      <c r="D13" s="43"/>
      <c r="E13" s="43"/>
      <c r="F13" s="43"/>
    </row>
    <row r="14" spans="1:6" x14ac:dyDescent="0.25">
      <c r="A14" s="44" t="s">
        <v>232</v>
      </c>
      <c r="B14" s="44" t="s">
        <v>233</v>
      </c>
      <c r="C14" s="96" t="s">
        <v>234</v>
      </c>
      <c r="D14" s="41" t="s">
        <v>223</v>
      </c>
      <c r="E14" s="41" t="s">
        <v>224</v>
      </c>
      <c r="F14" s="41" t="s">
        <v>225</v>
      </c>
    </row>
    <row r="15" spans="1:6" ht="33.75" customHeight="1" x14ac:dyDescent="0.25">
      <c r="A15" s="44" t="s">
        <v>235</v>
      </c>
      <c r="B15" s="44" t="s">
        <v>236</v>
      </c>
      <c r="C15" s="103"/>
      <c r="D15" s="45">
        <f>+ROUND((3.68+6.41)/2*0.25*130.5*18*12,1)</f>
        <v>35552.1</v>
      </c>
      <c r="E15" s="45">
        <f>+ROUND(D15*0.3048,1)</f>
        <v>10836.3</v>
      </c>
      <c r="F15" s="45">
        <f>+D15+E15</f>
        <v>46388.399999999994</v>
      </c>
    </row>
    <row r="16" spans="1:6" x14ac:dyDescent="0.25">
      <c r="A16" s="44" t="s">
        <v>237</v>
      </c>
      <c r="B16" s="44" t="s">
        <v>238</v>
      </c>
      <c r="C16" s="92" t="s">
        <v>239</v>
      </c>
      <c r="D16" s="41" t="s">
        <v>223</v>
      </c>
      <c r="E16" s="41" t="s">
        <v>224</v>
      </c>
      <c r="F16" s="41" t="s">
        <v>225</v>
      </c>
    </row>
    <row r="17" spans="1:6" x14ac:dyDescent="0.25">
      <c r="A17" s="44" t="s">
        <v>240</v>
      </c>
      <c r="B17" s="44" t="s">
        <v>241</v>
      </c>
      <c r="C17" s="102"/>
      <c r="D17" s="45">
        <f>600*(630.71+150)*12</f>
        <v>5621112</v>
      </c>
      <c r="E17" s="45">
        <f t="shared" ref="E17" si="0">+ROUND(D17*0.3098,2)</f>
        <v>1741420.5</v>
      </c>
      <c r="F17" s="46">
        <f>+D17+E17</f>
        <v>7362532.5</v>
      </c>
    </row>
    <row r="18" spans="1:6" x14ac:dyDescent="0.25">
      <c r="A18" s="92" t="s">
        <v>242</v>
      </c>
      <c r="B18" s="106" t="s">
        <v>243</v>
      </c>
      <c r="C18" s="108"/>
      <c r="D18" s="41" t="s">
        <v>223</v>
      </c>
      <c r="E18" s="41" t="s">
        <v>224</v>
      </c>
      <c r="F18" s="41" t="s">
        <v>225</v>
      </c>
    </row>
    <row r="19" spans="1:6" x14ac:dyDescent="0.25">
      <c r="A19" s="102"/>
      <c r="B19" s="107"/>
      <c r="C19" s="109"/>
      <c r="D19" s="45">
        <f>+ROUND(3.56*(118.25)*130.5*12,1)</f>
        <v>659239</v>
      </c>
      <c r="E19" s="45">
        <f>+ROUND(D19*0.3048,1)</f>
        <v>200936</v>
      </c>
      <c r="F19" s="46">
        <f>+E19+D19</f>
        <v>860175</v>
      </c>
    </row>
    <row r="20" spans="1:6" x14ac:dyDescent="0.25">
      <c r="A20" s="92" t="s">
        <v>244</v>
      </c>
      <c r="B20" s="92" t="s">
        <v>245</v>
      </c>
      <c r="C20" s="96" t="s">
        <v>246</v>
      </c>
      <c r="D20" s="47" t="s">
        <v>247</v>
      </c>
      <c r="E20" s="13"/>
      <c r="F20" s="13"/>
    </row>
    <row r="21" spans="1:6" x14ac:dyDescent="0.25">
      <c r="A21" s="93"/>
      <c r="B21" s="93"/>
      <c r="C21" s="97"/>
      <c r="D21" s="48" t="s">
        <v>223</v>
      </c>
      <c r="E21" s="48" t="s">
        <v>224</v>
      </c>
      <c r="F21" s="48" t="s">
        <v>225</v>
      </c>
    </row>
    <row r="22" spans="1:6" x14ac:dyDescent="0.25">
      <c r="A22" s="93"/>
      <c r="B22" s="93"/>
      <c r="C22" s="97"/>
      <c r="D22" s="45">
        <f>+ROUND(3.07*286*0.25*130.5*12,1)</f>
        <v>343744.8</v>
      </c>
      <c r="E22" s="45">
        <f>+ROUND(D22*0.3048,1)</f>
        <v>104773.4</v>
      </c>
      <c r="F22" s="46">
        <f>+E22+D22</f>
        <v>448518.19999999995</v>
      </c>
    </row>
    <row r="23" spans="1:6" ht="22.5" x14ac:dyDescent="0.25">
      <c r="A23" s="93"/>
      <c r="B23" s="93"/>
      <c r="C23" s="97"/>
      <c r="D23" s="49" t="s">
        <v>248</v>
      </c>
      <c r="E23" s="13"/>
      <c r="F23" s="13"/>
    </row>
    <row r="24" spans="1:6" x14ac:dyDescent="0.25">
      <c r="A24" s="93"/>
      <c r="B24" s="93"/>
      <c r="C24" s="97"/>
      <c r="D24" s="48" t="s">
        <v>223</v>
      </c>
      <c r="E24" s="48" t="s">
        <v>224</v>
      </c>
      <c r="F24" s="48" t="s">
        <v>225</v>
      </c>
    </row>
    <row r="25" spans="1:6" x14ac:dyDescent="0.25">
      <c r="A25" s="93"/>
      <c r="B25" s="93"/>
      <c r="C25" s="97"/>
      <c r="D25" s="45">
        <f>+ROUND(3.07*143*0.25*130.5*12,1)</f>
        <v>171872.4</v>
      </c>
      <c r="E25" s="45">
        <f>+ROUND(D25*0.3048,1)</f>
        <v>52386.7</v>
      </c>
      <c r="F25" s="46">
        <f>+E25+D25</f>
        <v>224259.09999999998</v>
      </c>
    </row>
    <row r="26" spans="1:6" x14ac:dyDescent="0.25">
      <c r="A26" s="102"/>
      <c r="B26" s="102"/>
      <c r="C26" s="103"/>
      <c r="D26" s="13"/>
      <c r="E26" s="13"/>
      <c r="F26" s="44"/>
    </row>
    <row r="27" spans="1:6" x14ac:dyDescent="0.25">
      <c r="A27" s="92" t="s">
        <v>249</v>
      </c>
      <c r="B27" s="94" t="s">
        <v>250</v>
      </c>
      <c r="C27" s="96" t="s">
        <v>251</v>
      </c>
      <c r="D27" s="41" t="s">
        <v>252</v>
      </c>
      <c r="E27" s="25"/>
      <c r="F27" s="44"/>
    </row>
    <row r="28" spans="1:6" x14ac:dyDescent="0.25">
      <c r="A28" s="93"/>
      <c r="B28" s="95"/>
      <c r="C28" s="97"/>
      <c r="D28" s="48" t="s">
        <v>223</v>
      </c>
      <c r="E28" s="48" t="s">
        <v>224</v>
      </c>
      <c r="F28" s="48" t="s">
        <v>225</v>
      </c>
    </row>
    <row r="29" spans="1:6" x14ac:dyDescent="0.25">
      <c r="A29" s="93"/>
      <c r="B29" s="95"/>
      <c r="C29" s="97"/>
      <c r="D29" s="45">
        <f>ROUND((7*3*130.5*0.5)+((7*3*130.5*0.5)*0.05),1)*12</f>
        <v>17265.599999999999</v>
      </c>
      <c r="E29" s="45">
        <f>+ROUND(D29*0.3048,1)</f>
        <v>5262.6</v>
      </c>
      <c r="F29" s="46">
        <f>+D29+E29</f>
        <v>22528.199999999997</v>
      </c>
    </row>
    <row r="30" spans="1:6" x14ac:dyDescent="0.25">
      <c r="A30" s="93"/>
      <c r="B30" s="95"/>
      <c r="C30" s="97"/>
      <c r="D30" s="41" t="s">
        <v>253</v>
      </c>
      <c r="E30" s="25"/>
      <c r="F30" s="44"/>
    </row>
    <row r="31" spans="1:6" x14ac:dyDescent="0.25">
      <c r="A31" s="93"/>
      <c r="B31" s="95"/>
      <c r="C31" s="97"/>
      <c r="D31" s="48" t="s">
        <v>223</v>
      </c>
      <c r="E31" s="48" t="s">
        <v>224</v>
      </c>
      <c r="F31" s="48" t="s">
        <v>225</v>
      </c>
    </row>
    <row r="32" spans="1:6" x14ac:dyDescent="0.25">
      <c r="A32" s="93"/>
      <c r="B32" s="95"/>
      <c r="C32" s="97"/>
      <c r="D32" s="45">
        <f>ROUND((116*3*130.5*0.25)+((116*3*130.5*0.25)*0.05),1)*12</f>
        <v>143054.40000000002</v>
      </c>
      <c r="E32" s="45">
        <f>+ROUND(D32*0.3048,1)</f>
        <v>43603</v>
      </c>
      <c r="F32" s="46">
        <f>+D32+E32</f>
        <v>186657.40000000002</v>
      </c>
    </row>
    <row r="33" spans="1:6" x14ac:dyDescent="0.25">
      <c r="A33" s="98" t="s">
        <v>254</v>
      </c>
      <c r="B33" s="98"/>
      <c r="C33" s="98"/>
      <c r="D33" s="48" t="s">
        <v>223</v>
      </c>
      <c r="E33" s="48" t="s">
        <v>224</v>
      </c>
      <c r="F33" s="48" t="s">
        <v>225</v>
      </c>
    </row>
    <row r="34" spans="1:6" x14ac:dyDescent="0.25">
      <c r="A34" s="98"/>
      <c r="B34" s="98"/>
      <c r="C34" s="98"/>
      <c r="D34" s="45">
        <f>+((126+15)*200*12)+((118+24.5)*150*12)</f>
        <v>594900</v>
      </c>
      <c r="E34" s="45">
        <f>+ROUND(D34*0.3048,1)</f>
        <v>181325.5</v>
      </c>
      <c r="F34" s="46">
        <f>+E34+D34</f>
        <v>776225.5</v>
      </c>
    </row>
    <row r="35" spans="1:6" x14ac:dyDescent="0.25">
      <c r="A35" s="99" t="s">
        <v>255</v>
      </c>
      <c r="B35" s="100"/>
      <c r="C35" s="101"/>
      <c r="D35" s="45"/>
      <c r="E35" s="45"/>
      <c r="F35" s="46"/>
    </row>
    <row r="36" spans="1:6" x14ac:dyDescent="0.25">
      <c r="A36" s="99" t="s">
        <v>256</v>
      </c>
      <c r="B36" s="100"/>
      <c r="C36" s="101"/>
      <c r="D36" s="45"/>
      <c r="E36" s="45"/>
      <c r="F36" s="46"/>
    </row>
    <row r="37" spans="1:6" x14ac:dyDescent="0.25">
      <c r="A37" s="86" t="s">
        <v>128</v>
      </c>
      <c r="B37" s="87"/>
      <c r="C37" s="88"/>
      <c r="D37" s="50" t="s">
        <v>223</v>
      </c>
      <c r="E37" s="50" t="s">
        <v>224</v>
      </c>
      <c r="F37" s="50" t="s">
        <v>225</v>
      </c>
    </row>
    <row r="38" spans="1:6" x14ac:dyDescent="0.25">
      <c r="A38" s="89"/>
      <c r="B38" s="90"/>
      <c r="C38" s="91"/>
      <c r="D38" s="51">
        <f>+D4+D7+D10+D12+D15+D17+D19+D22+D25+D29+D32+D34</f>
        <v>9161131</v>
      </c>
      <c r="E38" s="51">
        <f t="shared" ref="E38:F38" si="1">+E4+E7+E10+E12+E15+E17+E19+E22+E25+E29+E32+E34</f>
        <v>2820418.3000000003</v>
      </c>
      <c r="F38" s="51">
        <f t="shared" si="1"/>
        <v>11981549.299999999</v>
      </c>
    </row>
  </sheetData>
  <mergeCells count="22">
    <mergeCell ref="A20:A26"/>
    <mergeCell ref="B20:B26"/>
    <mergeCell ref="C20:C26"/>
    <mergeCell ref="D1:F1"/>
    <mergeCell ref="A2:A10"/>
    <mergeCell ref="B2:B10"/>
    <mergeCell ref="C2:C10"/>
    <mergeCell ref="A11:A12"/>
    <mergeCell ref="B11:B12"/>
    <mergeCell ref="C11:C12"/>
    <mergeCell ref="C14:C15"/>
    <mergeCell ref="C16:C17"/>
    <mergeCell ref="A18:A19"/>
    <mergeCell ref="B18:B19"/>
    <mergeCell ref="C18:C19"/>
    <mergeCell ref="A37:C38"/>
    <mergeCell ref="A27:A32"/>
    <mergeCell ref="B27:B32"/>
    <mergeCell ref="C27:C32"/>
    <mergeCell ref="A33:C34"/>
    <mergeCell ref="A35:C35"/>
    <mergeCell ref="A36:C3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3</vt:i4>
      </vt:variant>
    </vt:vector>
  </HeadingPairs>
  <TitlesOfParts>
    <vt:vector size="3" baseType="lpstr">
      <vt:lpstr>01</vt:lpstr>
      <vt:lpstr>Investicinė</vt:lpstr>
      <vt:lpstr>Naujos pareigybės, kita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Matas Maciulis</dc:creator>
  <cp:lastModifiedBy>Galina Demidovienė</cp:lastModifiedBy>
  <dcterms:created xsi:type="dcterms:W3CDTF">2017-11-10T09:24:31Z</dcterms:created>
  <dcterms:modified xsi:type="dcterms:W3CDTF">2018-01-03T06:48:51Z</dcterms:modified>
</cp:coreProperties>
</file>