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H272" i="6" l="1"/>
  <c r="H271" i="6"/>
  <c r="H270" i="6"/>
  <c r="H269" i="6"/>
  <c r="H268" i="6"/>
  <c r="H267" i="6"/>
  <c r="D217" i="6"/>
  <c r="H217" i="6"/>
  <c r="H165" i="6" l="1"/>
  <c r="D42" i="6"/>
  <c r="H42" i="6"/>
  <c r="D43" i="6"/>
  <c r="H43" i="6"/>
  <c r="D44" i="6"/>
  <c r="H44" i="6"/>
  <c r="D45" i="6"/>
  <c r="H45" i="6"/>
  <c r="D46" i="6"/>
  <c r="H46" i="6"/>
  <c r="D47" i="6"/>
  <c r="H47" i="6"/>
  <c r="D48" i="6"/>
  <c r="D49" i="6"/>
  <c r="H49" i="6"/>
  <c r="D50" i="6"/>
  <c r="D51" i="6"/>
  <c r="H51" i="6"/>
  <c r="D52" i="6"/>
  <c r="H52" i="6"/>
  <c r="D53" i="6"/>
  <c r="H53" i="6"/>
  <c r="D54" i="6"/>
  <c r="H54" i="6"/>
  <c r="D55" i="6"/>
  <c r="H55" i="6"/>
  <c r="D56" i="6"/>
  <c r="H56" i="6"/>
  <c r="D57" i="6"/>
  <c r="H57" i="6"/>
  <c r="D58" i="6"/>
  <c r="H58" i="6"/>
  <c r="D59" i="6"/>
  <c r="H59" i="6"/>
  <c r="D61" i="6"/>
  <c r="H61" i="6"/>
  <c r="D62" i="6"/>
  <c r="H62" i="6"/>
  <c r="D63" i="6"/>
  <c r="H63" i="6"/>
  <c r="D64" i="6"/>
  <c r="H64" i="6"/>
  <c r="D65" i="6"/>
  <c r="H65" i="6"/>
  <c r="D66" i="6"/>
  <c r="H66" i="6"/>
  <c r="D67" i="6"/>
  <c r="H67" i="6"/>
  <c r="D68" i="6"/>
  <c r="H68" i="6"/>
  <c r="D69" i="6"/>
  <c r="H69" i="6"/>
  <c r="D70" i="6"/>
  <c r="H70" i="6"/>
  <c r="D71" i="6"/>
  <c r="H71" i="6"/>
  <c r="D72" i="6"/>
  <c r="H72" i="6"/>
  <c r="D73" i="6"/>
  <c r="H73" i="6"/>
  <c r="D74" i="6"/>
  <c r="H74" i="6"/>
  <c r="D76" i="6"/>
  <c r="H76" i="6"/>
  <c r="D77" i="6"/>
  <c r="H77" i="6"/>
  <c r="D78" i="6"/>
  <c r="H78" i="6"/>
  <c r="D79" i="6"/>
  <c r="H79" i="6"/>
  <c r="D80" i="6"/>
  <c r="H80" i="6"/>
  <c r="D81" i="6"/>
  <c r="H81" i="6"/>
  <c r="D82" i="6"/>
  <c r="H82" i="6"/>
  <c r="D83" i="6"/>
  <c r="H83" i="6"/>
  <c r="D84" i="6"/>
  <c r="H84" i="6"/>
  <c r="D85" i="6"/>
  <c r="H85" i="6"/>
  <c r="D86" i="6"/>
  <c r="H86" i="6"/>
  <c r="D87" i="6"/>
  <c r="H87" i="6"/>
  <c r="D88" i="6"/>
  <c r="H88" i="6"/>
  <c r="D89" i="6"/>
  <c r="H89" i="6"/>
  <c r="D91" i="6"/>
  <c r="H91" i="6"/>
  <c r="D92" i="6"/>
  <c r="H92" i="6"/>
  <c r="D93" i="6"/>
  <c r="H93" i="6"/>
  <c r="D94" i="6"/>
  <c r="H94" i="6"/>
  <c r="D95" i="6"/>
  <c r="H95" i="6"/>
  <c r="D96" i="6"/>
  <c r="H96" i="6"/>
  <c r="D97" i="6"/>
  <c r="H97" i="6"/>
  <c r="D98" i="6"/>
  <c r="H98" i="6"/>
  <c r="D99" i="6"/>
  <c r="H99" i="6"/>
  <c r="D100" i="6"/>
  <c r="H100" i="6"/>
  <c r="D101" i="6"/>
  <c r="H101" i="6"/>
  <c r="D102" i="6"/>
  <c r="H102" i="6"/>
  <c r="D103" i="6"/>
  <c r="H103" i="6"/>
  <c r="D104" i="6"/>
  <c r="H104" i="6"/>
  <c r="D105" i="6"/>
  <c r="H105" i="6"/>
  <c r="D106" i="6"/>
  <c r="H106" i="6"/>
  <c r="D107" i="6"/>
  <c r="D108" i="6"/>
  <c r="H108" i="6" s="1"/>
  <c r="D109" i="6"/>
  <c r="H109" i="6"/>
  <c r="D110" i="6"/>
  <c r="H110" i="6" s="1"/>
  <c r="D111" i="6"/>
  <c r="H111" i="6"/>
  <c r="D112" i="6"/>
  <c r="H112" i="6" s="1"/>
  <c r="D113" i="6"/>
  <c r="H113" i="6"/>
  <c r="D114" i="6"/>
  <c r="H114" i="6" s="1"/>
  <c r="D115" i="6"/>
  <c r="H115" i="6"/>
  <c r="D116" i="6"/>
  <c r="H116" i="6" s="1"/>
  <c r="D117" i="6"/>
  <c r="D118" i="6"/>
  <c r="H118" i="6"/>
  <c r="D119" i="6"/>
  <c r="H119" i="6"/>
  <c r="D121" i="6"/>
  <c r="H121" i="6"/>
  <c r="D122" i="6"/>
  <c r="H122" i="6"/>
  <c r="D123" i="6"/>
  <c r="H123" i="6"/>
  <c r="D124" i="6"/>
  <c r="H124" i="6"/>
  <c r="D125" i="6"/>
  <c r="H125" i="6"/>
  <c r="D126" i="6"/>
  <c r="H126" i="6"/>
  <c r="D127" i="6"/>
  <c r="H127" i="6"/>
  <c r="D128" i="6"/>
  <c r="H128" i="6"/>
  <c r="D129" i="6"/>
  <c r="H129" i="6"/>
  <c r="D130" i="6"/>
  <c r="H130" i="6"/>
  <c r="D131" i="6"/>
  <c r="H131" i="6"/>
  <c r="D132" i="6"/>
  <c r="H132" i="6"/>
  <c r="D134" i="6"/>
  <c r="H134" i="6"/>
  <c r="D135" i="6"/>
  <c r="H135" i="6"/>
  <c r="D136" i="6"/>
  <c r="H136" i="6"/>
  <c r="D137" i="6"/>
  <c r="H137" i="6"/>
  <c r="D138" i="6"/>
  <c r="H138" i="6"/>
  <c r="D139" i="6"/>
  <c r="H139" i="6"/>
  <c r="D140" i="6"/>
  <c r="H140" i="6"/>
  <c r="D141" i="6"/>
  <c r="H141" i="6"/>
  <c r="D142" i="6"/>
  <c r="H142" i="6"/>
  <c r="D143" i="6"/>
  <c r="H143" i="6"/>
  <c r="D144" i="6"/>
  <c r="H144" i="6"/>
  <c r="D145" i="6"/>
  <c r="H145" i="6"/>
  <c r="D146" i="6"/>
  <c r="H146" i="6"/>
  <c r="D148" i="6"/>
  <c r="H148" i="6"/>
  <c r="D149" i="6"/>
  <c r="H149" i="6"/>
  <c r="D150" i="6"/>
  <c r="H150" i="6"/>
  <c r="H151" i="6"/>
  <c r="D152" i="6"/>
  <c r="H152" i="6" s="1"/>
  <c r="D154" i="6"/>
  <c r="H154" i="6"/>
  <c r="D155" i="6"/>
  <c r="H155" i="6" s="1"/>
  <c r="D156" i="6"/>
  <c r="H156" i="6"/>
  <c r="D157" i="6"/>
  <c r="H157" i="6" s="1"/>
  <c r="D158" i="6"/>
  <c r="H158" i="6"/>
  <c r="D159" i="6"/>
  <c r="H159" i="6" s="1"/>
  <c r="D160" i="6"/>
  <c r="H160" i="6"/>
  <c r="D161" i="6"/>
  <c r="H161" i="6" s="1"/>
  <c r="D162" i="6"/>
  <c r="H162" i="6"/>
  <c r="D163" i="6"/>
  <c r="H163" i="6" s="1"/>
  <c r="D164" i="6"/>
  <c r="H164" i="6"/>
  <c r="D166" i="6"/>
  <c r="H166" i="6" s="1"/>
  <c r="D167" i="6"/>
  <c r="H167" i="6"/>
  <c r="D168" i="6"/>
  <c r="H168" i="6" s="1"/>
  <c r="D170" i="6"/>
  <c r="D171" i="6"/>
  <c r="H171" i="6"/>
  <c r="D172" i="6"/>
  <c r="D173" i="6"/>
  <c r="H173" i="6"/>
  <c r="D174" i="6"/>
  <c r="D175" i="6"/>
  <c r="H175" i="6"/>
  <c r="D177" i="6"/>
  <c r="H177" i="6" s="1"/>
  <c r="D178" i="6"/>
  <c r="H178" i="6"/>
  <c r="D179" i="6"/>
  <c r="H179" i="6" s="1"/>
  <c r="D180" i="6"/>
  <c r="H180" i="6"/>
  <c r="D181" i="6"/>
  <c r="H181" i="6" s="1"/>
  <c r="D182" i="6"/>
  <c r="H182" i="6"/>
  <c r="D183" i="6"/>
  <c r="H183" i="6" s="1"/>
  <c r="D185" i="6"/>
  <c r="H185" i="6"/>
  <c r="D186" i="6"/>
  <c r="D187" i="6"/>
  <c r="D188" i="6"/>
  <c r="D189" i="6"/>
  <c r="H189" i="6"/>
  <c r="D190" i="6"/>
  <c r="D191" i="6"/>
  <c r="H191" i="6"/>
  <c r="D193" i="6"/>
  <c r="H193" i="6" s="1"/>
  <c r="D194" i="6"/>
  <c r="H194" i="6"/>
  <c r="D195" i="6"/>
  <c r="H195" i="6" s="1"/>
  <c r="D196" i="6"/>
  <c r="H196" i="6"/>
  <c r="D197" i="6"/>
  <c r="H197" i="6" s="1"/>
  <c r="D198" i="6"/>
  <c r="H198" i="6"/>
  <c r="D200" i="6"/>
  <c r="H200" i="6" s="1"/>
  <c r="D201" i="6"/>
  <c r="H201" i="6"/>
  <c r="D202" i="6"/>
  <c r="H202" i="6" s="1"/>
  <c r="D203" i="6"/>
  <c r="H203" i="6"/>
  <c r="D204" i="6"/>
  <c r="H204" i="6" s="1"/>
  <c r="D205" i="6"/>
  <c r="H205" i="6"/>
  <c r="D207" i="6"/>
  <c r="H207" i="6" s="1"/>
  <c r="D208" i="6"/>
  <c r="H208" i="6"/>
  <c r="D209" i="6"/>
  <c r="H209" i="6" s="1"/>
  <c r="D210" i="6"/>
  <c r="H210" i="6"/>
  <c r="D211" i="6"/>
  <c r="H211" i="6" s="1"/>
  <c r="D212" i="6"/>
  <c r="H212" i="6"/>
  <c r="D213" i="6"/>
  <c r="H213" i="6" s="1"/>
  <c r="D215" i="6"/>
  <c r="H215" i="6"/>
  <c r="D216" i="6"/>
  <c r="H216" i="6" s="1"/>
  <c r="D218" i="6"/>
  <c r="H218" i="6" s="1"/>
  <c r="D219" i="6"/>
  <c r="H219" i="6"/>
  <c r="D220" i="6"/>
  <c r="H220" i="6" s="1"/>
  <c r="D221" i="6"/>
  <c r="H221" i="6"/>
  <c r="D222" i="6"/>
  <c r="H222" i="6" s="1"/>
  <c r="D223" i="6"/>
  <c r="H223" i="6"/>
  <c r="D224" i="6"/>
  <c r="H224" i="6" s="1"/>
  <c r="D225" i="6"/>
  <c r="H225" i="6"/>
  <c r="D227" i="6"/>
  <c r="H227" i="6" s="1"/>
  <c r="D228" i="6"/>
  <c r="D229" i="6"/>
  <c r="H229" i="6" s="1"/>
  <c r="D230" i="6"/>
  <c r="H230" i="6"/>
  <c r="D231" i="6"/>
  <c r="H231" i="6" s="1"/>
  <c r="D232" i="6"/>
  <c r="H232" i="6"/>
  <c r="D233" i="6"/>
  <c r="H233" i="6" s="1"/>
  <c r="D235" i="6"/>
  <c r="D236" i="6"/>
  <c r="D237" i="6"/>
  <c r="D238" i="6"/>
  <c r="D239" i="6"/>
  <c r="D240" i="6"/>
  <c r="D241" i="6"/>
  <c r="D31" i="6"/>
  <c r="D32" i="6"/>
  <c r="H32" i="6"/>
  <c r="D33" i="6"/>
  <c r="H33" i="6" s="1"/>
  <c r="D34" i="6"/>
  <c r="H34" i="6"/>
  <c r="D35" i="6"/>
  <c r="H35" i="6" s="1"/>
  <c r="D36" i="6"/>
  <c r="H36" i="6"/>
  <c r="D37" i="6"/>
  <c r="H37" i="6" s="1"/>
  <c r="D38" i="6"/>
  <c r="H38" i="6"/>
  <c r="D39" i="6"/>
  <c r="H39" i="6" s="1"/>
  <c r="D40" i="6"/>
  <c r="H40" i="6"/>
  <c r="D30" i="6"/>
  <c r="H30" i="6" s="1"/>
  <c r="D29" i="6"/>
  <c r="F50" i="6"/>
  <c r="F48" i="6" s="1"/>
  <c r="H48" i="6" s="1"/>
  <c r="F60" i="6"/>
  <c r="F52" i="6"/>
  <c r="F33" i="6"/>
  <c r="F29" i="6" s="1"/>
  <c r="H29" i="6" s="1"/>
  <c r="F31" i="6"/>
  <c r="F41" i="6" s="1"/>
  <c r="F228" i="6"/>
  <c r="H228" i="6" s="1"/>
  <c r="F172" i="6"/>
  <c r="F170" i="6" s="1"/>
  <c r="H170" i="6" s="1"/>
  <c r="F174" i="6"/>
  <c r="F188" i="6"/>
  <c r="F190" i="6"/>
  <c r="H190" i="6" s="1"/>
  <c r="F187" i="6"/>
  <c r="F186" i="6" s="1"/>
  <c r="H236" i="6"/>
  <c r="H235" i="6"/>
  <c r="H252" i="6"/>
  <c r="H253" i="6"/>
  <c r="H247" i="6"/>
  <c r="H246" i="6"/>
  <c r="H241" i="6"/>
  <c r="H240" i="6"/>
  <c r="H256" i="6"/>
  <c r="H257" i="6"/>
  <c r="H258" i="6"/>
  <c r="H259" i="6"/>
  <c r="H260" i="6"/>
  <c r="H261" i="6"/>
  <c r="H262" i="6"/>
  <c r="H263" i="6"/>
  <c r="H264" i="6"/>
  <c r="H265" i="6"/>
  <c r="H244" i="6"/>
  <c r="H245" i="6"/>
  <c r="H248" i="6"/>
  <c r="H249" i="6"/>
  <c r="H250" i="6"/>
  <c r="H251" i="6"/>
  <c r="H254" i="6"/>
  <c r="H255" i="6"/>
  <c r="H243" i="6"/>
  <c r="H239" i="6"/>
  <c r="H238" i="6"/>
  <c r="H237" i="6"/>
  <c r="F226" i="6"/>
  <c r="F214" i="6"/>
  <c r="F206" i="6"/>
  <c r="F199" i="6"/>
  <c r="F184" i="6"/>
  <c r="F147" i="6"/>
  <c r="F133" i="6"/>
  <c r="F117" i="6"/>
  <c r="F107" i="6"/>
  <c r="F90" i="6"/>
  <c r="F75" i="6"/>
  <c r="H31" i="6"/>
  <c r="H188" i="6"/>
  <c r="H174" i="6"/>
  <c r="H50" i="6"/>
  <c r="H186" i="6" l="1"/>
  <c r="H282" i="6"/>
  <c r="F192" i="6"/>
  <c r="F176" i="6"/>
  <c r="H172" i="6"/>
  <c r="H187" i="6"/>
  <c r="H283" i="6" l="1"/>
  <c r="H284" i="6" s="1"/>
</calcChain>
</file>

<file path=xl/sharedStrings.xml><?xml version="1.0" encoding="utf-8"?>
<sst xmlns="http://schemas.openxmlformats.org/spreadsheetml/2006/main" count="549" uniqueCount="189">
  <si>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</si>
  <si>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</si>
  <si>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</si>
  <si>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</si>
  <si>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</si>
  <si>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</si>
  <si>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</si>
  <si>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</si>
  <si>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</si>
  <si>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</si>
  <si>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</si>
  <si>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Antakalnio seniūnijos teritorijoje</t>
  </si>
  <si>
    <t>Naujamiesčio seniūnijos teritorijoje</t>
  </si>
  <si>
    <t>Rasų seniūnijos teritorijoje</t>
  </si>
  <si>
    <t>Senamiesčio seniūnijos teritorijoje</t>
  </si>
  <si>
    <t>Šeškinės seniūnijos teritorijoje</t>
  </si>
  <si>
    <t>Šnipiškių seniūnijos teritorijoje</t>
  </si>
  <si>
    <t>Verkių seniūnijos teritorijoje</t>
  </si>
  <si>
    <t>Vilkpėdės seniūnijos teritorijoje</t>
  </si>
  <si>
    <t>Žirmūnų seniūnijos teritorijoje</t>
  </si>
  <si>
    <t>Žvėryno seniūnijos teritorijoje</t>
  </si>
  <si>
    <t>Parkų ir skverų teritorijose</t>
  </si>
  <si>
    <t>Atsitiktinių šiukšlių parinkimas nuo šaligatvių ir takų (prie gatvių, skveruose, aikštėse)</t>
  </si>
  <si>
    <t>Atsitiktinių šiukšlių parinkimas nuo šaligatvių, esančių prie reprezentacinių gatvių</t>
  </si>
  <si>
    <t xml:space="preserve">Atsitiktinių šiukšlių parinkimas nuo želdinių, esančių prie reprezentacinių gatvių </t>
  </si>
  <si>
    <t xml:space="preserve">Atsitiktinių šiukšlių parinkimas nuo vejų, esančių skveruose ir parkuose </t>
  </si>
  <si>
    <t xml:space="preserve">Atsitiktinių šiukšlių parinkimas nuo šlaitų, esančių skveruose ir parkuose </t>
  </si>
  <si>
    <t xml:space="preserve">Gatvės važiuojamosios dalies (I kat) valymas </t>
  </si>
  <si>
    <t>Atsitiktinių šiukšlių parinkimas nuo važ. dalies (Ikat)</t>
  </si>
  <si>
    <t>Atsitiktinių šiukšlių parinkimas nuo važ. dalies, esančios prie reprezentacinių gatvių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</si>
  <si>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</si>
  <si>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</si>
  <si>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</si>
  <si>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</si>
  <si>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</si>
  <si>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</si>
  <si>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</si>
  <si>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</si>
  <si>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</si>
  <si>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</si>
  <si>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Atsitiktinių šiukšlių parinkimas nuo laiptų, esančių prie reprezentacinių gatvių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</si>
  <si>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</si>
  <si>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</si>
  <si>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Atsitiktinių šiukšlių parinkimas nuo automašinų stovėjimo aikštelių, esančių prie reprezentacinių gatvių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</si>
  <si>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</si>
  <si>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</si>
  <si>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</si>
  <si>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Atsitiktinių šiukšlių parinkimas nuo visuomeninio transporto sustojimo aikštelių šaligatvių, esančių prie reprezentacinių gatvių</t>
  </si>
  <si>
    <t>Važiuojamosios dalies valymas</t>
  </si>
  <si>
    <t>Atsitiktinių šiukšlių parinkimas nuo visuomeninio transporto sustojimo aikštelių važ. dalies</t>
  </si>
  <si>
    <t>Atsitiktinių šiukšlių parinkimas nuo visuomeninio transporto sustojimo aikštelių važ. dalies, esančios prie reprezentacinių gatvių</t>
  </si>
  <si>
    <t xml:space="preserve">Suolų priežiūra </t>
  </si>
  <si>
    <t>Suolų remontas</t>
  </si>
  <si>
    <t xml:space="preserve">Suolų dažymas </t>
  </si>
  <si>
    <t>Šiukšlių dėžių priežiūra</t>
  </si>
  <si>
    <t>Metalo lydinio šiukšlių dėžės (tik centrinėje miesto dalyje) šiukšlių išrinkimas, išvežimas, šiukšliadėžių plovimas, įmaučių keitimas, smulkus remontas, dezinfekavimas.</t>
  </si>
  <si>
    <t>vnt.</t>
  </si>
  <si>
    <t>Plieninės šiukšlių dėžės (tik centrinėje miesto dalyje) šiukšlių išrinkimas, išvežimas, šiukšliadėžių plovimas, įmaučių keitimas, smulkus remontas, dezinfekavimas.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</si>
  <si>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</si>
  <si>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</si>
  <si>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</si>
  <si>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</si>
  <si>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</si>
  <si>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</si>
  <si>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</si>
  <si>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</si>
  <si>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</si>
  <si>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</si>
  <si>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</si>
  <si>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</si>
  <si>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</si>
  <si>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</si>
  <si>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</si>
  <si>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</si>
  <si>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</si>
  <si>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</si>
  <si>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</si>
  <si>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</si>
  <si>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</si>
  <si>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</si>
  <si>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</si>
  <si>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</si>
  <si>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</si>
  <si>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</si>
  <si>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</si>
  <si>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</si>
  <si>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</si>
  <si>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</si>
  <si>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</si>
  <si>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</si>
  <si>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</si>
  <si>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</si>
  <si>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</si>
  <si>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</si>
  <si>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</si>
  <si>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</si>
  <si>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</si>
  <si>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</si>
  <si>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IŠ VISO:</t>
  </si>
  <si>
    <t>Darbus perdavė:</t>
  </si>
  <si>
    <t>Darbus priėmė:</t>
  </si>
  <si>
    <t xml:space="preserve">Gatvės važiuojamosios dalies (II kat) valymas </t>
  </si>
  <si>
    <t>Transportas lapų išvežimas</t>
  </si>
  <si>
    <t>Smėlio-druskos mišinio atvežimas į smėliadėžės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</si>
  <si>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</si>
  <si>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</si>
  <si>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</si>
  <si>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</si>
  <si>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</si>
  <si>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</si>
  <si>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</si>
  <si>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</si>
  <si>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</si>
  <si>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</si>
  <si>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</si>
  <si>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</si>
  <si>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2011 m. gruodžio 29 d.</t>
  </si>
  <si>
    <t>Sutartis Nr. A72-2183 (3.1.36-UK)</t>
  </si>
  <si>
    <t xml:space="preserve">               Objekto pavadinimas</t>
  </si>
  <si>
    <t>Teritorijų sanitarinio valymo ir želdinių priežiūros paslaugos Vilniaus miesto Centrinėje dalyje</t>
  </si>
  <si>
    <t xml:space="preserve">       </t>
  </si>
  <si>
    <t>Miesto tvarkymo skyriaus</t>
  </si>
  <si>
    <t xml:space="preserve">Teritorijų tvarkymo poskyrio vedėja </t>
  </si>
  <si>
    <t>Rasa Ražanskienė</t>
  </si>
  <si>
    <t>Antakalnio seniūnija</t>
  </si>
  <si>
    <t xml:space="preserve">Naujamiesčio seniūnija </t>
  </si>
  <si>
    <t xml:space="preserve"> Žvėryno seniūnija </t>
  </si>
  <si>
    <t>Rasų seniūnija</t>
  </si>
  <si>
    <t xml:space="preserve">Senamiesčio seniūnija </t>
  </si>
  <si>
    <t>Šeškinės seniūnija</t>
  </si>
  <si>
    <t xml:space="preserve">Šnipiškių seniūnija </t>
  </si>
  <si>
    <t xml:space="preserve">Verkių seniūnija </t>
  </si>
  <si>
    <t xml:space="preserve">Vilkpėdės seniūnija </t>
  </si>
  <si>
    <t xml:space="preserve">Žirmūnų seniūnija </t>
  </si>
  <si>
    <t>Kiemų važiuojamosios dalies su danga valymas</t>
  </si>
  <si>
    <t>2013 m. kovo 04d.</t>
  </si>
  <si>
    <t>Papildomas susitarimas Nr. A72-260 (3.1.36 - UK)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</si>
  <si>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</si>
  <si>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</si>
  <si>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</si>
  <si>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</si>
  <si>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</si>
  <si>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</si>
  <si>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</si>
  <si>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</si>
  <si>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</si>
  <si>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</si>
  <si>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</si>
  <si>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</si>
  <si>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</si>
  <si>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</si>
  <si>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</si>
  <si>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</si>
  <si>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</si>
  <si>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</si>
  <si>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</si>
  <si>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</si>
  <si>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</si>
  <si>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</si>
  <si>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</si>
  <si>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</si>
  <si>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</si>
  <si>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</si>
  <si>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</si>
  <si>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</si>
  <si>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</si>
  <si>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</si>
  <si>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</si>
  <si>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</si>
  <si>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</si>
  <si>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</si>
  <si>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</si>
  <si>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</si>
  <si>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</si>
  <si>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>Žolės sugrėbimas po šienavimo</t>
  </si>
  <si>
    <t>Vieneto kaina Eur (be PVM)</t>
  </si>
  <si>
    <t>Eigulių g. 32, LT-03150 Vilnius</t>
  </si>
  <si>
    <t>2014 m. gruodžio 10 d. Vilniaus miesto savivaldybės tarybos sprendimas Nr. 1-2176</t>
  </si>
  <si>
    <t>PVM 21 %:</t>
  </si>
  <si>
    <t>A.s. LT 767230000006467869 AB Medicinos bankas</t>
  </si>
  <si>
    <t>2014 m. kovo 28 d.</t>
  </si>
  <si>
    <t>Papildomas susitarimas Nr. A72-605/14(3.1.36 - UK)</t>
  </si>
  <si>
    <t>2015 m. kovo mėn.</t>
  </si>
  <si>
    <t>Birutės skv.</t>
  </si>
  <si>
    <t>Balsio skv.</t>
  </si>
  <si>
    <t xml:space="preserve">minus 5 proc. </t>
  </si>
  <si>
    <t xml:space="preserve">minus 10 proc. </t>
  </si>
  <si>
    <t xml:space="preserve">minus 15 proc. </t>
  </si>
  <si>
    <t xml:space="preserve">         ATLIKTŲ DARBŲ AKTAS Nr. 1107/03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</si>
</sst>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"/>
  </numFmts>
  <fonts count="27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1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3" fillId="0" borderId="0" xfId="0" applyNumberFormat="1" applyFont="1" applyFill="1" applyBorder="1" applyAlignment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15" fillId="0" borderId="0" xfId="0" applyFont="1" applyFill="1"/>
    <xf numFmtId="0" fontId="6" fillId="0" borderId="1" xfId="0" applyFont="1" applyFill="1" applyBorder="1" applyAlignment="1">
      <alignment horizontal="right"/>
    </xf>
    <xf numFmtId="9" fontId="3" fillId="0" borderId="0" xfId="0" applyNumberFormat="1" applyFont="1" applyFill="1"/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4" fontId="3" fillId="0" borderId="0" xfId="0" applyNumberFormat="1" applyFont="1" applyFill="1" applyBorder="1"/>
    <xf numFmtId="0" fontId="8" fillId="2" borderId="1" xfId="0" applyFont="1" applyFill="1" applyBorder="1" applyAlignment="1">
      <alignment horizontal="right" vertical="top" wrapText="1"/>
    </xf>
    <xf numFmtId="0" fontId="13" fillId="0" borderId="0" xfId="0" applyFont="1" applyFill="1" applyAlignment="1">
      <alignment horizontal="center" vertical="top" wrapText="1"/>
    </xf>
    <xf numFmtId="0" fontId="8" fillId="3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justify" vertical="top" wrapText="1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justify" wrapText="1"/>
    </xf>
    <xf numFmtId="1" fontId="8" fillId="2" borderId="1" xfId="0" applyNumberFormat="1" applyFont="1" applyFill="1" applyBorder="1" applyAlignment="1">
      <alignment vertical="center" wrapText="1"/>
    </xf>
    <xf numFmtId="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20" fillId="0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vertical="top" wrapText="1"/>
    </xf>
    <xf numFmtId="1" fontId="8" fillId="4" borderId="1" xfId="0" applyNumberFormat="1" applyFont="1" applyFill="1" applyBorder="1" applyAlignment="1">
      <alignment vertical="center" wrapText="1"/>
    </xf>
    <xf numFmtId="9" fontId="3" fillId="0" borderId="0" xfId="0" applyNumberFormat="1" applyFont="1" applyFill="1" applyAlignment="1">
      <alignment horizontal="left"/>
    </xf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3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4" fontId="8" fillId="2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2" fontId="3" fillId="0" borderId="0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4" fontId="7" fillId="0" borderId="0" xfId="0" applyNumberFormat="1" applyFont="1" applyFill="1" applyBorder="1"/>
    <xf numFmtId="2" fontId="7" fillId="0" borderId="0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1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2" fontId="6" fillId="0" borderId="1" xfId="0" applyNumberFormat="1" applyFont="1" applyFill="1" applyBorder="1" applyAlignment="1">
      <alignment vertical="top" wrapText="1"/>
    </xf>
    <xf numFmtId="2" fontId="6" fillId="0" borderId="0" xfId="0" applyNumberFormat="1" applyFont="1" applyFill="1" applyBorder="1" applyAlignment="1">
      <alignment vertical="center" wrapText="1"/>
    </xf>
    <xf numFmtId="4" fontId="23" fillId="0" borderId="1" xfId="0" applyNumberFormat="1" applyFont="1" applyFill="1" applyBorder="1" applyAlignment="1">
      <alignment vertical="center" wrapText="1"/>
    </xf>
    <xf numFmtId="4" fontId="3" fillId="0" borderId="0" xfId="0" applyNumberFormat="1" applyFont="1" applyFill="1"/>
    <xf numFmtId="0" fontId="24" fillId="0" borderId="1" xfId="0" applyFont="1" applyFill="1" applyBorder="1" applyAlignment="1">
      <alignment horizontal="justify" vertical="top" wrapText="1"/>
    </xf>
    <xf numFmtId="0" fontId="24" fillId="0" borderId="1" xfId="0" applyFont="1" applyFill="1" applyBorder="1" applyAlignment="1">
      <alignment vertical="center" wrapText="1"/>
    </xf>
    <xf numFmtId="2" fontId="25" fillId="0" borderId="1" xfId="0" applyNumberFormat="1" applyFont="1" applyFill="1" applyBorder="1" applyAlignment="1">
      <alignment vertical="center" wrapText="1"/>
    </xf>
    <xf numFmtId="1" fontId="23" fillId="0" borderId="1" xfId="0" applyNumberFormat="1" applyFont="1" applyFill="1" applyBorder="1" applyAlignment="1">
      <alignment vertical="center" wrapText="1"/>
    </xf>
    <xf numFmtId="4" fontId="3" fillId="0" borderId="0" xfId="0" applyNumberFormat="1" applyFont="1" applyFill="1" applyAlignment="1">
      <alignment horizontal="left"/>
    </xf>
    <xf numFmtId="0" fontId="26" fillId="0" borderId="0" xfId="0" applyFont="1" applyFill="1"/>
    <xf numFmtId="3" fontId="8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7" fillId="0" borderId="0" xfId="0" applyFont="1" applyBorder="1" applyAlignment="1">
      <alignment horizontal="left"/>
    </xf>
    <xf numFmtId="165" fontId="8" fillId="0" borderId="1" xfId="0" applyNumberFormat="1" applyFont="1" applyFill="1" applyBorder="1" applyAlignment="1">
      <alignment vertical="center" wrapText="1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4" fontId="2" fillId="0" borderId="0" xfId="0" applyNumberFormat="1" applyFont="1" applyFill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24" fillId="0" borderId="1" xfId="0" applyFont="1" applyFill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top" wrapText="1"/>
    </xf>
    <xf numFmtId="4" fontId="23" fillId="0" borderId="1" xfId="0" applyNumberFormat="1" applyFont="1" applyFill="1" applyBorder="1" applyAlignment="1">
      <alignment vertical="top" wrapText="1"/>
    </xf>
    <xf numFmtId="1" fontId="23" fillId="0" borderId="1" xfId="0" applyNumberFormat="1" applyFont="1" applyFill="1" applyBorder="1" applyAlignment="1">
      <alignment vertical="top" wrapText="1"/>
    </xf>
    <xf numFmtId="0" fontId="5" fillId="0" borderId="0" xfId="0" applyFont="1" applyFill="1" applyAlignment="1">
      <alignment vertical="top"/>
    </xf>
    <xf numFmtId="2" fontId="25" fillId="0" borderId="1" xfId="0" applyNumberFormat="1" applyFont="1" applyFill="1" applyBorder="1" applyAlignment="1">
      <alignment vertical="top" wrapText="1"/>
    </xf>
    <xf numFmtId="164" fontId="23" fillId="0" borderId="1" xfId="0" applyNumberFormat="1" applyFont="1" applyFill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4" fontId="7" fillId="0" borderId="1" xfId="0" applyNumberFormat="1" applyFont="1" applyFill="1" applyBorder="1" applyAlignment="1">
      <alignment vertical="top" wrapText="1"/>
    </xf>
    <xf numFmtId="1" fontId="7" fillId="0" borderId="1" xfId="0" applyNumberFormat="1" applyFont="1" applyFill="1" applyBorder="1" applyAlignment="1">
      <alignment vertical="top" wrapText="1"/>
    </xf>
    <xf numFmtId="1" fontId="8" fillId="0" borderId="1" xfId="0" applyNumberFormat="1" applyFont="1" applyFill="1" applyBorder="1" applyAlignment="1">
      <alignment vertical="top" wrapText="1"/>
    </xf>
    <xf numFmtId="0" fontId="23" fillId="0" borderId="1" xfId="0" applyFont="1" applyFill="1" applyBorder="1" applyAlignment="1">
      <alignment horizontal="justify" vertical="top" wrapText="1"/>
    </xf>
    <xf numFmtId="0" fontId="26" fillId="0" borderId="0" xfId="0" applyFont="1" applyFill="1" applyAlignment="1">
      <alignment vertical="top"/>
    </xf>
    <xf numFmtId="0" fontId="6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right" vertical="top" wrapText="1"/>
    </xf>
    <xf numFmtId="0" fontId="8" fillId="0" borderId="3" xfId="0" applyFont="1" applyFill="1" applyBorder="1" applyAlignment="1">
      <alignment horizontal="right" vertical="top" wrapText="1"/>
    </xf>
    <xf numFmtId="0" fontId="8" fillId="0" borderId="2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6"/>
  <sheetViews>
    <sheetView tabSelected="1" topLeftCell="A216" zoomScale="85" zoomScaleNormal="85" zoomScaleSheetLayoutView="75" workbookViewId="0">
      <selection activeCell="A233" sqref="A233:XFD233"/>
    </sheetView>
  </sheetViews>
  <sheetFormatPr defaultRowHeight="15" x14ac:dyDescent="0.25"/>
  <cols>
    <col min="1" max="1" width="2.85546875" style="5" customWidth="1"/>
    <col min="2" max="2" width="36.28515625" style="5" customWidth="1"/>
    <col min="3" max="3" width="8.5703125" style="5" customWidth="1"/>
    <col min="4" max="4" width="7.5703125" style="5" customWidth="1"/>
    <col min="5" max="5" width="8.85546875" style="1" hidden="1" customWidth="1"/>
    <col min="6" max="6" width="10.140625" style="5" customWidth="1"/>
    <col min="7" max="7" width="7.5703125" style="5" customWidth="1"/>
    <col min="8" max="8" width="11.42578125" style="5" customWidth="1"/>
    <col min="9" max="9" width="37.85546875" style="5" customWidth="1"/>
    <col min="10" max="10" width="12.85546875" style="5" customWidth="1"/>
    <col min="11" max="11" width="18" style="5" customWidth="1"/>
    <col min="12" max="13" width="12.7109375" style="5" customWidth="1"/>
    <col min="14" max="14" width="7.140625" style="5" customWidth="1"/>
    <col min="15" max="15" width="10.140625" style="5" customWidth="1"/>
    <col min="16" max="16" width="12" style="5" customWidth="1"/>
    <col min="17" max="17" width="11.42578125" style="5" customWidth="1"/>
    <col min="18" max="18" width="11.85546875" style="5" customWidth="1"/>
    <col min="19" max="19" width="11.5703125" style="5" customWidth="1"/>
    <col min="20" max="20" width="11.28515625" style="5" customWidth="1"/>
    <col min="21" max="21" width="11.5703125" style="5" customWidth="1"/>
    <col min="22" max="22" width="11.42578125" style="5" customWidth="1"/>
    <col min="23" max="23" width="12.5703125" style="5" customWidth="1"/>
    <col min="24" max="24" width="12.42578125" style="5" customWidth="1"/>
    <col min="25" max="25" width="16.7109375" style="5" customWidth="1"/>
    <col min="26" max="16384" width="9.140625" style="5"/>
  </cols>
  <sheetData>
    <row r="1" spans="1:7" x14ac:dyDescent="0.25">
      <c r="A1" s="34" t="s">
        <v>108</v>
      </c>
      <c r="B1" s="2"/>
      <c r="C1" s="34"/>
      <c r="D1" s="34"/>
      <c r="E1" s="2"/>
      <c r="F1" s="2"/>
      <c r="G1" s="35" t="s">
        <v>109</v>
      </c>
    </row>
    <row r="2" spans="1:7" x14ac:dyDescent="0.25">
      <c r="A2" s="34" t="s">
        <v>110</v>
      </c>
      <c r="B2" s="34"/>
      <c r="C2" s="34"/>
      <c r="D2" s="34"/>
      <c r="E2" s="34"/>
      <c r="F2" s="34"/>
      <c r="G2" s="34"/>
    </row>
    <row r="3" spans="1:7" x14ac:dyDescent="0.25">
      <c r="A3" s="2" t="s">
        <v>111</v>
      </c>
      <c r="B3" s="2"/>
      <c r="C3" s="2"/>
      <c r="D3" s="2"/>
      <c r="E3" s="2"/>
      <c r="F3" s="2"/>
      <c r="G3" s="2"/>
    </row>
    <row r="4" spans="1:7" x14ac:dyDescent="0.25">
      <c r="A4" s="2" t="s">
        <v>112</v>
      </c>
      <c r="B4" s="2"/>
      <c r="C4" s="2"/>
      <c r="D4" s="2"/>
      <c r="E4" s="2"/>
      <c r="F4" s="2"/>
      <c r="G4" s="2"/>
    </row>
    <row r="5" spans="1:7" x14ac:dyDescent="0.25">
      <c r="A5" s="2" t="s">
        <v>113</v>
      </c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34" t="s">
        <v>114</v>
      </c>
      <c r="B7" s="34"/>
      <c r="C7" s="34"/>
      <c r="D7" s="34"/>
      <c r="E7" s="34"/>
      <c r="F7" s="34"/>
      <c r="G7" s="34"/>
    </row>
    <row r="8" spans="1:7" x14ac:dyDescent="0.25">
      <c r="A8" s="2" t="s">
        <v>179</v>
      </c>
      <c r="B8" s="2"/>
      <c r="C8" s="2"/>
      <c r="D8" s="2"/>
      <c r="E8" s="2"/>
      <c r="F8" s="2"/>
      <c r="G8" s="2"/>
    </row>
    <row r="9" spans="1:7" x14ac:dyDescent="0.25">
      <c r="A9" s="2" t="s">
        <v>115</v>
      </c>
      <c r="B9" s="2"/>
      <c r="C9" s="2"/>
      <c r="D9" s="2"/>
      <c r="E9" s="2"/>
      <c r="F9" s="2"/>
      <c r="G9" s="2"/>
    </row>
    <row r="10" spans="1:7" x14ac:dyDescent="0.25">
      <c r="A10" s="2" t="s">
        <v>176</v>
      </c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125" t="s">
        <v>116</v>
      </c>
      <c r="B12" s="126"/>
      <c r="C12" s="2"/>
      <c r="D12" s="2"/>
      <c r="E12" s="34"/>
      <c r="F12" s="34"/>
      <c r="G12" s="2"/>
    </row>
    <row r="13" spans="1:7" x14ac:dyDescent="0.25">
      <c r="A13" s="126" t="s">
        <v>117</v>
      </c>
      <c r="B13" s="126"/>
      <c r="C13" s="2"/>
      <c r="D13" s="2"/>
      <c r="E13" s="2"/>
      <c r="F13" s="2"/>
      <c r="G13" s="2"/>
    </row>
    <row r="14" spans="1:7" x14ac:dyDescent="0.25">
      <c r="A14" s="2" t="s">
        <v>135</v>
      </c>
      <c r="B14" s="126"/>
      <c r="C14" s="2"/>
      <c r="D14" s="2"/>
      <c r="E14" s="2"/>
      <c r="F14" s="126"/>
      <c r="G14" s="2"/>
    </row>
    <row r="15" spans="1:7" x14ac:dyDescent="0.25">
      <c r="A15" s="2" t="s">
        <v>136</v>
      </c>
      <c r="B15" s="126"/>
      <c r="C15" s="126"/>
      <c r="D15" s="126"/>
      <c r="E15" s="127"/>
      <c r="F15" s="126"/>
      <c r="G15" s="2"/>
    </row>
    <row r="16" spans="1:7" x14ac:dyDescent="0.25">
      <c r="A16" s="2" t="s">
        <v>180</v>
      </c>
      <c r="B16" s="126"/>
      <c r="C16" s="126"/>
      <c r="D16" s="126"/>
      <c r="E16" s="127"/>
      <c r="F16" s="126"/>
      <c r="G16" s="2"/>
    </row>
    <row r="17" spans="1:27" x14ac:dyDescent="0.25">
      <c r="A17" s="2" t="s">
        <v>181</v>
      </c>
      <c r="B17" s="126"/>
      <c r="C17" s="126"/>
      <c r="D17" s="126"/>
      <c r="E17" s="127"/>
      <c r="F17" s="126"/>
      <c r="G17" s="2"/>
    </row>
    <row r="18" spans="1:27" x14ac:dyDescent="0.25">
      <c r="A18" s="121" t="s">
        <v>177</v>
      </c>
      <c r="B18" s="126"/>
      <c r="C18" s="126"/>
      <c r="D18" s="126"/>
      <c r="E18" s="127"/>
      <c r="F18" s="126"/>
      <c r="G18" s="2"/>
    </row>
    <row r="19" spans="1:27" x14ac:dyDescent="0.25">
      <c r="A19" s="121"/>
      <c r="B19" s="126"/>
      <c r="C19" s="126"/>
      <c r="D19" s="126"/>
      <c r="E19" s="127"/>
      <c r="F19" s="126"/>
      <c r="G19" s="2"/>
    </row>
    <row r="20" spans="1:27" x14ac:dyDescent="0.25">
      <c r="A20" s="143" t="s">
        <v>118</v>
      </c>
      <c r="B20" s="143"/>
      <c r="C20" s="143"/>
      <c r="D20" s="143"/>
      <c r="E20" s="143"/>
      <c r="F20" s="143"/>
      <c r="G20" s="143"/>
    </row>
    <row r="21" spans="1:27" x14ac:dyDescent="0.25">
      <c r="A21" s="124"/>
      <c r="B21" s="124"/>
      <c r="C21" s="124"/>
      <c r="D21" s="124"/>
      <c r="E21" s="124"/>
      <c r="F21" s="124"/>
      <c r="G21" s="124"/>
    </row>
    <row r="22" spans="1:27" ht="43.5" customHeight="1" x14ac:dyDescent="0.25">
      <c r="A22" s="150" t="s">
        <v>119</v>
      </c>
      <c r="B22" s="150"/>
      <c r="C22" s="150"/>
      <c r="D22" s="150"/>
      <c r="E22" s="150"/>
      <c r="F22" s="150"/>
      <c r="G22" s="150"/>
      <c r="H22" s="150"/>
    </row>
    <row r="23" spans="1:27" ht="15.75" customHeight="1" x14ac:dyDescent="0.25">
      <c r="A23" s="51"/>
      <c r="B23" s="51"/>
      <c r="C23" s="51"/>
      <c r="D23" s="51"/>
      <c r="E23" s="51"/>
      <c r="F23" s="51"/>
      <c r="G23" s="51"/>
      <c r="H23" s="51"/>
    </row>
    <row r="24" spans="1:27" ht="15.75" x14ac:dyDescent="0.25">
      <c r="A24" s="149" t="s">
        <v>188</v>
      </c>
      <c r="B24" s="149"/>
      <c r="C24" s="149"/>
      <c r="D24" s="149"/>
      <c r="E24" s="149"/>
      <c r="F24" s="149"/>
      <c r="G24" s="149"/>
      <c r="K24" s="95"/>
    </row>
    <row r="25" spans="1:27" ht="15.75" x14ac:dyDescent="0.25">
      <c r="A25" s="123"/>
      <c r="B25" s="123"/>
      <c r="C25" s="123"/>
      <c r="D25" s="123"/>
      <c r="E25" s="123"/>
      <c r="F25" s="123"/>
      <c r="G25" s="123"/>
      <c r="K25" s="95"/>
    </row>
    <row r="26" spans="1:27" ht="15.75" customHeight="1" x14ac:dyDescent="0.25">
      <c r="A26" s="36" t="s">
        <v>120</v>
      </c>
      <c r="B26" s="36"/>
      <c r="C26" s="36"/>
      <c r="D26" s="36"/>
      <c r="E26" s="36"/>
      <c r="F26" s="144" t="s">
        <v>182</v>
      </c>
      <c r="G26" s="144"/>
      <c r="H26" s="144"/>
      <c r="K26" s="95"/>
    </row>
    <row r="27" spans="1:27" ht="54" customHeight="1" x14ac:dyDescent="0.25">
      <c r="A27" s="16" t="s">
        <v>1</v>
      </c>
      <c r="B27" s="17" t="s">
        <v>2</v>
      </c>
      <c r="C27" s="18" t="s">
        <v>3</v>
      </c>
      <c r="D27" s="18" t="s">
        <v>175</v>
      </c>
      <c r="E27" s="18" t="s">
        <v>4</v>
      </c>
      <c r="F27" s="18" t="s">
        <v>5</v>
      </c>
      <c r="G27" s="18" t="s">
        <v>6</v>
      </c>
      <c r="H27" s="17" t="s">
        <v>7</v>
      </c>
      <c r="I27" s="7"/>
      <c r="J27" s="7"/>
      <c r="K27" s="95"/>
      <c r="L27" s="6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3"/>
      <c r="AA27" s="3"/>
    </row>
    <row r="28" spans="1:27" x14ac:dyDescent="0.25">
      <c r="A28" s="52" t="s">
        <v>8</v>
      </c>
      <c r="B28" s="56" t="s">
        <v>9</v>
      </c>
      <c r="C28" s="53"/>
      <c r="D28" s="53"/>
      <c r="E28" s="54">
        <v>3.4527999999999999</v>
      </c>
      <c r="F28" s="80"/>
      <c r="G28" s="54"/>
      <c r="H28" s="55"/>
      <c r="I28" s="8"/>
      <c r="J28" s="8"/>
      <c r="K28" s="3"/>
      <c r="L28" s="4"/>
      <c r="M28" s="4"/>
      <c r="N28" s="6"/>
      <c r="O28" s="4"/>
      <c r="P28" s="4"/>
      <c r="Q28" s="4"/>
      <c r="R28" s="4"/>
      <c r="S28" s="4"/>
      <c r="T28" s="4"/>
      <c r="U28" s="6"/>
      <c r="V28" s="4"/>
      <c r="W28" s="6"/>
      <c r="X28" s="6"/>
      <c r="Y28" s="6"/>
      <c r="Z28" s="3"/>
      <c r="AA28" s="3"/>
    </row>
    <row r="29" spans="1:27" ht="25.5" x14ac:dyDescent="0.25">
      <c r="A29" s="42"/>
      <c r="B29" s="19" t="s">
        <v>10</v>
      </c>
      <c r="C29" s="20" t="s">
        <v>104</v>
      </c>
      <c r="D29" s="20">
        <f>+ROUND(E29/$E$28,2)</f>
        <v>0.75</v>
      </c>
      <c r="E29" s="29">
        <v>2.59</v>
      </c>
      <c r="F29" s="81">
        <f>SUM(F30:F40)</f>
        <v>9562.7800000000007</v>
      </c>
      <c r="G29" s="21">
        <v>11</v>
      </c>
      <c r="H29" s="81">
        <f>ROUND((D29*F29*G29),2)</f>
        <v>78892.94</v>
      </c>
      <c r="I29" s="10"/>
      <c r="J29" s="3"/>
      <c r="K29" s="9"/>
      <c r="L29" s="9"/>
      <c r="M29" s="10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x14ac:dyDescent="0.25">
      <c r="A30" s="39"/>
      <c r="B30" s="22" t="s">
        <v>11</v>
      </c>
      <c r="C30" s="23" t="s">
        <v>105</v>
      </c>
      <c r="D30" s="23">
        <f>+ROUND(E30/$E$28,2)</f>
        <v>0.75</v>
      </c>
      <c r="E30" s="97">
        <v>2.59</v>
      </c>
      <c r="F30" s="82">
        <v>44.1</v>
      </c>
      <c r="G30" s="25">
        <v>11</v>
      </c>
      <c r="H30" s="111">
        <f t="shared" ref="H30:H93" si="0">ROUND((D30*F30*G30),2)</f>
        <v>363.83</v>
      </c>
      <c r="I30" s="3"/>
      <c r="J30" s="3"/>
      <c r="K30" s="4"/>
      <c r="L30" s="4"/>
      <c r="M30" s="10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x14ac:dyDescent="0.25">
      <c r="A31" s="39"/>
      <c r="B31" s="22" t="s">
        <v>12</v>
      </c>
      <c r="C31" s="23" t="s">
        <v>105</v>
      </c>
      <c r="D31" s="23">
        <f t="shared" ref="D31:D94" si="1">+ROUND(E31/$E$28,2)</f>
        <v>0.75</v>
      </c>
      <c r="E31" s="97">
        <v>2.59</v>
      </c>
      <c r="F31" s="82">
        <f>2406.09+5.85</f>
        <v>2411.94</v>
      </c>
      <c r="G31" s="25">
        <v>11</v>
      </c>
      <c r="H31" s="111">
        <f t="shared" si="0"/>
        <v>19898.509999999998</v>
      </c>
      <c r="I31" s="13"/>
      <c r="J31" s="12"/>
      <c r="K31" s="4"/>
      <c r="L31" s="4"/>
      <c r="M31" s="1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x14ac:dyDescent="0.25">
      <c r="A32" s="39"/>
      <c r="B32" s="22" t="s">
        <v>13</v>
      </c>
      <c r="C32" s="23" t="s">
        <v>105</v>
      </c>
      <c r="D32" s="23">
        <f t="shared" si="1"/>
        <v>0.75</v>
      </c>
      <c r="E32" s="97">
        <v>2.59</v>
      </c>
      <c r="F32" s="82">
        <v>116.22</v>
      </c>
      <c r="G32" s="25">
        <v>11</v>
      </c>
      <c r="H32" s="111">
        <f t="shared" si="0"/>
        <v>958.82</v>
      </c>
      <c r="I32" s="1"/>
      <c r="J32" s="12"/>
      <c r="K32" s="4"/>
      <c r="L32" s="4"/>
      <c r="M32" s="10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x14ac:dyDescent="0.25">
      <c r="A33" s="39"/>
      <c r="B33" s="22" t="s">
        <v>14</v>
      </c>
      <c r="C33" s="23" t="s">
        <v>105</v>
      </c>
      <c r="D33" s="23">
        <f t="shared" si="1"/>
        <v>0.75</v>
      </c>
      <c r="E33" s="97">
        <v>2.59</v>
      </c>
      <c r="F33" s="82">
        <f>2444.55+5.65</f>
        <v>2450.2000000000003</v>
      </c>
      <c r="G33" s="25">
        <v>11</v>
      </c>
      <c r="H33" s="111">
        <f t="shared" si="0"/>
        <v>20214.150000000001</v>
      </c>
      <c r="I33" s="1"/>
      <c r="J33" s="12"/>
      <c r="K33" s="4"/>
      <c r="L33" s="4"/>
      <c r="M33" s="10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x14ac:dyDescent="0.25">
      <c r="A34" s="30"/>
      <c r="B34" s="22" t="s">
        <v>15</v>
      </c>
      <c r="C34" s="23" t="s">
        <v>105</v>
      </c>
      <c r="D34" s="23">
        <f t="shared" si="1"/>
        <v>0.75</v>
      </c>
      <c r="E34" s="97">
        <v>2.59</v>
      </c>
      <c r="F34" s="82">
        <v>13.89</v>
      </c>
      <c r="G34" s="25">
        <v>11</v>
      </c>
      <c r="H34" s="111">
        <f t="shared" si="0"/>
        <v>114.59</v>
      </c>
      <c r="I34" s="3"/>
      <c r="J34" s="12"/>
      <c r="K34" s="4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x14ac:dyDescent="0.25">
      <c r="A35" s="30"/>
      <c r="B35" s="22" t="s">
        <v>16</v>
      </c>
      <c r="C35" s="23" t="s">
        <v>105</v>
      </c>
      <c r="D35" s="23">
        <f t="shared" si="1"/>
        <v>0.75</v>
      </c>
      <c r="E35" s="97">
        <v>2.59</v>
      </c>
      <c r="F35" s="82">
        <v>1323.8</v>
      </c>
      <c r="G35" s="25">
        <v>11</v>
      </c>
      <c r="H35" s="111">
        <f t="shared" si="0"/>
        <v>10921.35</v>
      </c>
      <c r="I35" s="13"/>
      <c r="J35" s="12"/>
      <c r="K35" s="6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x14ac:dyDescent="0.25">
      <c r="A36" s="30"/>
      <c r="B36" s="22" t="s">
        <v>17</v>
      </c>
      <c r="C36" s="23" t="s">
        <v>105</v>
      </c>
      <c r="D36" s="23">
        <f t="shared" si="1"/>
        <v>0.75</v>
      </c>
      <c r="E36" s="97">
        <v>2.59</v>
      </c>
      <c r="F36" s="82">
        <v>10.54</v>
      </c>
      <c r="G36" s="25">
        <v>11</v>
      </c>
      <c r="H36" s="111">
        <f t="shared" si="0"/>
        <v>86.96</v>
      </c>
      <c r="I36" s="1"/>
      <c r="J36" s="12"/>
      <c r="K36" s="6"/>
      <c r="L36" s="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x14ac:dyDescent="0.25">
      <c r="A37" s="30"/>
      <c r="B37" s="22" t="s">
        <v>18</v>
      </c>
      <c r="C37" s="23" t="s">
        <v>105</v>
      </c>
      <c r="D37" s="23">
        <f t="shared" si="1"/>
        <v>0.75</v>
      </c>
      <c r="E37" s="97">
        <v>2.59</v>
      </c>
      <c r="F37" s="82">
        <v>33.659999999999997</v>
      </c>
      <c r="G37" s="25">
        <v>11</v>
      </c>
      <c r="H37" s="111">
        <f t="shared" si="0"/>
        <v>277.7</v>
      </c>
      <c r="I37" s="1"/>
      <c r="J37" s="12"/>
      <c r="K37" s="6"/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x14ac:dyDescent="0.25">
      <c r="A38" s="30"/>
      <c r="B38" s="22" t="s">
        <v>19</v>
      </c>
      <c r="C38" s="23" t="s">
        <v>105</v>
      </c>
      <c r="D38" s="23">
        <f t="shared" si="1"/>
        <v>0.75</v>
      </c>
      <c r="E38" s="97">
        <v>2.59</v>
      </c>
      <c r="F38" s="82">
        <v>484.31</v>
      </c>
      <c r="G38" s="25">
        <v>11</v>
      </c>
      <c r="H38" s="111">
        <f t="shared" si="0"/>
        <v>3995.56</v>
      </c>
      <c r="I38" s="1"/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</row>
    <row r="39" spans="1:27" ht="15.75" x14ac:dyDescent="0.25">
      <c r="A39" s="30"/>
      <c r="B39" s="22" t="s">
        <v>20</v>
      </c>
      <c r="C39" s="23" t="s">
        <v>105</v>
      </c>
      <c r="D39" s="23">
        <f t="shared" si="1"/>
        <v>0.75</v>
      </c>
      <c r="E39" s="97">
        <v>2.59</v>
      </c>
      <c r="F39" s="82">
        <v>1119.8399999999999</v>
      </c>
      <c r="G39" s="25">
        <v>11</v>
      </c>
      <c r="H39" s="111">
        <f t="shared" si="0"/>
        <v>9238.68</v>
      </c>
      <c r="I39" s="1"/>
      <c r="J39" s="12"/>
      <c r="K39" s="6"/>
      <c r="L39" s="6"/>
      <c r="M39" s="3"/>
      <c r="N39" s="3"/>
      <c r="O39" s="3"/>
      <c r="P39" s="3"/>
      <c r="Q39" s="3"/>
      <c r="R39" s="3"/>
      <c r="S39" s="3"/>
      <c r="T39" s="3"/>
    </row>
    <row r="40" spans="1:27" ht="15.75" x14ac:dyDescent="0.25">
      <c r="A40" s="30"/>
      <c r="B40" s="22" t="s">
        <v>21</v>
      </c>
      <c r="C40" s="23" t="s">
        <v>105</v>
      </c>
      <c r="D40" s="23">
        <f t="shared" si="1"/>
        <v>0.75</v>
      </c>
      <c r="E40" s="97">
        <v>2.59</v>
      </c>
      <c r="F40" s="82">
        <v>1554.28</v>
      </c>
      <c r="G40" s="25">
        <v>11</v>
      </c>
      <c r="H40" s="111">
        <f t="shared" si="0"/>
        <v>12822.81</v>
      </c>
      <c r="I40" s="1"/>
      <c r="J40" s="12"/>
      <c r="K40" s="12"/>
      <c r="L40" s="3"/>
      <c r="M40" s="3"/>
      <c r="N40" s="3"/>
      <c r="O40" s="3"/>
      <c r="P40" s="3"/>
      <c r="Q40" s="3"/>
      <c r="R40" s="3"/>
      <c r="S40" s="3"/>
      <c r="T40" s="3"/>
    </row>
    <row r="41" spans="1:27" ht="15.75" x14ac:dyDescent="0.25">
      <c r="A41" s="30"/>
      <c r="B41" s="22" t="s">
        <v>7</v>
      </c>
      <c r="C41" s="23" t="s">
        <v>105</v>
      </c>
      <c r="D41" s="23"/>
      <c r="E41" s="97"/>
      <c r="F41" s="82">
        <f>SUM(F30:F40)</f>
        <v>9562.7800000000007</v>
      </c>
      <c r="G41" s="24"/>
      <c r="H41" s="111"/>
      <c r="I41" s="1"/>
      <c r="J41" s="12"/>
      <c r="K41" s="12"/>
      <c r="L41" s="3"/>
      <c r="M41" s="3"/>
      <c r="N41" s="3"/>
      <c r="O41" s="3"/>
      <c r="P41" s="3"/>
      <c r="Q41" s="3"/>
      <c r="R41" s="3"/>
      <c r="S41" s="3"/>
      <c r="T41" s="3"/>
    </row>
    <row r="42" spans="1:27" ht="28.5" customHeight="1" x14ac:dyDescent="0.25">
      <c r="A42" s="30"/>
      <c r="B42" s="19" t="s">
        <v>22</v>
      </c>
      <c r="C42" s="20" t="s">
        <v>104</v>
      </c>
      <c r="D42" s="114">
        <f t="shared" si="1"/>
        <v>0.03</v>
      </c>
      <c r="E42" s="28">
        <v>0.11</v>
      </c>
      <c r="F42" s="81">
        <v>9562.7800000000007</v>
      </c>
      <c r="G42" s="21">
        <v>11</v>
      </c>
      <c r="H42" s="81">
        <f t="shared" si="0"/>
        <v>3155.72</v>
      </c>
      <c r="I42" s="1"/>
      <c r="J42" s="12"/>
      <c r="K42" s="12"/>
      <c r="L42" s="3"/>
      <c r="M42" s="3"/>
      <c r="N42" s="3"/>
      <c r="O42" s="3"/>
      <c r="P42" s="3"/>
      <c r="Q42" s="3"/>
      <c r="R42" s="3"/>
      <c r="S42" s="3"/>
      <c r="T42" s="3"/>
    </row>
    <row r="43" spans="1:27" ht="30" customHeight="1" x14ac:dyDescent="0.25">
      <c r="A43" s="30"/>
      <c r="B43" s="19" t="s">
        <v>23</v>
      </c>
      <c r="C43" s="20" t="s">
        <v>104</v>
      </c>
      <c r="D43" s="114">
        <f t="shared" si="1"/>
        <v>0.03</v>
      </c>
      <c r="E43" s="28">
        <v>0.11</v>
      </c>
      <c r="F43" s="81">
        <v>2299.54</v>
      </c>
      <c r="G43" s="21">
        <v>8</v>
      </c>
      <c r="H43" s="81">
        <f t="shared" si="0"/>
        <v>551.89</v>
      </c>
      <c r="I43" s="1"/>
      <c r="J43" s="7"/>
      <c r="K43" s="64"/>
      <c r="L43" s="65"/>
      <c r="M43" s="3"/>
      <c r="N43" s="3"/>
      <c r="O43" s="3"/>
      <c r="P43" s="3"/>
      <c r="Q43" s="3"/>
      <c r="R43" s="3"/>
      <c r="S43" s="3"/>
      <c r="T43" s="3"/>
    </row>
    <row r="44" spans="1:27" ht="33" customHeight="1" x14ac:dyDescent="0.25">
      <c r="A44" s="30"/>
      <c r="B44" s="19" t="s">
        <v>166</v>
      </c>
      <c r="C44" s="20" t="s">
        <v>104</v>
      </c>
      <c r="D44" s="114">
        <f t="shared" si="1"/>
        <v>0.02</v>
      </c>
      <c r="E44" s="28">
        <v>0.08</v>
      </c>
      <c r="F44" s="81">
        <v>21608.81</v>
      </c>
      <c r="G44" s="21">
        <v>11</v>
      </c>
      <c r="H44" s="81">
        <f t="shared" si="0"/>
        <v>4753.9399999999996</v>
      </c>
      <c r="I44" s="13"/>
      <c r="J44" s="7"/>
      <c r="K44" s="91"/>
      <c r="L44" s="65"/>
      <c r="M44" s="3"/>
      <c r="N44" s="3"/>
      <c r="O44" s="3"/>
      <c r="P44" s="3"/>
      <c r="Q44" s="3"/>
      <c r="R44" s="3"/>
      <c r="S44" s="3"/>
      <c r="T44" s="3"/>
    </row>
    <row r="45" spans="1:27" ht="29.25" customHeight="1" x14ac:dyDescent="0.25">
      <c r="A45" s="30"/>
      <c r="B45" s="19" t="s">
        <v>24</v>
      </c>
      <c r="C45" s="20" t="s">
        <v>104</v>
      </c>
      <c r="D45" s="114">
        <f t="shared" si="1"/>
        <v>0.02</v>
      </c>
      <c r="E45" s="28">
        <v>0.08</v>
      </c>
      <c r="F45" s="81">
        <v>2545.61</v>
      </c>
      <c r="G45" s="106">
        <v>11</v>
      </c>
      <c r="H45" s="81">
        <f t="shared" si="0"/>
        <v>560.03</v>
      </c>
      <c r="I45" s="13"/>
      <c r="J45" s="7"/>
      <c r="K45" s="91"/>
      <c r="L45" s="65"/>
      <c r="M45" s="3"/>
      <c r="N45" s="3"/>
      <c r="O45" s="3"/>
      <c r="P45" s="3"/>
      <c r="Q45" s="3"/>
      <c r="R45" s="3"/>
      <c r="S45" s="3"/>
      <c r="T45" s="3"/>
    </row>
    <row r="46" spans="1:27" ht="25.5" x14ac:dyDescent="0.25">
      <c r="A46" s="30"/>
      <c r="B46" s="19" t="s">
        <v>25</v>
      </c>
      <c r="C46" s="20" t="s">
        <v>104</v>
      </c>
      <c r="D46" s="114">
        <f t="shared" si="1"/>
        <v>0.02</v>
      </c>
      <c r="E46" s="28">
        <v>0.08</v>
      </c>
      <c r="F46" s="81">
        <v>2614.35</v>
      </c>
      <c r="G46" s="106">
        <v>11</v>
      </c>
      <c r="H46" s="81">
        <f t="shared" si="0"/>
        <v>575.16</v>
      </c>
      <c r="I46" s="13"/>
      <c r="J46" s="12"/>
      <c r="K46" s="15"/>
      <c r="L46" s="3"/>
      <c r="M46" s="3"/>
      <c r="N46" s="3"/>
      <c r="O46" s="3"/>
      <c r="P46" s="3"/>
      <c r="Q46" s="3"/>
      <c r="R46" s="3"/>
      <c r="S46" s="3"/>
      <c r="T46" s="3"/>
    </row>
    <row r="47" spans="1:27" ht="30" customHeight="1" x14ac:dyDescent="0.25">
      <c r="A47" s="30"/>
      <c r="B47" s="19" t="s">
        <v>26</v>
      </c>
      <c r="C47" s="20" t="s">
        <v>104</v>
      </c>
      <c r="D47" s="114">
        <f t="shared" si="1"/>
        <v>0.03</v>
      </c>
      <c r="E47" s="28">
        <v>0.11</v>
      </c>
      <c r="F47" s="81">
        <v>176.58</v>
      </c>
      <c r="G47" s="106">
        <v>11</v>
      </c>
      <c r="H47" s="81">
        <f t="shared" si="0"/>
        <v>58.27</v>
      </c>
      <c r="J47" s="12"/>
      <c r="K47" s="64"/>
      <c r="L47" s="3"/>
      <c r="M47" s="3"/>
      <c r="N47" s="3"/>
      <c r="O47" s="3"/>
      <c r="P47" s="3"/>
      <c r="Q47" s="3"/>
      <c r="R47" s="3"/>
      <c r="S47" s="3"/>
      <c r="T47" s="3"/>
    </row>
    <row r="48" spans="1:27" ht="15.75" x14ac:dyDescent="0.25">
      <c r="A48" s="32">
        <v>2</v>
      </c>
      <c r="B48" s="19" t="s">
        <v>27</v>
      </c>
      <c r="C48" s="20" t="s">
        <v>104</v>
      </c>
      <c r="D48" s="114">
        <f t="shared" si="1"/>
        <v>1.62</v>
      </c>
      <c r="E48" s="29">
        <v>5.61</v>
      </c>
      <c r="F48" s="81">
        <f>SUM(F49:F59)</f>
        <v>1812.1999999999998</v>
      </c>
      <c r="G48" s="106">
        <v>11</v>
      </c>
      <c r="H48" s="81">
        <f t="shared" si="0"/>
        <v>32293.4</v>
      </c>
      <c r="I48" s="10"/>
      <c r="J48" s="92"/>
      <c r="K48" s="67"/>
      <c r="L48" s="66"/>
      <c r="M48" s="3"/>
      <c r="N48" s="3"/>
      <c r="O48" s="3"/>
      <c r="P48" s="3"/>
      <c r="Q48" s="3"/>
      <c r="R48" s="3"/>
      <c r="S48" s="3"/>
      <c r="T48" s="3"/>
    </row>
    <row r="49" spans="1:20" ht="15.75" x14ac:dyDescent="0.25">
      <c r="A49" s="30"/>
      <c r="B49" s="22" t="s">
        <v>11</v>
      </c>
      <c r="C49" s="23" t="s">
        <v>105</v>
      </c>
      <c r="D49" s="23">
        <f t="shared" si="1"/>
        <v>1.62</v>
      </c>
      <c r="E49" s="97">
        <v>5.61</v>
      </c>
      <c r="F49" s="82">
        <v>19.5</v>
      </c>
      <c r="G49" s="25">
        <v>11</v>
      </c>
      <c r="H49" s="111">
        <f t="shared" si="0"/>
        <v>347.49</v>
      </c>
      <c r="I49" s="12"/>
      <c r="J49" s="12"/>
      <c r="K49" s="15"/>
      <c r="L49" s="3"/>
      <c r="M49" s="3"/>
      <c r="N49" s="3"/>
      <c r="O49" s="3"/>
      <c r="P49" s="3"/>
      <c r="Q49" s="3"/>
      <c r="R49" s="3"/>
      <c r="S49" s="3"/>
      <c r="T49" s="3"/>
    </row>
    <row r="50" spans="1:20" ht="15.75" x14ac:dyDescent="0.25">
      <c r="A50" s="30"/>
      <c r="B50" s="22" t="s">
        <v>12</v>
      </c>
      <c r="C50" s="23" t="s">
        <v>105</v>
      </c>
      <c r="D50" s="23">
        <f t="shared" si="1"/>
        <v>1.62</v>
      </c>
      <c r="E50" s="97">
        <v>5.61</v>
      </c>
      <c r="F50" s="82">
        <f>454.31+3.9</f>
        <v>458.21</v>
      </c>
      <c r="G50" s="25">
        <v>11</v>
      </c>
      <c r="H50" s="111">
        <f t="shared" si="0"/>
        <v>8165.3</v>
      </c>
      <c r="I50" s="12"/>
      <c r="J50" s="12"/>
      <c r="K50" s="15"/>
      <c r="L50" s="3"/>
      <c r="M50" s="3"/>
      <c r="N50" s="3"/>
      <c r="O50" s="3"/>
      <c r="P50" s="3"/>
      <c r="Q50" s="3"/>
      <c r="R50" s="3"/>
      <c r="S50" s="3"/>
      <c r="T50" s="3"/>
    </row>
    <row r="51" spans="1:20" ht="15.75" x14ac:dyDescent="0.25">
      <c r="A51" s="30"/>
      <c r="B51" s="22" t="s">
        <v>13</v>
      </c>
      <c r="C51" s="23" t="s">
        <v>105</v>
      </c>
      <c r="D51" s="23">
        <f t="shared" si="1"/>
        <v>1.62</v>
      </c>
      <c r="E51" s="97">
        <v>5.61</v>
      </c>
      <c r="F51" s="82">
        <v>7.32</v>
      </c>
      <c r="G51" s="25">
        <v>11</v>
      </c>
      <c r="H51" s="111">
        <f t="shared" si="0"/>
        <v>130.44</v>
      </c>
      <c r="I51" s="12"/>
      <c r="J51" s="12"/>
      <c r="K51" s="15"/>
      <c r="L51" s="3"/>
      <c r="M51" s="3"/>
      <c r="N51" s="3"/>
      <c r="O51" s="3"/>
      <c r="P51" s="3"/>
      <c r="Q51" s="3"/>
      <c r="R51" s="3"/>
      <c r="S51" s="3"/>
      <c r="T51" s="3"/>
    </row>
    <row r="52" spans="1:20" ht="15.75" x14ac:dyDescent="0.25">
      <c r="A52" s="30"/>
      <c r="B52" s="22" t="s">
        <v>14</v>
      </c>
      <c r="C52" s="23" t="s">
        <v>105</v>
      </c>
      <c r="D52" s="23">
        <f t="shared" si="1"/>
        <v>1.62</v>
      </c>
      <c r="E52" s="97">
        <v>5.61</v>
      </c>
      <c r="F52" s="82">
        <f>589.46+2.5</f>
        <v>591.96</v>
      </c>
      <c r="G52" s="25">
        <v>11</v>
      </c>
      <c r="H52" s="111">
        <f t="shared" si="0"/>
        <v>10548.73</v>
      </c>
      <c r="J52" s="3"/>
      <c r="K52" s="15"/>
      <c r="L52" s="3"/>
      <c r="M52" s="3"/>
      <c r="N52" s="3"/>
      <c r="O52" s="3"/>
      <c r="P52" s="3"/>
      <c r="Q52" s="3"/>
      <c r="R52" s="3"/>
      <c r="S52" s="3"/>
      <c r="T52" s="3"/>
    </row>
    <row r="53" spans="1:20" ht="15.75" x14ac:dyDescent="0.25">
      <c r="A53" s="30"/>
      <c r="B53" s="22" t="s">
        <v>15</v>
      </c>
      <c r="C53" s="23" t="s">
        <v>105</v>
      </c>
      <c r="D53" s="23">
        <f t="shared" si="1"/>
        <v>1.62</v>
      </c>
      <c r="E53" s="97">
        <v>5.61</v>
      </c>
      <c r="F53" s="82">
        <v>3.41</v>
      </c>
      <c r="G53" s="25">
        <v>11</v>
      </c>
      <c r="H53" s="111">
        <f t="shared" si="0"/>
        <v>60.77</v>
      </c>
      <c r="J53" s="3"/>
      <c r="K53" s="15"/>
      <c r="L53" s="3"/>
      <c r="M53" s="3"/>
      <c r="N53" s="3"/>
      <c r="O53" s="3"/>
      <c r="P53" s="3"/>
      <c r="Q53" s="3"/>
      <c r="R53" s="3"/>
      <c r="S53" s="3"/>
      <c r="T53" s="3"/>
    </row>
    <row r="54" spans="1:20" ht="15.75" x14ac:dyDescent="0.25">
      <c r="A54" s="30"/>
      <c r="B54" s="22" t="s">
        <v>16</v>
      </c>
      <c r="C54" s="23" t="s">
        <v>105</v>
      </c>
      <c r="D54" s="23">
        <f t="shared" si="1"/>
        <v>1.62</v>
      </c>
      <c r="E54" s="97">
        <v>5.61</v>
      </c>
      <c r="F54" s="82">
        <v>185.55</v>
      </c>
      <c r="G54" s="25">
        <v>11</v>
      </c>
      <c r="H54" s="111">
        <f t="shared" si="0"/>
        <v>3306.5</v>
      </c>
      <c r="I54" s="12"/>
      <c r="J54" s="12"/>
      <c r="K54" s="15"/>
      <c r="L54" s="3"/>
      <c r="M54" s="3"/>
      <c r="N54" s="3"/>
      <c r="O54" s="3"/>
      <c r="P54" s="3"/>
      <c r="Q54" s="3"/>
      <c r="R54" s="3"/>
      <c r="S54" s="3"/>
      <c r="T54" s="3"/>
    </row>
    <row r="55" spans="1:20" ht="15.75" x14ac:dyDescent="0.25">
      <c r="A55" s="30"/>
      <c r="B55" s="22" t="s">
        <v>17</v>
      </c>
      <c r="C55" s="23" t="s">
        <v>105</v>
      </c>
      <c r="D55" s="23">
        <f t="shared" si="1"/>
        <v>1.62</v>
      </c>
      <c r="E55" s="97">
        <v>5.61</v>
      </c>
      <c r="F55" s="82">
        <v>15.76</v>
      </c>
      <c r="G55" s="25">
        <v>11</v>
      </c>
      <c r="H55" s="111">
        <f t="shared" si="0"/>
        <v>280.83999999999997</v>
      </c>
      <c r="I55" s="12"/>
      <c r="J55" s="12"/>
      <c r="K55" s="15"/>
      <c r="L55" s="3"/>
      <c r="M55" s="3"/>
      <c r="N55" s="3"/>
      <c r="O55" s="3"/>
      <c r="P55" s="3"/>
      <c r="Q55" s="3"/>
      <c r="R55" s="3"/>
      <c r="S55" s="3"/>
      <c r="T55" s="3"/>
    </row>
    <row r="56" spans="1:20" ht="15.75" x14ac:dyDescent="0.25">
      <c r="A56" s="30"/>
      <c r="B56" s="22" t="s">
        <v>18</v>
      </c>
      <c r="C56" s="23" t="s">
        <v>105</v>
      </c>
      <c r="D56" s="23">
        <f t="shared" si="1"/>
        <v>1.62</v>
      </c>
      <c r="E56" s="97">
        <v>5.61</v>
      </c>
      <c r="F56" s="82">
        <v>28.87</v>
      </c>
      <c r="G56" s="25">
        <v>11</v>
      </c>
      <c r="H56" s="111">
        <f t="shared" si="0"/>
        <v>514.46</v>
      </c>
      <c r="I56" s="12"/>
      <c r="J56" s="12"/>
      <c r="K56" s="15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x14ac:dyDescent="0.25">
      <c r="A57" s="30"/>
      <c r="B57" s="22" t="s">
        <v>19</v>
      </c>
      <c r="C57" s="23" t="s">
        <v>105</v>
      </c>
      <c r="D57" s="23">
        <f t="shared" si="1"/>
        <v>1.62</v>
      </c>
      <c r="E57" s="97">
        <v>5.61</v>
      </c>
      <c r="F57" s="82">
        <v>73.84</v>
      </c>
      <c r="G57" s="25">
        <v>11</v>
      </c>
      <c r="H57" s="111">
        <f t="shared" si="0"/>
        <v>1315.83</v>
      </c>
      <c r="I57" s="12"/>
      <c r="J57" s="12"/>
      <c r="K57" s="15"/>
      <c r="L57" s="3"/>
      <c r="M57" s="3"/>
      <c r="N57" s="3"/>
      <c r="O57" s="3"/>
      <c r="P57" s="3"/>
      <c r="Q57" s="3"/>
      <c r="R57" s="3"/>
      <c r="S57" s="3"/>
      <c r="T57" s="3"/>
    </row>
    <row r="58" spans="1:20" ht="15.75" x14ac:dyDescent="0.25">
      <c r="A58" s="30"/>
      <c r="B58" s="22" t="s">
        <v>20</v>
      </c>
      <c r="C58" s="23" t="s">
        <v>105</v>
      </c>
      <c r="D58" s="23">
        <f t="shared" si="1"/>
        <v>1.62</v>
      </c>
      <c r="E58" s="97">
        <v>5.61</v>
      </c>
      <c r="F58" s="82">
        <v>279.8</v>
      </c>
      <c r="G58" s="25">
        <v>11</v>
      </c>
      <c r="H58" s="111">
        <f t="shared" si="0"/>
        <v>4986.04</v>
      </c>
      <c r="I58" s="12"/>
      <c r="J58" s="92"/>
      <c r="K58" s="15"/>
      <c r="L58" s="49"/>
      <c r="M58" s="3"/>
      <c r="N58" s="3"/>
      <c r="O58" s="3"/>
      <c r="P58" s="3"/>
      <c r="Q58" s="3"/>
      <c r="R58" s="3"/>
      <c r="S58" s="3"/>
      <c r="T58" s="3"/>
    </row>
    <row r="59" spans="1:20" ht="15.75" x14ac:dyDescent="0.25">
      <c r="A59" s="30"/>
      <c r="B59" s="22" t="s">
        <v>21</v>
      </c>
      <c r="C59" s="23" t="s">
        <v>105</v>
      </c>
      <c r="D59" s="23">
        <f t="shared" si="1"/>
        <v>1.62</v>
      </c>
      <c r="E59" s="97">
        <v>5.61</v>
      </c>
      <c r="F59" s="82">
        <v>147.97999999999999</v>
      </c>
      <c r="G59" s="25">
        <v>11</v>
      </c>
      <c r="H59" s="111">
        <f t="shared" si="0"/>
        <v>2637</v>
      </c>
      <c r="I59" s="12"/>
      <c r="J59" s="12"/>
      <c r="K59" s="15"/>
      <c r="L59" s="3"/>
      <c r="M59" s="3"/>
      <c r="N59" s="3"/>
      <c r="O59" s="3"/>
      <c r="P59" s="3"/>
      <c r="Q59" s="3"/>
      <c r="R59" s="3"/>
      <c r="S59" s="3"/>
      <c r="T59" s="3"/>
    </row>
    <row r="60" spans="1:20" ht="15.75" x14ac:dyDescent="0.25">
      <c r="A60" s="30"/>
      <c r="B60" s="22" t="s">
        <v>7</v>
      </c>
      <c r="C60" s="23" t="s">
        <v>105</v>
      </c>
      <c r="D60" s="23"/>
      <c r="E60" s="97"/>
      <c r="F60" s="82">
        <f>SUM(F49:F59)</f>
        <v>1812.1999999999998</v>
      </c>
      <c r="G60" s="25"/>
      <c r="H60" s="111"/>
      <c r="J60" s="3"/>
      <c r="K60" s="15"/>
      <c r="L60" s="3"/>
      <c r="M60" s="3"/>
      <c r="N60" s="3"/>
      <c r="O60" s="3"/>
      <c r="P60" s="3"/>
      <c r="Q60" s="3"/>
      <c r="R60" s="3"/>
      <c r="S60" s="3"/>
      <c r="T60" s="3"/>
    </row>
    <row r="61" spans="1:20" ht="25.5" x14ac:dyDescent="0.25">
      <c r="A61" s="30"/>
      <c r="B61" s="19" t="s">
        <v>28</v>
      </c>
      <c r="C61" s="20" t="s">
        <v>104</v>
      </c>
      <c r="D61" s="114">
        <f t="shared" si="1"/>
        <v>0.03</v>
      </c>
      <c r="E61" s="28">
        <v>0.11</v>
      </c>
      <c r="F61" s="81">
        <v>1812.1999999999998</v>
      </c>
      <c r="G61" s="21">
        <v>11</v>
      </c>
      <c r="H61" s="81">
        <f t="shared" si="0"/>
        <v>598.03</v>
      </c>
      <c r="J61" s="3"/>
      <c r="K61" s="15"/>
      <c r="L61" s="3"/>
      <c r="M61" s="3"/>
      <c r="N61" s="3"/>
      <c r="O61" s="3"/>
      <c r="P61" s="3"/>
      <c r="Q61" s="3"/>
      <c r="R61" s="3"/>
      <c r="S61" s="3"/>
      <c r="T61" s="3"/>
    </row>
    <row r="62" spans="1:20" ht="25.5" x14ac:dyDescent="0.25">
      <c r="A62" s="30"/>
      <c r="B62" s="19" t="s">
        <v>29</v>
      </c>
      <c r="C62" s="20" t="s">
        <v>104</v>
      </c>
      <c r="D62" s="114">
        <f t="shared" si="1"/>
        <v>0.03</v>
      </c>
      <c r="E62" s="28">
        <v>0.11</v>
      </c>
      <c r="F62" s="81">
        <v>402.39</v>
      </c>
      <c r="G62" s="21">
        <v>8</v>
      </c>
      <c r="H62" s="81">
        <f t="shared" si="0"/>
        <v>96.57</v>
      </c>
      <c r="I62" s="12"/>
      <c r="J62" s="12"/>
      <c r="K62" s="15"/>
      <c r="L62" s="3"/>
      <c r="M62" s="3"/>
      <c r="N62" s="3"/>
      <c r="O62" s="3"/>
      <c r="P62" s="3"/>
      <c r="Q62" s="3"/>
      <c r="R62" s="3"/>
      <c r="S62" s="3"/>
      <c r="T62" s="3"/>
    </row>
    <row r="63" spans="1:20" ht="25.5" x14ac:dyDescent="0.25">
      <c r="A63" s="30">
        <v>3</v>
      </c>
      <c r="B63" s="19" t="s">
        <v>101</v>
      </c>
      <c r="C63" s="20" t="s">
        <v>104</v>
      </c>
      <c r="D63" s="114">
        <f t="shared" si="1"/>
        <v>1.37</v>
      </c>
      <c r="E63" s="29">
        <v>4.7300000000000004</v>
      </c>
      <c r="F63" s="81">
        <v>769.49</v>
      </c>
      <c r="G63" s="21">
        <v>11</v>
      </c>
      <c r="H63" s="81">
        <f t="shared" si="0"/>
        <v>11596.21</v>
      </c>
      <c r="I63" s="10"/>
      <c r="J63" s="12"/>
      <c r="K63" s="15"/>
      <c r="L63" s="3"/>
      <c r="M63" s="3"/>
      <c r="N63" s="3"/>
      <c r="O63" s="3"/>
      <c r="P63" s="3"/>
      <c r="Q63" s="3"/>
      <c r="R63" s="3"/>
      <c r="S63" s="3"/>
      <c r="T63" s="3"/>
    </row>
    <row r="64" spans="1:20" ht="15.75" x14ac:dyDescent="0.25">
      <c r="A64" s="30"/>
      <c r="B64" s="22" t="s">
        <v>11</v>
      </c>
      <c r="C64" s="23" t="s">
        <v>105</v>
      </c>
      <c r="D64" s="23">
        <f t="shared" si="1"/>
        <v>1.37</v>
      </c>
      <c r="E64" s="97">
        <v>4.7300000000000004</v>
      </c>
      <c r="F64" s="82">
        <v>0.23</v>
      </c>
      <c r="G64" s="25">
        <v>11</v>
      </c>
      <c r="H64" s="111">
        <f t="shared" si="0"/>
        <v>3.47</v>
      </c>
      <c r="I64" s="1"/>
      <c r="J64" s="12"/>
      <c r="K64" s="15"/>
      <c r="L64" s="3"/>
      <c r="M64" s="3"/>
      <c r="N64" s="3"/>
      <c r="O64" s="3"/>
      <c r="P64" s="3"/>
      <c r="Q64" s="3"/>
      <c r="R64" s="3"/>
      <c r="S64" s="3"/>
      <c r="T64" s="3"/>
    </row>
    <row r="65" spans="1:20" ht="15.75" x14ac:dyDescent="0.25">
      <c r="A65" s="30"/>
      <c r="B65" s="22" t="s">
        <v>12</v>
      </c>
      <c r="C65" s="23" t="s">
        <v>105</v>
      </c>
      <c r="D65" s="23">
        <f t="shared" si="1"/>
        <v>1.37</v>
      </c>
      <c r="E65" s="97">
        <v>4.7300000000000004</v>
      </c>
      <c r="F65" s="82">
        <v>171.37</v>
      </c>
      <c r="G65" s="25">
        <v>11</v>
      </c>
      <c r="H65" s="111">
        <f t="shared" si="0"/>
        <v>2582.5500000000002</v>
      </c>
      <c r="I65" s="1"/>
      <c r="J65" s="12"/>
      <c r="K65" s="15"/>
      <c r="L65" s="3"/>
      <c r="M65" s="3"/>
      <c r="N65" s="3"/>
      <c r="O65" s="3"/>
      <c r="P65" s="3"/>
      <c r="Q65" s="3"/>
      <c r="R65" s="3"/>
      <c r="S65" s="3"/>
      <c r="T65" s="3"/>
    </row>
    <row r="66" spans="1:20" ht="15.75" x14ac:dyDescent="0.25">
      <c r="A66" s="30"/>
      <c r="B66" s="22" t="s">
        <v>13</v>
      </c>
      <c r="C66" s="23" t="s">
        <v>105</v>
      </c>
      <c r="D66" s="23">
        <f t="shared" si="1"/>
        <v>1.37</v>
      </c>
      <c r="E66" s="97">
        <v>4.7300000000000004</v>
      </c>
      <c r="F66" s="82">
        <v>16.91</v>
      </c>
      <c r="G66" s="25">
        <v>11</v>
      </c>
      <c r="H66" s="111">
        <f t="shared" si="0"/>
        <v>254.83</v>
      </c>
      <c r="I66" s="1"/>
      <c r="J66" s="12"/>
      <c r="K66" s="15"/>
      <c r="L66" s="3"/>
      <c r="M66" s="3"/>
      <c r="N66" s="3"/>
      <c r="O66" s="3"/>
      <c r="P66" s="3"/>
      <c r="Q66" s="3"/>
      <c r="R66" s="3"/>
      <c r="S66" s="3"/>
      <c r="T66" s="3"/>
    </row>
    <row r="67" spans="1:20" ht="15.75" x14ac:dyDescent="0.25">
      <c r="A67" s="30"/>
      <c r="B67" s="22" t="s">
        <v>14</v>
      </c>
      <c r="C67" s="23" t="s">
        <v>105</v>
      </c>
      <c r="D67" s="23">
        <f t="shared" si="1"/>
        <v>1.37</v>
      </c>
      <c r="E67" s="97">
        <v>4.7300000000000004</v>
      </c>
      <c r="F67" s="82">
        <v>222.11</v>
      </c>
      <c r="G67" s="25">
        <v>11</v>
      </c>
      <c r="H67" s="111">
        <f t="shared" si="0"/>
        <v>3347.2</v>
      </c>
      <c r="I67" s="12"/>
      <c r="J67" s="12"/>
      <c r="K67" s="15"/>
      <c r="L67" s="3"/>
      <c r="M67" s="3"/>
      <c r="N67" s="3"/>
      <c r="O67" s="3"/>
      <c r="P67" s="3"/>
      <c r="Q67" s="3"/>
      <c r="R67" s="3"/>
      <c r="S67" s="3"/>
      <c r="T67" s="3"/>
    </row>
    <row r="68" spans="1:20" ht="15.75" x14ac:dyDescent="0.25">
      <c r="A68" s="30"/>
      <c r="B68" s="22" t="s">
        <v>15</v>
      </c>
      <c r="C68" s="23" t="s">
        <v>105</v>
      </c>
      <c r="D68" s="23">
        <f t="shared" si="1"/>
        <v>1.37</v>
      </c>
      <c r="E68" s="97">
        <v>4.7300000000000004</v>
      </c>
      <c r="F68" s="82">
        <v>0</v>
      </c>
      <c r="G68" s="25">
        <v>0</v>
      </c>
      <c r="H68" s="111">
        <f t="shared" si="0"/>
        <v>0</v>
      </c>
      <c r="J68" s="3"/>
      <c r="K68" s="15"/>
      <c r="L68" s="3"/>
      <c r="M68" s="3"/>
      <c r="N68" s="3"/>
      <c r="O68" s="3"/>
      <c r="P68" s="3"/>
      <c r="Q68" s="3"/>
      <c r="R68" s="3"/>
      <c r="S68" s="3"/>
      <c r="T68" s="3"/>
    </row>
    <row r="69" spans="1:20" ht="15.75" x14ac:dyDescent="0.25">
      <c r="A69" s="30"/>
      <c r="B69" s="22" t="s">
        <v>16</v>
      </c>
      <c r="C69" s="23" t="s">
        <v>105</v>
      </c>
      <c r="D69" s="23">
        <f t="shared" si="1"/>
        <v>1.37</v>
      </c>
      <c r="E69" s="97">
        <v>4.7300000000000004</v>
      </c>
      <c r="F69" s="82">
        <v>248.13</v>
      </c>
      <c r="G69" s="25">
        <v>11</v>
      </c>
      <c r="H69" s="111">
        <f t="shared" si="0"/>
        <v>3739.32</v>
      </c>
      <c r="J69" s="3"/>
      <c r="K69" s="15"/>
      <c r="L69" s="3"/>
      <c r="M69" s="3"/>
      <c r="N69" s="3"/>
      <c r="O69" s="3"/>
      <c r="P69" s="3"/>
      <c r="Q69" s="3"/>
      <c r="R69" s="3"/>
      <c r="S69" s="3"/>
      <c r="T69" s="3"/>
    </row>
    <row r="70" spans="1:20" ht="15.75" x14ac:dyDescent="0.25">
      <c r="A70" s="30"/>
      <c r="B70" s="22" t="s">
        <v>17</v>
      </c>
      <c r="C70" s="23" t="s">
        <v>105</v>
      </c>
      <c r="D70" s="23">
        <f t="shared" si="1"/>
        <v>1.37</v>
      </c>
      <c r="E70" s="97">
        <v>4.7300000000000004</v>
      </c>
      <c r="F70" s="82">
        <v>0</v>
      </c>
      <c r="G70" s="25">
        <v>0</v>
      </c>
      <c r="H70" s="111">
        <f t="shared" si="0"/>
        <v>0</v>
      </c>
      <c r="I70" s="12"/>
      <c r="J70" s="12"/>
      <c r="K70" s="15"/>
      <c r="L70" s="3"/>
      <c r="M70" s="3"/>
      <c r="N70" s="3"/>
      <c r="O70" s="3"/>
      <c r="P70" s="3"/>
      <c r="Q70" s="3"/>
      <c r="R70" s="3"/>
      <c r="S70" s="3"/>
      <c r="T70" s="3"/>
    </row>
    <row r="71" spans="1:20" ht="15.75" x14ac:dyDescent="0.25">
      <c r="A71" s="30"/>
      <c r="B71" s="22" t="s">
        <v>18</v>
      </c>
      <c r="C71" s="23" t="s">
        <v>105</v>
      </c>
      <c r="D71" s="23">
        <f t="shared" si="1"/>
        <v>1.37</v>
      </c>
      <c r="E71" s="97">
        <v>4.7300000000000004</v>
      </c>
      <c r="F71" s="82">
        <v>0</v>
      </c>
      <c r="G71" s="25">
        <v>0</v>
      </c>
      <c r="H71" s="111">
        <f t="shared" si="0"/>
        <v>0</v>
      </c>
      <c r="I71" s="12"/>
      <c r="J71" s="12"/>
      <c r="K71" s="15"/>
      <c r="L71" s="3"/>
      <c r="M71" s="3"/>
      <c r="N71" s="3"/>
      <c r="O71" s="3"/>
      <c r="P71" s="3"/>
      <c r="Q71" s="3"/>
      <c r="R71" s="3"/>
      <c r="S71" s="3"/>
      <c r="T71" s="3"/>
    </row>
    <row r="72" spans="1:20" ht="15.75" x14ac:dyDescent="0.25">
      <c r="A72" s="30"/>
      <c r="B72" s="22" t="s">
        <v>19</v>
      </c>
      <c r="C72" s="23" t="s">
        <v>105</v>
      </c>
      <c r="D72" s="23">
        <f t="shared" si="1"/>
        <v>1.37</v>
      </c>
      <c r="E72" s="97">
        <v>4.7300000000000004</v>
      </c>
      <c r="F72" s="82">
        <v>25.38</v>
      </c>
      <c r="G72" s="25">
        <v>11</v>
      </c>
      <c r="H72" s="111">
        <f t="shared" si="0"/>
        <v>382.48</v>
      </c>
      <c r="J72" s="3"/>
      <c r="K72" s="15"/>
      <c r="L72" s="3"/>
      <c r="M72" s="3"/>
      <c r="N72" s="3"/>
      <c r="O72" s="3"/>
      <c r="P72" s="3"/>
      <c r="Q72" s="3"/>
      <c r="R72" s="3"/>
      <c r="S72" s="3"/>
      <c r="T72" s="3"/>
    </row>
    <row r="73" spans="1:20" ht="15.75" x14ac:dyDescent="0.25">
      <c r="A73" s="30"/>
      <c r="B73" s="22" t="s">
        <v>20</v>
      </c>
      <c r="C73" s="23" t="s">
        <v>105</v>
      </c>
      <c r="D73" s="23">
        <f t="shared" si="1"/>
        <v>1.37</v>
      </c>
      <c r="E73" s="97">
        <v>4.7300000000000004</v>
      </c>
      <c r="F73" s="82">
        <v>85.36</v>
      </c>
      <c r="G73" s="25">
        <v>11</v>
      </c>
      <c r="H73" s="111">
        <f t="shared" si="0"/>
        <v>1286.3800000000001</v>
      </c>
      <c r="J73" s="3"/>
      <c r="K73" s="15"/>
      <c r="L73" s="3"/>
      <c r="M73" s="3"/>
      <c r="N73" s="3"/>
      <c r="O73" s="3"/>
      <c r="P73" s="3"/>
      <c r="Q73" s="3"/>
      <c r="R73" s="3"/>
      <c r="S73" s="3"/>
      <c r="T73" s="3"/>
    </row>
    <row r="74" spans="1:20" ht="15.75" x14ac:dyDescent="0.25">
      <c r="A74" s="30"/>
      <c r="B74" s="22" t="s">
        <v>21</v>
      </c>
      <c r="C74" s="23" t="s">
        <v>105</v>
      </c>
      <c r="D74" s="23">
        <f t="shared" si="1"/>
        <v>1.37</v>
      </c>
      <c r="E74" s="97">
        <v>4.7300000000000004</v>
      </c>
      <c r="F74" s="82">
        <v>0</v>
      </c>
      <c r="G74" s="25">
        <v>0</v>
      </c>
      <c r="H74" s="111">
        <f t="shared" si="0"/>
        <v>0</v>
      </c>
      <c r="I74" s="12"/>
      <c r="J74" s="12"/>
      <c r="K74" s="15"/>
      <c r="L74" s="3"/>
      <c r="M74" s="3"/>
      <c r="N74" s="3"/>
      <c r="O74" s="3"/>
      <c r="P74" s="3"/>
      <c r="Q74" s="3"/>
      <c r="R74" s="3"/>
      <c r="S74" s="3"/>
      <c r="T74" s="3"/>
    </row>
    <row r="75" spans="1:20" ht="15.75" x14ac:dyDescent="0.25">
      <c r="A75" s="30"/>
      <c r="B75" s="22" t="s">
        <v>7</v>
      </c>
      <c r="C75" s="23" t="s">
        <v>105</v>
      </c>
      <c r="D75" s="23"/>
      <c r="E75" s="97"/>
      <c r="F75" s="82">
        <f>SUM(F64:F74)</f>
        <v>769.49</v>
      </c>
      <c r="G75" s="25"/>
      <c r="H75" s="111"/>
      <c r="I75" s="12"/>
      <c r="J75" s="12"/>
      <c r="K75" s="15"/>
    </row>
    <row r="76" spans="1:20" ht="25.5" x14ac:dyDescent="0.25">
      <c r="A76" s="30"/>
      <c r="B76" s="19" t="s">
        <v>30</v>
      </c>
      <c r="C76" s="20" t="s">
        <v>104</v>
      </c>
      <c r="D76" s="114">
        <f t="shared" si="1"/>
        <v>0.03</v>
      </c>
      <c r="E76" s="28">
        <v>0.11</v>
      </c>
      <c r="F76" s="81">
        <v>769.49</v>
      </c>
      <c r="G76" s="21">
        <v>11</v>
      </c>
      <c r="H76" s="81">
        <f t="shared" si="0"/>
        <v>253.93</v>
      </c>
      <c r="I76" s="1"/>
      <c r="J76" s="12"/>
      <c r="K76" s="15"/>
    </row>
    <row r="77" spans="1:20" ht="25.5" x14ac:dyDescent="0.25">
      <c r="A77" s="30"/>
      <c r="B77" s="19" t="s">
        <v>29</v>
      </c>
      <c r="C77" s="20" t="s">
        <v>104</v>
      </c>
      <c r="D77" s="114">
        <f t="shared" si="1"/>
        <v>0.03</v>
      </c>
      <c r="E77" s="28">
        <v>0.11</v>
      </c>
      <c r="F77" s="81">
        <v>18.48</v>
      </c>
      <c r="G77" s="21">
        <v>8</v>
      </c>
      <c r="H77" s="81">
        <f t="shared" si="0"/>
        <v>4.4400000000000004</v>
      </c>
      <c r="I77" s="1"/>
      <c r="J77" s="12"/>
      <c r="K77" s="15"/>
    </row>
    <row r="78" spans="1:20" ht="25.5" x14ac:dyDescent="0.25">
      <c r="A78" s="30">
        <v>4</v>
      </c>
      <c r="B78" s="19" t="s">
        <v>31</v>
      </c>
      <c r="C78" s="20" t="s">
        <v>104</v>
      </c>
      <c r="D78" s="114">
        <f t="shared" si="1"/>
        <v>1.08</v>
      </c>
      <c r="E78" s="29">
        <v>3.74</v>
      </c>
      <c r="F78" s="81">
        <v>997.27</v>
      </c>
      <c r="G78" s="21">
        <v>11</v>
      </c>
      <c r="H78" s="81">
        <f t="shared" si="0"/>
        <v>11847.57</v>
      </c>
      <c r="I78" s="10"/>
      <c r="J78" s="12"/>
      <c r="K78" s="15"/>
    </row>
    <row r="79" spans="1:20" ht="15.75" x14ac:dyDescent="0.25">
      <c r="A79" s="30"/>
      <c r="B79" s="22" t="s">
        <v>11</v>
      </c>
      <c r="C79" s="23" t="s">
        <v>105</v>
      </c>
      <c r="D79" s="23">
        <f t="shared" si="1"/>
        <v>1.08</v>
      </c>
      <c r="E79" s="97">
        <v>3.74</v>
      </c>
      <c r="F79" s="82">
        <v>0</v>
      </c>
      <c r="G79" s="25">
        <v>0</v>
      </c>
      <c r="H79" s="111">
        <f t="shared" si="0"/>
        <v>0</v>
      </c>
      <c r="I79" s="12"/>
      <c r="J79" s="12"/>
      <c r="K79" s="15"/>
    </row>
    <row r="80" spans="1:20" ht="15.75" x14ac:dyDescent="0.25">
      <c r="A80" s="30"/>
      <c r="B80" s="22" t="s">
        <v>12</v>
      </c>
      <c r="C80" s="23" t="s">
        <v>105</v>
      </c>
      <c r="D80" s="23">
        <f t="shared" si="1"/>
        <v>1.08</v>
      </c>
      <c r="E80" s="97">
        <v>3.74</v>
      </c>
      <c r="F80" s="82">
        <v>102.39</v>
      </c>
      <c r="G80" s="25">
        <v>11</v>
      </c>
      <c r="H80" s="111">
        <f t="shared" si="0"/>
        <v>1216.3900000000001</v>
      </c>
      <c r="I80" s="12"/>
      <c r="J80" s="12"/>
      <c r="K80" s="15"/>
    </row>
    <row r="81" spans="1:11" ht="15.75" x14ac:dyDescent="0.25">
      <c r="A81" s="30"/>
      <c r="B81" s="22" t="s">
        <v>13</v>
      </c>
      <c r="C81" s="23" t="s">
        <v>105</v>
      </c>
      <c r="D81" s="23">
        <f t="shared" si="1"/>
        <v>1.08</v>
      </c>
      <c r="E81" s="97">
        <v>3.74</v>
      </c>
      <c r="F81" s="82">
        <v>4</v>
      </c>
      <c r="G81" s="25">
        <v>11</v>
      </c>
      <c r="H81" s="111">
        <f t="shared" si="0"/>
        <v>47.52</v>
      </c>
      <c r="I81" s="12"/>
      <c r="J81" s="12"/>
      <c r="K81" s="15"/>
    </row>
    <row r="82" spans="1:11" ht="15.75" x14ac:dyDescent="0.25">
      <c r="A82" s="30"/>
      <c r="B82" s="22" t="s">
        <v>14</v>
      </c>
      <c r="C82" s="23" t="s">
        <v>105</v>
      </c>
      <c r="D82" s="23">
        <f t="shared" si="1"/>
        <v>1.08</v>
      </c>
      <c r="E82" s="97">
        <v>3.74</v>
      </c>
      <c r="F82" s="82">
        <v>93.1</v>
      </c>
      <c r="G82" s="25">
        <v>11</v>
      </c>
      <c r="H82" s="111">
        <f t="shared" si="0"/>
        <v>1106.03</v>
      </c>
      <c r="I82" s="12"/>
      <c r="J82" s="12"/>
      <c r="K82" s="15"/>
    </row>
    <row r="83" spans="1:11" ht="15.75" x14ac:dyDescent="0.25">
      <c r="A83" s="30"/>
      <c r="B83" s="22" t="s">
        <v>15</v>
      </c>
      <c r="C83" s="23" t="s">
        <v>105</v>
      </c>
      <c r="D83" s="23">
        <f t="shared" si="1"/>
        <v>1.08</v>
      </c>
      <c r="E83" s="97">
        <v>3.74</v>
      </c>
      <c r="F83" s="82">
        <v>0</v>
      </c>
      <c r="G83" s="25">
        <v>0</v>
      </c>
      <c r="H83" s="111">
        <f t="shared" si="0"/>
        <v>0</v>
      </c>
      <c r="I83" s="12"/>
      <c r="J83" s="12"/>
    </row>
    <row r="84" spans="1:11" ht="15.75" x14ac:dyDescent="0.25">
      <c r="A84" s="30"/>
      <c r="B84" s="22" t="s">
        <v>16</v>
      </c>
      <c r="C84" s="23" t="s">
        <v>105</v>
      </c>
      <c r="D84" s="23">
        <f t="shared" si="1"/>
        <v>1.08</v>
      </c>
      <c r="E84" s="97">
        <v>3.74</v>
      </c>
      <c r="F84" s="82">
        <v>362.04</v>
      </c>
      <c r="G84" s="25">
        <v>11</v>
      </c>
      <c r="H84" s="111">
        <f t="shared" si="0"/>
        <v>4301.04</v>
      </c>
    </row>
    <row r="85" spans="1:11" ht="15.75" x14ac:dyDescent="0.25">
      <c r="A85" s="30"/>
      <c r="B85" s="22" t="s">
        <v>17</v>
      </c>
      <c r="C85" s="23" t="s">
        <v>105</v>
      </c>
      <c r="D85" s="23">
        <f t="shared" si="1"/>
        <v>1.08</v>
      </c>
      <c r="E85" s="97">
        <v>3.74</v>
      </c>
      <c r="F85" s="82">
        <v>0</v>
      </c>
      <c r="G85" s="25">
        <v>0</v>
      </c>
      <c r="H85" s="111">
        <f t="shared" si="0"/>
        <v>0</v>
      </c>
    </row>
    <row r="86" spans="1:11" ht="15.75" x14ac:dyDescent="0.25">
      <c r="A86" s="30"/>
      <c r="B86" s="22" t="s">
        <v>18</v>
      </c>
      <c r="C86" s="23" t="s">
        <v>105</v>
      </c>
      <c r="D86" s="23">
        <f t="shared" si="1"/>
        <v>1.08</v>
      </c>
      <c r="E86" s="97">
        <v>3.74</v>
      </c>
      <c r="F86" s="82">
        <v>0</v>
      </c>
      <c r="G86" s="25">
        <v>0</v>
      </c>
      <c r="H86" s="111">
        <f t="shared" si="0"/>
        <v>0</v>
      </c>
    </row>
    <row r="87" spans="1:11" ht="15.75" x14ac:dyDescent="0.25">
      <c r="A87" s="30"/>
      <c r="B87" s="22" t="s">
        <v>19</v>
      </c>
      <c r="C87" s="23" t="s">
        <v>105</v>
      </c>
      <c r="D87" s="23">
        <f t="shared" si="1"/>
        <v>1.08</v>
      </c>
      <c r="E87" s="97">
        <v>3.74</v>
      </c>
      <c r="F87" s="82">
        <v>51.09</v>
      </c>
      <c r="G87" s="25">
        <v>11</v>
      </c>
      <c r="H87" s="111">
        <f t="shared" si="0"/>
        <v>606.95000000000005</v>
      </c>
    </row>
    <row r="88" spans="1:11" ht="15.75" x14ac:dyDescent="0.25">
      <c r="A88" s="30"/>
      <c r="B88" s="22" t="s">
        <v>20</v>
      </c>
      <c r="C88" s="23" t="s">
        <v>105</v>
      </c>
      <c r="D88" s="23">
        <f t="shared" si="1"/>
        <v>1.08</v>
      </c>
      <c r="E88" s="97">
        <v>3.74</v>
      </c>
      <c r="F88" s="82">
        <v>384.65</v>
      </c>
      <c r="G88" s="25">
        <v>11</v>
      </c>
      <c r="H88" s="111">
        <f t="shared" si="0"/>
        <v>4569.6400000000003</v>
      </c>
    </row>
    <row r="89" spans="1:11" ht="15.75" x14ac:dyDescent="0.25">
      <c r="A89" s="30"/>
      <c r="B89" s="22" t="s">
        <v>21</v>
      </c>
      <c r="C89" s="23" t="s">
        <v>105</v>
      </c>
      <c r="D89" s="23">
        <f t="shared" si="1"/>
        <v>1.08</v>
      </c>
      <c r="E89" s="97">
        <v>3.74</v>
      </c>
      <c r="F89" s="82">
        <v>0</v>
      </c>
      <c r="G89" s="25">
        <v>0</v>
      </c>
      <c r="H89" s="111">
        <f t="shared" si="0"/>
        <v>0</v>
      </c>
    </row>
    <row r="90" spans="1:11" ht="15.75" x14ac:dyDescent="0.25">
      <c r="A90" s="30"/>
      <c r="B90" s="22" t="s">
        <v>7</v>
      </c>
      <c r="C90" s="23" t="s">
        <v>105</v>
      </c>
      <c r="D90" s="23"/>
      <c r="E90" s="97"/>
      <c r="F90" s="82">
        <f>SUM(F79:F89)</f>
        <v>997.27</v>
      </c>
      <c r="G90" s="25"/>
      <c r="H90" s="111"/>
    </row>
    <row r="91" spans="1:11" ht="25.5" x14ac:dyDescent="0.25">
      <c r="A91" s="30"/>
      <c r="B91" s="19" t="s">
        <v>32</v>
      </c>
      <c r="C91" s="20" t="s">
        <v>104</v>
      </c>
      <c r="D91" s="114">
        <f t="shared" si="1"/>
        <v>0.03</v>
      </c>
      <c r="E91" s="28">
        <v>0.11</v>
      </c>
      <c r="F91" s="81">
        <v>997.27</v>
      </c>
      <c r="G91" s="21">
        <v>11</v>
      </c>
      <c r="H91" s="81">
        <f t="shared" si="0"/>
        <v>329.1</v>
      </c>
      <c r="I91" s="13"/>
    </row>
    <row r="92" spans="1:11" ht="25.5" x14ac:dyDescent="0.25">
      <c r="A92" s="30"/>
      <c r="B92" s="19" t="s">
        <v>29</v>
      </c>
      <c r="C92" s="20" t="s">
        <v>104</v>
      </c>
      <c r="D92" s="114">
        <f t="shared" si="1"/>
        <v>0.03</v>
      </c>
      <c r="E92" s="28">
        <v>0.11</v>
      </c>
      <c r="F92" s="85">
        <v>4.92</v>
      </c>
      <c r="G92" s="106">
        <v>8</v>
      </c>
      <c r="H92" s="81">
        <f t="shared" si="0"/>
        <v>1.18</v>
      </c>
    </row>
    <row r="93" spans="1:11" ht="25.5" x14ac:dyDescent="0.25">
      <c r="A93" s="30">
        <v>5</v>
      </c>
      <c r="B93" s="19" t="s">
        <v>33</v>
      </c>
      <c r="C93" s="20" t="s">
        <v>34</v>
      </c>
      <c r="D93" s="114">
        <f t="shared" si="1"/>
        <v>1.62</v>
      </c>
      <c r="E93" s="28">
        <v>5.61</v>
      </c>
      <c r="F93" s="85">
        <v>17.03</v>
      </c>
      <c r="G93" s="106">
        <v>11</v>
      </c>
      <c r="H93" s="81">
        <f t="shared" si="0"/>
        <v>303.47000000000003</v>
      </c>
    </row>
    <row r="94" spans="1:11" ht="38.25" x14ac:dyDescent="0.25">
      <c r="A94" s="30"/>
      <c r="B94" s="19" t="s">
        <v>35</v>
      </c>
      <c r="C94" s="20" t="s">
        <v>34</v>
      </c>
      <c r="D94" s="114">
        <f t="shared" si="1"/>
        <v>0.03</v>
      </c>
      <c r="E94" s="28">
        <v>0.11</v>
      </c>
      <c r="F94" s="85">
        <v>17.03</v>
      </c>
      <c r="G94" s="106">
        <v>11</v>
      </c>
      <c r="H94" s="81">
        <f t="shared" ref="H94:H157" si="2">ROUND((D94*F94*G94),2)</f>
        <v>5.62</v>
      </c>
    </row>
    <row r="95" spans="1:11" ht="25.5" x14ac:dyDescent="0.25">
      <c r="A95" s="30">
        <v>6</v>
      </c>
      <c r="B95" s="19" t="s">
        <v>36</v>
      </c>
      <c r="C95" s="20" t="s">
        <v>34</v>
      </c>
      <c r="D95" s="114">
        <f t="shared" ref="D95:D158" si="3">+ROUND(E95/$E$28,2)</f>
        <v>1.37</v>
      </c>
      <c r="E95" s="28">
        <v>4.7300000000000004</v>
      </c>
      <c r="F95" s="85">
        <v>0</v>
      </c>
      <c r="G95" s="106">
        <v>11</v>
      </c>
      <c r="H95" s="81">
        <f t="shared" si="2"/>
        <v>0</v>
      </c>
    </row>
    <row r="96" spans="1:11" ht="38.25" x14ac:dyDescent="0.25">
      <c r="A96" s="30"/>
      <c r="B96" s="19" t="s">
        <v>37</v>
      </c>
      <c r="C96" s="20" t="s">
        <v>34</v>
      </c>
      <c r="D96" s="114">
        <f t="shared" si="3"/>
        <v>0.03</v>
      </c>
      <c r="E96" s="28">
        <v>0.11</v>
      </c>
      <c r="F96" s="85">
        <v>0</v>
      </c>
      <c r="G96" s="106">
        <v>11</v>
      </c>
      <c r="H96" s="81">
        <f t="shared" si="2"/>
        <v>0</v>
      </c>
    </row>
    <row r="97" spans="1:12" ht="15.75" x14ac:dyDescent="0.25">
      <c r="A97" s="32">
        <v>7</v>
      </c>
      <c r="B97" s="26" t="s">
        <v>38</v>
      </c>
      <c r="C97" s="20" t="s">
        <v>104</v>
      </c>
      <c r="D97" s="114">
        <f t="shared" si="3"/>
        <v>2.17</v>
      </c>
      <c r="E97" s="28">
        <v>7.48</v>
      </c>
      <c r="F97" s="81">
        <v>129.82</v>
      </c>
      <c r="G97" s="21">
        <v>11</v>
      </c>
      <c r="H97" s="81">
        <f t="shared" si="2"/>
        <v>3098.8</v>
      </c>
      <c r="I97" s="13"/>
    </row>
    <row r="98" spans="1:12" ht="15.75" x14ac:dyDescent="0.25">
      <c r="A98" s="30"/>
      <c r="B98" s="22" t="s">
        <v>11</v>
      </c>
      <c r="C98" s="23" t="s">
        <v>105</v>
      </c>
      <c r="D98" s="23">
        <f t="shared" si="3"/>
        <v>2.17</v>
      </c>
      <c r="E98" s="101">
        <v>7.48</v>
      </c>
      <c r="F98" s="82">
        <v>9.94</v>
      </c>
      <c r="G98" s="25">
        <v>11</v>
      </c>
      <c r="H98" s="111">
        <f t="shared" si="2"/>
        <v>237.27</v>
      </c>
    </row>
    <row r="99" spans="1:12" ht="15.75" x14ac:dyDescent="0.25">
      <c r="A99" s="30"/>
      <c r="B99" s="22" t="s">
        <v>12</v>
      </c>
      <c r="C99" s="23" t="s">
        <v>105</v>
      </c>
      <c r="D99" s="23">
        <f t="shared" si="3"/>
        <v>2.17</v>
      </c>
      <c r="E99" s="101">
        <v>7.48</v>
      </c>
      <c r="F99" s="82">
        <v>18.62</v>
      </c>
      <c r="G99" s="25">
        <v>11</v>
      </c>
      <c r="H99" s="111">
        <f t="shared" si="2"/>
        <v>444.46</v>
      </c>
    </row>
    <row r="100" spans="1:12" ht="15.75" x14ac:dyDescent="0.25">
      <c r="A100" s="30"/>
      <c r="B100" s="22" t="s">
        <v>13</v>
      </c>
      <c r="C100" s="23" t="s">
        <v>105</v>
      </c>
      <c r="D100" s="23">
        <f t="shared" si="3"/>
        <v>2.17</v>
      </c>
      <c r="E100" s="101">
        <v>7.48</v>
      </c>
      <c r="F100" s="82">
        <v>6.29</v>
      </c>
      <c r="G100" s="25">
        <v>11</v>
      </c>
      <c r="H100" s="111">
        <f t="shared" si="2"/>
        <v>150.13999999999999</v>
      </c>
    </row>
    <row r="101" spans="1:12" ht="15.75" x14ac:dyDescent="0.25">
      <c r="A101" s="30"/>
      <c r="B101" s="22" t="s">
        <v>14</v>
      </c>
      <c r="C101" s="23" t="s">
        <v>105</v>
      </c>
      <c r="D101" s="23">
        <f t="shared" si="3"/>
        <v>2.17</v>
      </c>
      <c r="E101" s="101">
        <v>7.48</v>
      </c>
      <c r="F101" s="82">
        <v>27.09</v>
      </c>
      <c r="G101" s="25">
        <v>11</v>
      </c>
      <c r="H101" s="111">
        <f t="shared" si="2"/>
        <v>646.64</v>
      </c>
    </row>
    <row r="102" spans="1:12" ht="15.75" x14ac:dyDescent="0.25">
      <c r="A102" s="30"/>
      <c r="B102" s="22" t="s">
        <v>16</v>
      </c>
      <c r="C102" s="23" t="s">
        <v>105</v>
      </c>
      <c r="D102" s="23">
        <f t="shared" si="3"/>
        <v>2.17</v>
      </c>
      <c r="E102" s="101">
        <v>7.48</v>
      </c>
      <c r="F102" s="82">
        <v>39.880000000000003</v>
      </c>
      <c r="G102" s="25">
        <v>11</v>
      </c>
      <c r="H102" s="111">
        <f t="shared" si="2"/>
        <v>951.94</v>
      </c>
    </row>
    <row r="103" spans="1:12" ht="15.75" x14ac:dyDescent="0.25">
      <c r="A103" s="30"/>
      <c r="B103" s="22" t="s">
        <v>18</v>
      </c>
      <c r="C103" s="23" t="s">
        <v>105</v>
      </c>
      <c r="D103" s="23">
        <f t="shared" si="3"/>
        <v>2.17</v>
      </c>
      <c r="E103" s="101">
        <v>7.48</v>
      </c>
      <c r="F103" s="82">
        <v>0.98</v>
      </c>
      <c r="G103" s="25">
        <v>11</v>
      </c>
      <c r="H103" s="111">
        <f t="shared" si="2"/>
        <v>23.39</v>
      </c>
    </row>
    <row r="104" spans="1:12" ht="15.75" x14ac:dyDescent="0.25">
      <c r="A104" s="30"/>
      <c r="B104" s="22" t="s">
        <v>19</v>
      </c>
      <c r="C104" s="23" t="s">
        <v>105</v>
      </c>
      <c r="D104" s="23">
        <f t="shared" si="3"/>
        <v>2.17</v>
      </c>
      <c r="E104" s="101">
        <v>7.48</v>
      </c>
      <c r="F104" s="82">
        <v>4.41</v>
      </c>
      <c r="G104" s="25">
        <v>11</v>
      </c>
      <c r="H104" s="111">
        <f t="shared" si="2"/>
        <v>105.27</v>
      </c>
    </row>
    <row r="105" spans="1:12" ht="15.75" x14ac:dyDescent="0.25">
      <c r="A105" s="30"/>
      <c r="B105" s="22" t="s">
        <v>20</v>
      </c>
      <c r="C105" s="23" t="s">
        <v>105</v>
      </c>
      <c r="D105" s="23">
        <f t="shared" si="3"/>
        <v>2.17</v>
      </c>
      <c r="E105" s="101">
        <v>7.48</v>
      </c>
      <c r="F105" s="82">
        <v>6.4</v>
      </c>
      <c r="G105" s="25">
        <v>11</v>
      </c>
      <c r="H105" s="111">
        <f t="shared" si="2"/>
        <v>152.77000000000001</v>
      </c>
    </row>
    <row r="106" spans="1:12" ht="15.75" x14ac:dyDescent="0.25">
      <c r="A106" s="30"/>
      <c r="B106" s="22" t="s">
        <v>21</v>
      </c>
      <c r="C106" s="23" t="s">
        <v>105</v>
      </c>
      <c r="D106" s="23">
        <f t="shared" si="3"/>
        <v>2.17</v>
      </c>
      <c r="E106" s="101">
        <v>7.48</v>
      </c>
      <c r="F106" s="82">
        <v>16.21</v>
      </c>
      <c r="G106" s="25">
        <v>11</v>
      </c>
      <c r="H106" s="111">
        <f t="shared" si="2"/>
        <v>386.93</v>
      </c>
    </row>
    <row r="107" spans="1:12" ht="15.75" x14ac:dyDescent="0.25">
      <c r="A107" s="30"/>
      <c r="B107" s="22" t="s">
        <v>7</v>
      </c>
      <c r="C107" s="23" t="s">
        <v>105</v>
      </c>
      <c r="D107" s="23">
        <f t="shared" si="3"/>
        <v>0</v>
      </c>
      <c r="E107" s="101"/>
      <c r="F107" s="82">
        <f>SUM(F98:F106)</f>
        <v>129.82</v>
      </c>
      <c r="G107" s="25"/>
      <c r="H107" s="111"/>
    </row>
    <row r="108" spans="1:12" x14ac:dyDescent="0.25">
      <c r="A108" s="30"/>
      <c r="B108" s="19" t="s">
        <v>39</v>
      </c>
      <c r="C108" s="20" t="s">
        <v>34</v>
      </c>
      <c r="D108" s="114">
        <f t="shared" si="3"/>
        <v>0.03</v>
      </c>
      <c r="E108" s="28">
        <v>0.11</v>
      </c>
      <c r="F108" s="81">
        <v>129.82</v>
      </c>
      <c r="G108" s="21">
        <v>11</v>
      </c>
      <c r="H108" s="81">
        <f t="shared" si="2"/>
        <v>42.84</v>
      </c>
    </row>
    <row r="109" spans="1:12" ht="25.5" x14ac:dyDescent="0.25">
      <c r="A109" s="30"/>
      <c r="B109" s="19" t="s">
        <v>40</v>
      </c>
      <c r="C109" s="20" t="s">
        <v>34</v>
      </c>
      <c r="D109" s="114">
        <f t="shared" si="3"/>
        <v>0.03</v>
      </c>
      <c r="E109" s="28">
        <v>0.11</v>
      </c>
      <c r="F109" s="81">
        <v>66.14</v>
      </c>
      <c r="G109" s="21">
        <v>8</v>
      </c>
      <c r="H109" s="81">
        <f t="shared" si="2"/>
        <v>15.87</v>
      </c>
      <c r="J109" s="7"/>
      <c r="K109" s="91"/>
      <c r="L109" s="65"/>
    </row>
    <row r="110" spans="1:12" ht="25.5" x14ac:dyDescent="0.25">
      <c r="A110" s="30">
        <v>8</v>
      </c>
      <c r="B110" s="19" t="s">
        <v>41</v>
      </c>
      <c r="C110" s="20" t="s">
        <v>104</v>
      </c>
      <c r="D110" s="114">
        <f t="shared" si="3"/>
        <v>0.72</v>
      </c>
      <c r="E110" s="29">
        <v>2.48</v>
      </c>
      <c r="F110" s="81">
        <v>1325.51</v>
      </c>
      <c r="G110" s="21">
        <v>11</v>
      </c>
      <c r="H110" s="81">
        <f t="shared" si="2"/>
        <v>10498.04</v>
      </c>
      <c r="I110" s="13"/>
      <c r="J110" s="3"/>
      <c r="K110" s="49"/>
    </row>
    <row r="111" spans="1:12" ht="15.75" x14ac:dyDescent="0.25">
      <c r="A111" s="30"/>
      <c r="B111" s="22" t="s">
        <v>11</v>
      </c>
      <c r="C111" s="23" t="s">
        <v>105</v>
      </c>
      <c r="D111" s="23">
        <f t="shared" si="3"/>
        <v>0.72</v>
      </c>
      <c r="E111" s="97">
        <v>2.48</v>
      </c>
      <c r="F111" s="82">
        <v>58.19</v>
      </c>
      <c r="G111" s="25">
        <v>11</v>
      </c>
      <c r="H111" s="111">
        <f t="shared" si="2"/>
        <v>460.86</v>
      </c>
      <c r="J111" s="3"/>
      <c r="K111" s="49"/>
    </row>
    <row r="112" spans="1:12" ht="15.75" x14ac:dyDescent="0.25">
      <c r="A112" s="30"/>
      <c r="B112" s="22" t="s">
        <v>12</v>
      </c>
      <c r="C112" s="23" t="s">
        <v>105</v>
      </c>
      <c r="D112" s="23">
        <f t="shared" si="3"/>
        <v>0.72</v>
      </c>
      <c r="E112" s="97">
        <v>2.48</v>
      </c>
      <c r="F112" s="82">
        <v>247.04</v>
      </c>
      <c r="G112" s="25">
        <v>11</v>
      </c>
      <c r="H112" s="111">
        <f t="shared" si="2"/>
        <v>1956.56</v>
      </c>
      <c r="J112" s="3"/>
      <c r="K112" s="49"/>
    </row>
    <row r="113" spans="1:11" ht="15.75" x14ac:dyDescent="0.25">
      <c r="A113" s="30"/>
      <c r="B113" s="22" t="s">
        <v>14</v>
      </c>
      <c r="C113" s="23" t="s">
        <v>105</v>
      </c>
      <c r="D113" s="23">
        <f t="shared" si="3"/>
        <v>0.72</v>
      </c>
      <c r="E113" s="97">
        <v>2.48</v>
      </c>
      <c r="F113" s="82">
        <v>458.49</v>
      </c>
      <c r="G113" s="25">
        <v>11</v>
      </c>
      <c r="H113" s="111">
        <f t="shared" si="2"/>
        <v>3631.24</v>
      </c>
      <c r="J113" s="3"/>
      <c r="K113" s="49"/>
    </row>
    <row r="114" spans="1:11" ht="15.75" x14ac:dyDescent="0.25">
      <c r="A114" s="30"/>
      <c r="B114" s="22" t="s">
        <v>16</v>
      </c>
      <c r="C114" s="23" t="s">
        <v>105</v>
      </c>
      <c r="D114" s="23">
        <f t="shared" si="3"/>
        <v>0.72</v>
      </c>
      <c r="E114" s="97">
        <v>2.48</v>
      </c>
      <c r="F114" s="82">
        <v>274.02</v>
      </c>
      <c r="G114" s="25">
        <v>11</v>
      </c>
      <c r="H114" s="111">
        <f t="shared" si="2"/>
        <v>2170.2399999999998</v>
      </c>
      <c r="J114" s="3"/>
      <c r="K114" s="49"/>
    </row>
    <row r="115" spans="1:11" ht="15.75" x14ac:dyDescent="0.25">
      <c r="A115" s="30"/>
      <c r="B115" s="22" t="s">
        <v>20</v>
      </c>
      <c r="C115" s="23" t="s">
        <v>105</v>
      </c>
      <c r="D115" s="23">
        <f t="shared" si="3"/>
        <v>0.72</v>
      </c>
      <c r="E115" s="97">
        <v>2.48</v>
      </c>
      <c r="F115" s="82">
        <v>206.27</v>
      </c>
      <c r="G115" s="25">
        <v>11</v>
      </c>
      <c r="H115" s="111">
        <f t="shared" si="2"/>
        <v>1633.66</v>
      </c>
      <c r="J115" s="3"/>
      <c r="K115" s="49"/>
    </row>
    <row r="116" spans="1:11" ht="15.75" x14ac:dyDescent="0.25">
      <c r="A116" s="30"/>
      <c r="B116" s="22" t="s">
        <v>21</v>
      </c>
      <c r="C116" s="23" t="s">
        <v>105</v>
      </c>
      <c r="D116" s="23">
        <f t="shared" si="3"/>
        <v>0.72</v>
      </c>
      <c r="E116" s="97">
        <v>2.48</v>
      </c>
      <c r="F116" s="82">
        <v>81.5</v>
      </c>
      <c r="G116" s="25">
        <v>11</v>
      </c>
      <c r="H116" s="111">
        <f t="shared" si="2"/>
        <v>645.48</v>
      </c>
      <c r="J116" s="3"/>
      <c r="K116" s="3"/>
    </row>
    <row r="117" spans="1:11" ht="15.75" x14ac:dyDescent="0.25">
      <c r="A117" s="30"/>
      <c r="B117" s="22" t="s">
        <v>7</v>
      </c>
      <c r="C117" s="23" t="s">
        <v>105</v>
      </c>
      <c r="D117" s="23">
        <f t="shared" si="3"/>
        <v>0</v>
      </c>
      <c r="E117" s="97"/>
      <c r="F117" s="82">
        <f>SUM(F111:F116)</f>
        <v>1325.51</v>
      </c>
      <c r="G117" s="25"/>
      <c r="H117" s="111"/>
      <c r="J117" s="3"/>
      <c r="K117" s="3"/>
    </row>
    <row r="118" spans="1:11" ht="26.25" customHeight="1" x14ac:dyDescent="0.25">
      <c r="A118" s="30"/>
      <c r="B118" s="19" t="s">
        <v>42</v>
      </c>
      <c r="C118" s="20" t="s">
        <v>104</v>
      </c>
      <c r="D118" s="114">
        <f t="shared" si="3"/>
        <v>0.03</v>
      </c>
      <c r="E118" s="28">
        <v>0.11</v>
      </c>
      <c r="F118" s="81">
        <v>1325.51</v>
      </c>
      <c r="G118" s="21">
        <v>11</v>
      </c>
      <c r="H118" s="81">
        <f t="shared" si="2"/>
        <v>437.42</v>
      </c>
    </row>
    <row r="119" spans="1:11" ht="38.25" x14ac:dyDescent="0.25">
      <c r="A119" s="30"/>
      <c r="B119" s="19" t="s">
        <v>43</v>
      </c>
      <c r="C119" s="20" t="s">
        <v>104</v>
      </c>
      <c r="D119" s="114">
        <f t="shared" si="3"/>
        <v>0.03</v>
      </c>
      <c r="E119" s="28">
        <v>0.11</v>
      </c>
      <c r="F119" s="81">
        <v>214.04</v>
      </c>
      <c r="G119" s="21">
        <v>8</v>
      </c>
      <c r="H119" s="81">
        <f t="shared" si="2"/>
        <v>51.37</v>
      </c>
    </row>
    <row r="120" spans="1:11" ht="25.5" x14ac:dyDescent="0.25">
      <c r="A120" s="30">
        <v>9</v>
      </c>
      <c r="B120" s="19" t="s">
        <v>44</v>
      </c>
      <c r="C120" s="20"/>
      <c r="D120" s="23"/>
      <c r="E120" s="29"/>
      <c r="F120" s="81"/>
      <c r="G120" s="21"/>
      <c r="H120" s="81"/>
    </row>
    <row r="121" spans="1:11" ht="15.75" x14ac:dyDescent="0.25">
      <c r="A121" s="30">
        <v>10</v>
      </c>
      <c r="B121" s="19" t="s">
        <v>45</v>
      </c>
      <c r="C121" s="20" t="s">
        <v>104</v>
      </c>
      <c r="D121" s="114">
        <f t="shared" si="3"/>
        <v>1.62</v>
      </c>
      <c r="E121" s="28">
        <v>5.61</v>
      </c>
      <c r="F121" s="81">
        <v>261.86</v>
      </c>
      <c r="G121" s="21">
        <v>11</v>
      </c>
      <c r="H121" s="81">
        <f t="shared" si="2"/>
        <v>4666.3500000000004</v>
      </c>
    </row>
    <row r="122" spans="1:11" ht="15.75" x14ac:dyDescent="0.25">
      <c r="A122" s="30"/>
      <c r="B122" s="22" t="s">
        <v>11</v>
      </c>
      <c r="C122" s="23" t="s">
        <v>105</v>
      </c>
      <c r="D122" s="23">
        <f t="shared" si="3"/>
        <v>1.62</v>
      </c>
      <c r="E122" s="101">
        <v>5.61</v>
      </c>
      <c r="F122" s="82">
        <v>4.78</v>
      </c>
      <c r="G122" s="25">
        <v>11</v>
      </c>
      <c r="H122" s="111">
        <f t="shared" si="2"/>
        <v>85.18</v>
      </c>
    </row>
    <row r="123" spans="1:11" ht="15.75" x14ac:dyDescent="0.25">
      <c r="A123" s="30"/>
      <c r="B123" s="22" t="s">
        <v>12</v>
      </c>
      <c r="C123" s="23" t="s">
        <v>105</v>
      </c>
      <c r="D123" s="23">
        <f t="shared" si="3"/>
        <v>1.62</v>
      </c>
      <c r="E123" s="101">
        <v>5.61</v>
      </c>
      <c r="F123" s="82">
        <v>72.37</v>
      </c>
      <c r="G123" s="25">
        <v>11</v>
      </c>
      <c r="H123" s="111">
        <f t="shared" si="2"/>
        <v>1289.6300000000001</v>
      </c>
    </row>
    <row r="124" spans="1:11" ht="15.75" x14ac:dyDescent="0.25">
      <c r="A124" s="30"/>
      <c r="B124" s="22" t="s">
        <v>13</v>
      </c>
      <c r="C124" s="23" t="s">
        <v>105</v>
      </c>
      <c r="D124" s="23">
        <f t="shared" si="3"/>
        <v>1.62</v>
      </c>
      <c r="E124" s="101">
        <v>5.61</v>
      </c>
      <c r="F124" s="82">
        <v>6.17</v>
      </c>
      <c r="G124" s="25">
        <v>11</v>
      </c>
      <c r="H124" s="111">
        <f t="shared" si="2"/>
        <v>109.95</v>
      </c>
    </row>
    <row r="125" spans="1:11" ht="15.75" x14ac:dyDescent="0.25">
      <c r="A125" s="30"/>
      <c r="B125" s="22" t="s">
        <v>14</v>
      </c>
      <c r="C125" s="23" t="s">
        <v>105</v>
      </c>
      <c r="D125" s="23">
        <f t="shared" si="3"/>
        <v>1.62</v>
      </c>
      <c r="E125" s="101">
        <v>5.61</v>
      </c>
      <c r="F125" s="82">
        <v>29.33</v>
      </c>
      <c r="G125" s="25">
        <v>11</v>
      </c>
      <c r="H125" s="111">
        <f t="shared" si="2"/>
        <v>522.66</v>
      </c>
    </row>
    <row r="126" spans="1:11" ht="15.75" x14ac:dyDescent="0.25">
      <c r="A126" s="30"/>
      <c r="B126" s="22" t="s">
        <v>15</v>
      </c>
      <c r="C126" s="23" t="s">
        <v>105</v>
      </c>
      <c r="D126" s="23">
        <f t="shared" si="3"/>
        <v>1.62</v>
      </c>
      <c r="E126" s="101">
        <v>5.61</v>
      </c>
      <c r="F126" s="82">
        <v>2.5</v>
      </c>
      <c r="G126" s="25">
        <v>11</v>
      </c>
      <c r="H126" s="111">
        <f t="shared" si="2"/>
        <v>44.55</v>
      </c>
    </row>
    <row r="127" spans="1:11" ht="15.75" x14ac:dyDescent="0.25">
      <c r="A127" s="30"/>
      <c r="B127" s="22" t="s">
        <v>16</v>
      </c>
      <c r="C127" s="23" t="s">
        <v>105</v>
      </c>
      <c r="D127" s="23">
        <f t="shared" si="3"/>
        <v>1.62</v>
      </c>
      <c r="E127" s="101">
        <v>5.61</v>
      </c>
      <c r="F127" s="82">
        <v>58.16</v>
      </c>
      <c r="G127" s="25">
        <v>11</v>
      </c>
      <c r="H127" s="111">
        <f t="shared" si="2"/>
        <v>1036.4100000000001</v>
      </c>
      <c r="I127" s="13"/>
    </row>
    <row r="128" spans="1:11" ht="15.75" x14ac:dyDescent="0.25">
      <c r="A128" s="30"/>
      <c r="B128" s="22" t="s">
        <v>17</v>
      </c>
      <c r="C128" s="23" t="s">
        <v>105</v>
      </c>
      <c r="D128" s="23">
        <f t="shared" si="3"/>
        <v>1.62</v>
      </c>
      <c r="E128" s="101">
        <v>5.61</v>
      </c>
      <c r="F128" s="82">
        <v>2.71</v>
      </c>
      <c r="G128" s="25">
        <v>11</v>
      </c>
      <c r="H128" s="111">
        <f t="shared" si="2"/>
        <v>48.29</v>
      </c>
    </row>
    <row r="129" spans="1:9" ht="15.75" x14ac:dyDescent="0.25">
      <c r="A129" s="30"/>
      <c r="B129" s="22" t="s">
        <v>18</v>
      </c>
      <c r="C129" s="23" t="s">
        <v>105</v>
      </c>
      <c r="D129" s="23">
        <f t="shared" si="3"/>
        <v>1.62</v>
      </c>
      <c r="E129" s="101">
        <v>5.61</v>
      </c>
      <c r="F129" s="82">
        <v>0</v>
      </c>
      <c r="G129" s="25">
        <v>11</v>
      </c>
      <c r="H129" s="111">
        <f t="shared" si="2"/>
        <v>0</v>
      </c>
    </row>
    <row r="130" spans="1:9" ht="15.75" x14ac:dyDescent="0.25">
      <c r="A130" s="30"/>
      <c r="B130" s="22" t="s">
        <v>19</v>
      </c>
      <c r="C130" s="23" t="s">
        <v>105</v>
      </c>
      <c r="D130" s="23">
        <f t="shared" si="3"/>
        <v>1.62</v>
      </c>
      <c r="E130" s="101">
        <v>5.61</v>
      </c>
      <c r="F130" s="82">
        <v>31.61</v>
      </c>
      <c r="G130" s="25">
        <v>11</v>
      </c>
      <c r="H130" s="111">
        <f t="shared" si="2"/>
        <v>563.29</v>
      </c>
    </row>
    <row r="131" spans="1:9" ht="15.75" x14ac:dyDescent="0.25">
      <c r="A131" s="30"/>
      <c r="B131" s="22" t="s">
        <v>20</v>
      </c>
      <c r="C131" s="23" t="s">
        <v>105</v>
      </c>
      <c r="D131" s="23">
        <f t="shared" si="3"/>
        <v>1.62</v>
      </c>
      <c r="E131" s="101">
        <v>5.61</v>
      </c>
      <c r="F131" s="82">
        <v>35.67</v>
      </c>
      <c r="G131" s="25">
        <v>11</v>
      </c>
      <c r="H131" s="111">
        <f t="shared" si="2"/>
        <v>635.64</v>
      </c>
    </row>
    <row r="132" spans="1:9" ht="15.75" x14ac:dyDescent="0.25">
      <c r="A132" s="30"/>
      <c r="B132" s="22" t="s">
        <v>21</v>
      </c>
      <c r="C132" s="23" t="s">
        <v>105</v>
      </c>
      <c r="D132" s="23">
        <f t="shared" si="3"/>
        <v>1.62</v>
      </c>
      <c r="E132" s="101">
        <v>5.61</v>
      </c>
      <c r="F132" s="82">
        <v>18.559999999999999</v>
      </c>
      <c r="G132" s="25">
        <v>11</v>
      </c>
      <c r="H132" s="111">
        <f t="shared" si="2"/>
        <v>330.74</v>
      </c>
    </row>
    <row r="133" spans="1:9" ht="15.75" x14ac:dyDescent="0.25">
      <c r="A133" s="30"/>
      <c r="B133" s="22" t="s">
        <v>7</v>
      </c>
      <c r="C133" s="23" t="s">
        <v>105</v>
      </c>
      <c r="D133" s="23"/>
      <c r="E133" s="97"/>
      <c r="F133" s="82">
        <f>SUM(F122:F132)</f>
        <v>261.86</v>
      </c>
      <c r="G133" s="25"/>
      <c r="H133" s="111"/>
    </row>
    <row r="134" spans="1:9" ht="38.25" x14ac:dyDescent="0.25">
      <c r="A134" s="30"/>
      <c r="B134" s="19" t="s">
        <v>46</v>
      </c>
      <c r="C134" s="20" t="s">
        <v>104</v>
      </c>
      <c r="D134" s="114">
        <f t="shared" si="3"/>
        <v>0.03</v>
      </c>
      <c r="E134" s="28">
        <v>0.11</v>
      </c>
      <c r="F134" s="81">
        <v>261.86</v>
      </c>
      <c r="G134" s="21">
        <v>11</v>
      </c>
      <c r="H134" s="81">
        <f t="shared" si="2"/>
        <v>86.41</v>
      </c>
    </row>
    <row r="135" spans="1:9" ht="51" x14ac:dyDescent="0.25">
      <c r="A135" s="30"/>
      <c r="B135" s="19" t="s">
        <v>47</v>
      </c>
      <c r="C135" s="20" t="s">
        <v>104</v>
      </c>
      <c r="D135" s="114">
        <f t="shared" si="3"/>
        <v>0.03</v>
      </c>
      <c r="E135" s="28">
        <v>0.11</v>
      </c>
      <c r="F135" s="81">
        <v>86.6</v>
      </c>
      <c r="G135" s="21">
        <v>8</v>
      </c>
      <c r="H135" s="81">
        <f t="shared" si="2"/>
        <v>20.78</v>
      </c>
    </row>
    <row r="136" spans="1:9" ht="15.75" x14ac:dyDescent="0.25">
      <c r="A136" s="30">
        <v>11</v>
      </c>
      <c r="B136" s="19" t="s">
        <v>48</v>
      </c>
      <c r="C136" s="20" t="s">
        <v>104</v>
      </c>
      <c r="D136" s="114">
        <f t="shared" si="3"/>
        <v>2.4300000000000002</v>
      </c>
      <c r="E136" s="28">
        <v>8.4</v>
      </c>
      <c r="F136" s="81">
        <v>79.59</v>
      </c>
      <c r="G136" s="21">
        <v>11</v>
      </c>
      <c r="H136" s="81">
        <f t="shared" si="2"/>
        <v>2127.44</v>
      </c>
    </row>
    <row r="137" spans="1:9" ht="15.75" x14ac:dyDescent="0.25">
      <c r="A137" s="30"/>
      <c r="B137" s="22" t="s">
        <v>11</v>
      </c>
      <c r="C137" s="23" t="s">
        <v>105</v>
      </c>
      <c r="D137" s="23">
        <f t="shared" si="3"/>
        <v>2.4300000000000002</v>
      </c>
      <c r="E137" s="101">
        <v>8.4</v>
      </c>
      <c r="F137" s="82">
        <v>1.47</v>
      </c>
      <c r="G137" s="25">
        <v>11</v>
      </c>
      <c r="H137" s="111">
        <f t="shared" si="2"/>
        <v>39.29</v>
      </c>
    </row>
    <row r="138" spans="1:9" ht="15.75" x14ac:dyDescent="0.25">
      <c r="A138" s="30"/>
      <c r="B138" s="22" t="s">
        <v>12</v>
      </c>
      <c r="C138" s="23" t="s">
        <v>105</v>
      </c>
      <c r="D138" s="23">
        <f t="shared" si="3"/>
        <v>2.4300000000000002</v>
      </c>
      <c r="E138" s="101">
        <v>8.4</v>
      </c>
      <c r="F138" s="82">
        <v>13.84</v>
      </c>
      <c r="G138" s="25">
        <v>11</v>
      </c>
      <c r="H138" s="111">
        <f t="shared" si="2"/>
        <v>369.94</v>
      </c>
    </row>
    <row r="139" spans="1:9" ht="15.75" x14ac:dyDescent="0.25">
      <c r="A139" s="30"/>
      <c r="B139" s="22" t="s">
        <v>13</v>
      </c>
      <c r="C139" s="23" t="s">
        <v>105</v>
      </c>
      <c r="D139" s="23">
        <f t="shared" si="3"/>
        <v>2.4300000000000002</v>
      </c>
      <c r="E139" s="101">
        <v>8.4</v>
      </c>
      <c r="F139" s="82">
        <v>2.2200000000000002</v>
      </c>
      <c r="G139" s="25">
        <v>11</v>
      </c>
      <c r="H139" s="111">
        <f t="shared" si="2"/>
        <v>59.34</v>
      </c>
    </row>
    <row r="140" spans="1:9" ht="15.75" x14ac:dyDescent="0.25">
      <c r="A140" s="30"/>
      <c r="B140" s="22" t="s">
        <v>14</v>
      </c>
      <c r="C140" s="23" t="s">
        <v>105</v>
      </c>
      <c r="D140" s="23">
        <f t="shared" si="3"/>
        <v>2.4300000000000002</v>
      </c>
      <c r="E140" s="101">
        <v>8.4</v>
      </c>
      <c r="F140" s="82">
        <v>9.32</v>
      </c>
      <c r="G140" s="25">
        <v>11</v>
      </c>
      <c r="H140" s="111">
        <f t="shared" si="2"/>
        <v>249.12</v>
      </c>
    </row>
    <row r="141" spans="1:9" ht="15.75" x14ac:dyDescent="0.25">
      <c r="A141" s="30"/>
      <c r="B141" s="22" t="s">
        <v>15</v>
      </c>
      <c r="C141" s="23" t="s">
        <v>105</v>
      </c>
      <c r="D141" s="23">
        <f t="shared" si="3"/>
        <v>2.4300000000000002</v>
      </c>
      <c r="E141" s="101">
        <v>8.4</v>
      </c>
      <c r="F141" s="82">
        <v>0.7</v>
      </c>
      <c r="G141" s="25">
        <v>11</v>
      </c>
      <c r="H141" s="111">
        <f t="shared" si="2"/>
        <v>18.71</v>
      </c>
    </row>
    <row r="142" spans="1:9" ht="15.75" x14ac:dyDescent="0.25">
      <c r="A142" s="30"/>
      <c r="B142" s="22" t="s">
        <v>16</v>
      </c>
      <c r="C142" s="23" t="s">
        <v>105</v>
      </c>
      <c r="D142" s="23">
        <f t="shared" si="3"/>
        <v>2.4300000000000002</v>
      </c>
      <c r="E142" s="101">
        <v>8.4</v>
      </c>
      <c r="F142" s="82">
        <v>24.28</v>
      </c>
      <c r="G142" s="25">
        <v>11</v>
      </c>
      <c r="H142" s="111">
        <f t="shared" si="2"/>
        <v>649</v>
      </c>
      <c r="I142" s="13"/>
    </row>
    <row r="143" spans="1:9" ht="15.75" x14ac:dyDescent="0.25">
      <c r="A143" s="30"/>
      <c r="B143" s="22" t="s">
        <v>17</v>
      </c>
      <c r="C143" s="23" t="s">
        <v>105</v>
      </c>
      <c r="D143" s="23">
        <f t="shared" si="3"/>
        <v>2.4300000000000002</v>
      </c>
      <c r="E143" s="101">
        <v>8.4</v>
      </c>
      <c r="F143" s="82">
        <v>0.86</v>
      </c>
      <c r="G143" s="25">
        <v>11</v>
      </c>
      <c r="H143" s="111">
        <f t="shared" si="2"/>
        <v>22.99</v>
      </c>
    </row>
    <row r="144" spans="1:9" ht="15.75" x14ac:dyDescent="0.25">
      <c r="A144" s="30"/>
      <c r="B144" s="22" t="s">
        <v>19</v>
      </c>
      <c r="C144" s="23" t="s">
        <v>105</v>
      </c>
      <c r="D144" s="23">
        <f t="shared" si="3"/>
        <v>2.4300000000000002</v>
      </c>
      <c r="E144" s="101">
        <v>8.4</v>
      </c>
      <c r="F144" s="82">
        <v>7.46</v>
      </c>
      <c r="G144" s="25">
        <v>11</v>
      </c>
      <c r="H144" s="111">
        <f t="shared" si="2"/>
        <v>199.41</v>
      </c>
    </row>
    <row r="145" spans="1:11" ht="15.75" x14ac:dyDescent="0.25">
      <c r="A145" s="30"/>
      <c r="B145" s="22" t="s">
        <v>20</v>
      </c>
      <c r="C145" s="23" t="s">
        <v>105</v>
      </c>
      <c r="D145" s="23">
        <f t="shared" si="3"/>
        <v>2.4300000000000002</v>
      </c>
      <c r="E145" s="101">
        <v>8.4</v>
      </c>
      <c r="F145" s="82">
        <v>15.68</v>
      </c>
      <c r="G145" s="25">
        <v>11</v>
      </c>
      <c r="H145" s="111">
        <f t="shared" si="2"/>
        <v>419.13</v>
      </c>
    </row>
    <row r="146" spans="1:11" ht="15.75" x14ac:dyDescent="0.25">
      <c r="A146" s="30"/>
      <c r="B146" s="22" t="s">
        <v>21</v>
      </c>
      <c r="C146" s="23" t="s">
        <v>105</v>
      </c>
      <c r="D146" s="23">
        <f t="shared" si="3"/>
        <v>2.4300000000000002</v>
      </c>
      <c r="E146" s="101">
        <v>8.4</v>
      </c>
      <c r="F146" s="82">
        <v>3.76</v>
      </c>
      <c r="G146" s="25">
        <v>11</v>
      </c>
      <c r="H146" s="111">
        <f t="shared" si="2"/>
        <v>100.5</v>
      </c>
    </row>
    <row r="147" spans="1:11" ht="15.75" x14ac:dyDescent="0.25">
      <c r="A147" s="30"/>
      <c r="B147" s="22" t="s">
        <v>7</v>
      </c>
      <c r="C147" s="23" t="s">
        <v>105</v>
      </c>
      <c r="D147" s="23"/>
      <c r="E147" s="97"/>
      <c r="F147" s="82">
        <f>SUM(F137:F146)</f>
        <v>79.59</v>
      </c>
      <c r="G147" s="25"/>
      <c r="H147" s="111"/>
    </row>
    <row r="148" spans="1:11" ht="38.25" x14ac:dyDescent="0.25">
      <c r="A148" s="30"/>
      <c r="B148" s="19" t="s">
        <v>49</v>
      </c>
      <c r="C148" s="20" t="s">
        <v>104</v>
      </c>
      <c r="D148" s="114">
        <f t="shared" si="3"/>
        <v>0.03</v>
      </c>
      <c r="E148" s="28">
        <v>0.11</v>
      </c>
      <c r="F148" s="81">
        <v>79.59</v>
      </c>
      <c r="G148" s="21">
        <v>11</v>
      </c>
      <c r="H148" s="81">
        <f t="shared" si="2"/>
        <v>26.26</v>
      </c>
    </row>
    <row r="149" spans="1:11" ht="51" x14ac:dyDescent="0.25">
      <c r="A149" s="30"/>
      <c r="B149" s="19" t="s">
        <v>50</v>
      </c>
      <c r="C149" s="20" t="s">
        <v>104</v>
      </c>
      <c r="D149" s="114">
        <f t="shared" si="3"/>
        <v>0.03</v>
      </c>
      <c r="E149" s="28">
        <v>0.11</v>
      </c>
      <c r="F149" s="81">
        <v>23.85</v>
      </c>
      <c r="G149" s="21">
        <v>8</v>
      </c>
      <c r="H149" s="81">
        <f t="shared" si="2"/>
        <v>5.72</v>
      </c>
    </row>
    <row r="150" spans="1:11" ht="15.75" hidden="1" x14ac:dyDescent="0.25">
      <c r="A150" s="30">
        <v>12</v>
      </c>
      <c r="B150" s="19" t="s">
        <v>51</v>
      </c>
      <c r="C150" s="27" t="s">
        <v>34</v>
      </c>
      <c r="D150" s="114">
        <f t="shared" si="3"/>
        <v>2.42</v>
      </c>
      <c r="E150" s="109">
        <v>8.34</v>
      </c>
      <c r="F150" s="87">
        <v>7.48</v>
      </c>
      <c r="G150" s="140">
        <v>0</v>
      </c>
      <c r="H150" s="81">
        <f t="shared" si="2"/>
        <v>0</v>
      </c>
      <c r="I150" s="90"/>
      <c r="J150" s="90"/>
    </row>
    <row r="151" spans="1:11" ht="15.75" x14ac:dyDescent="0.25">
      <c r="A151" s="30"/>
      <c r="B151" s="19" t="s">
        <v>52</v>
      </c>
      <c r="C151" s="27" t="s">
        <v>34</v>
      </c>
      <c r="D151" s="114">
        <v>30.62</v>
      </c>
      <c r="E151" s="28">
        <v>101.28</v>
      </c>
      <c r="F151" s="81">
        <v>0.02</v>
      </c>
      <c r="G151" s="21">
        <v>1</v>
      </c>
      <c r="H151" s="81">
        <f t="shared" si="2"/>
        <v>0.61</v>
      </c>
      <c r="I151" s="5" t="s">
        <v>183</v>
      </c>
      <c r="J151" s="69"/>
    </row>
    <row r="152" spans="1:11" ht="15.75" hidden="1" x14ac:dyDescent="0.25">
      <c r="A152" s="30"/>
      <c r="B152" s="19" t="s">
        <v>53</v>
      </c>
      <c r="C152" s="27" t="s">
        <v>34</v>
      </c>
      <c r="D152" s="23">
        <f t="shared" si="3"/>
        <v>5.2</v>
      </c>
      <c r="E152" s="109">
        <v>17.940000000000001</v>
      </c>
      <c r="F152" s="81"/>
      <c r="G152" s="21"/>
      <c r="H152" s="81">
        <f t="shared" si="2"/>
        <v>0</v>
      </c>
      <c r="I152" s="69"/>
      <c r="J152" s="69"/>
    </row>
    <row r="153" spans="1:11" ht="15.75" x14ac:dyDescent="0.25">
      <c r="A153" s="30">
        <v>13</v>
      </c>
      <c r="B153" s="19" t="s">
        <v>54</v>
      </c>
      <c r="C153" s="20"/>
      <c r="D153" s="23"/>
      <c r="E153" s="29"/>
      <c r="F153" s="81"/>
      <c r="G153" s="20"/>
      <c r="H153" s="81"/>
      <c r="I153" s="69"/>
      <c r="J153" s="69"/>
    </row>
    <row r="154" spans="1:11" ht="63.75" x14ac:dyDescent="0.25">
      <c r="A154" s="30">
        <v>14</v>
      </c>
      <c r="B154" s="19" t="s">
        <v>55</v>
      </c>
      <c r="C154" s="20" t="s">
        <v>56</v>
      </c>
      <c r="D154" s="114">
        <f t="shared" si="3"/>
        <v>0.27</v>
      </c>
      <c r="E154" s="29">
        <v>0.93</v>
      </c>
      <c r="F154" s="81">
        <v>118</v>
      </c>
      <c r="G154" s="20">
        <v>31</v>
      </c>
      <c r="H154" s="81">
        <f t="shared" si="2"/>
        <v>987.66</v>
      </c>
    </row>
    <row r="155" spans="1:11" ht="63.75" x14ac:dyDescent="0.25">
      <c r="A155" s="30">
        <v>15</v>
      </c>
      <c r="B155" s="19" t="s">
        <v>57</v>
      </c>
      <c r="C155" s="20" t="s">
        <v>56</v>
      </c>
      <c r="D155" s="114">
        <f t="shared" si="3"/>
        <v>0.27</v>
      </c>
      <c r="E155" s="29">
        <v>0.93</v>
      </c>
      <c r="F155" s="81">
        <v>174</v>
      </c>
      <c r="G155" s="20">
        <v>31</v>
      </c>
      <c r="H155" s="81">
        <f t="shared" si="2"/>
        <v>1456.38</v>
      </c>
      <c r="I155" s="63"/>
    </row>
    <row r="156" spans="1:11" ht="51" x14ac:dyDescent="0.25">
      <c r="A156" s="30">
        <v>16</v>
      </c>
      <c r="B156" s="19" t="s">
        <v>58</v>
      </c>
      <c r="C156" s="20" t="s">
        <v>56</v>
      </c>
      <c r="D156" s="114">
        <f t="shared" si="3"/>
        <v>0.27</v>
      </c>
      <c r="E156" s="29">
        <v>0.93</v>
      </c>
      <c r="F156" s="81">
        <v>40</v>
      </c>
      <c r="G156" s="20">
        <v>31</v>
      </c>
      <c r="H156" s="81">
        <f t="shared" si="2"/>
        <v>334.8</v>
      </c>
    </row>
    <row r="157" spans="1:11" ht="51" x14ac:dyDescent="0.25">
      <c r="A157" s="30">
        <v>17</v>
      </c>
      <c r="B157" s="19" t="s">
        <v>59</v>
      </c>
      <c r="C157" s="20" t="s">
        <v>56</v>
      </c>
      <c r="D157" s="114">
        <f t="shared" si="3"/>
        <v>0.27</v>
      </c>
      <c r="E157" s="29">
        <v>0.93</v>
      </c>
      <c r="F157" s="85">
        <v>401</v>
      </c>
      <c r="G157" s="20">
        <v>31</v>
      </c>
      <c r="H157" s="81">
        <f t="shared" si="2"/>
        <v>3356.37</v>
      </c>
      <c r="I157" s="120"/>
      <c r="K157" s="3"/>
    </row>
    <row r="158" spans="1:11" ht="51" x14ac:dyDescent="0.25">
      <c r="A158" s="30">
        <v>18</v>
      </c>
      <c r="B158" s="19" t="s">
        <v>60</v>
      </c>
      <c r="C158" s="20" t="s">
        <v>56</v>
      </c>
      <c r="D158" s="114">
        <f t="shared" si="3"/>
        <v>0.27</v>
      </c>
      <c r="E158" s="29">
        <v>0.93</v>
      </c>
      <c r="F158" s="85">
        <v>19</v>
      </c>
      <c r="G158" s="20">
        <v>31</v>
      </c>
      <c r="H158" s="81">
        <f t="shared" ref="H158:H221" si="4">ROUND((D158*F158*G158),2)</f>
        <v>159.03</v>
      </c>
      <c r="I158" s="63"/>
      <c r="J158" s="3"/>
      <c r="K158" s="3"/>
    </row>
    <row r="159" spans="1:11" hidden="1" x14ac:dyDescent="0.25">
      <c r="A159" s="30"/>
      <c r="B159" s="19" t="s">
        <v>61</v>
      </c>
      <c r="C159" s="20" t="s">
        <v>56</v>
      </c>
      <c r="D159" s="114">
        <f t="shared" ref="D159:D222" si="5">+ROUND(E159/$E$28,2)</f>
        <v>6.74</v>
      </c>
      <c r="E159" s="28">
        <v>23.27</v>
      </c>
      <c r="F159" s="85"/>
      <c r="G159" s="29"/>
      <c r="H159" s="81">
        <f t="shared" si="4"/>
        <v>0</v>
      </c>
      <c r="J159" s="3"/>
      <c r="K159" s="3"/>
    </row>
    <row r="160" spans="1:11" hidden="1" x14ac:dyDescent="0.25">
      <c r="A160" s="30"/>
      <c r="B160" s="19" t="s">
        <v>62</v>
      </c>
      <c r="C160" s="20" t="s">
        <v>56</v>
      </c>
      <c r="D160" s="114">
        <f t="shared" si="5"/>
        <v>8.39</v>
      </c>
      <c r="E160" s="28">
        <v>28.97</v>
      </c>
      <c r="F160" s="85"/>
      <c r="G160" s="29"/>
      <c r="H160" s="81">
        <f t="shared" si="4"/>
        <v>0</v>
      </c>
      <c r="J160" s="3"/>
      <c r="K160" s="3"/>
    </row>
    <row r="161" spans="1:11" hidden="1" x14ac:dyDescent="0.25">
      <c r="A161" s="30"/>
      <c r="B161" s="19" t="s">
        <v>63</v>
      </c>
      <c r="C161" s="20" t="s">
        <v>56</v>
      </c>
      <c r="D161" s="114">
        <f t="shared" si="5"/>
        <v>0.99</v>
      </c>
      <c r="E161" s="28">
        <v>3.43</v>
      </c>
      <c r="F161" s="85"/>
      <c r="G161" s="29"/>
      <c r="H161" s="81">
        <f t="shared" si="4"/>
        <v>0</v>
      </c>
      <c r="J161" s="3"/>
      <c r="K161" s="3"/>
    </row>
    <row r="162" spans="1:11" x14ac:dyDescent="0.25">
      <c r="A162" s="30">
        <v>19</v>
      </c>
      <c r="B162" s="19" t="s">
        <v>64</v>
      </c>
      <c r="C162" s="29" t="s">
        <v>65</v>
      </c>
      <c r="D162" s="114">
        <f t="shared" si="5"/>
        <v>22.97</v>
      </c>
      <c r="E162" s="28">
        <v>79.3</v>
      </c>
      <c r="F162" s="85">
        <v>425</v>
      </c>
      <c r="G162" s="29">
        <v>1</v>
      </c>
      <c r="H162" s="81">
        <f t="shared" si="4"/>
        <v>9762.25</v>
      </c>
      <c r="I162" s="13"/>
      <c r="J162" s="3"/>
      <c r="K162" s="49"/>
    </row>
    <row r="163" spans="1:11" ht="63.75" x14ac:dyDescent="0.25">
      <c r="A163" s="30">
        <v>20</v>
      </c>
      <c r="B163" s="19" t="s">
        <v>66</v>
      </c>
      <c r="C163" s="20" t="s">
        <v>56</v>
      </c>
      <c r="D163" s="114">
        <f t="shared" si="5"/>
        <v>34.450000000000003</v>
      </c>
      <c r="E163" s="29">
        <v>118.95</v>
      </c>
      <c r="F163" s="104">
        <v>1</v>
      </c>
      <c r="G163" s="29">
        <v>1</v>
      </c>
      <c r="H163" s="81">
        <f t="shared" si="4"/>
        <v>34.450000000000003</v>
      </c>
      <c r="I163" s="128" t="s">
        <v>184</v>
      </c>
      <c r="J163" s="3"/>
      <c r="K163" s="3"/>
    </row>
    <row r="164" spans="1:11" x14ac:dyDescent="0.25">
      <c r="A164" s="30"/>
      <c r="B164" s="19" t="s">
        <v>67</v>
      </c>
      <c r="C164" s="20" t="s">
        <v>34</v>
      </c>
      <c r="D164" s="114">
        <f t="shared" si="5"/>
        <v>0.17</v>
      </c>
      <c r="E164" s="29">
        <v>0.56999999999999995</v>
      </c>
      <c r="F164" s="81">
        <v>0</v>
      </c>
      <c r="G164" s="20">
        <v>0</v>
      </c>
      <c r="H164" s="81">
        <f t="shared" si="4"/>
        <v>0</v>
      </c>
      <c r="J164" s="3"/>
      <c r="K164" s="3"/>
    </row>
    <row r="165" spans="1:11" ht="26.25" customHeight="1" x14ac:dyDescent="0.25">
      <c r="A165" s="30">
        <v>21</v>
      </c>
      <c r="B165" s="19" t="s">
        <v>68</v>
      </c>
      <c r="C165" s="20" t="s">
        <v>69</v>
      </c>
      <c r="D165" s="114">
        <v>63.8</v>
      </c>
      <c r="E165" s="28">
        <v>220.28</v>
      </c>
      <c r="F165" s="122">
        <v>11.695</v>
      </c>
      <c r="G165" s="20">
        <v>1</v>
      </c>
      <c r="H165" s="81">
        <f t="shared" si="4"/>
        <v>746.14</v>
      </c>
      <c r="I165" s="120"/>
      <c r="J165" s="3"/>
      <c r="K165" s="3"/>
    </row>
    <row r="166" spans="1:11" x14ac:dyDescent="0.25">
      <c r="A166" s="30">
        <v>22</v>
      </c>
      <c r="B166" s="19" t="s">
        <v>70</v>
      </c>
      <c r="C166" s="20" t="s">
        <v>71</v>
      </c>
      <c r="D166" s="114">
        <f t="shared" si="5"/>
        <v>0.75</v>
      </c>
      <c r="E166" s="28">
        <v>2.59</v>
      </c>
      <c r="F166" s="81">
        <v>526</v>
      </c>
      <c r="G166" s="21">
        <v>11</v>
      </c>
      <c r="H166" s="81">
        <f t="shared" si="4"/>
        <v>4339.5</v>
      </c>
      <c r="I166" s="13"/>
      <c r="J166" s="3"/>
      <c r="K166" s="3"/>
    </row>
    <row r="167" spans="1:11" ht="63.75" x14ac:dyDescent="0.25">
      <c r="A167" s="30">
        <v>23</v>
      </c>
      <c r="B167" s="19" t="s">
        <v>72</v>
      </c>
      <c r="C167" s="20" t="s">
        <v>106</v>
      </c>
      <c r="D167" s="114">
        <f t="shared" si="5"/>
        <v>7.06</v>
      </c>
      <c r="E167" s="28">
        <v>24.36</v>
      </c>
      <c r="F167" s="104">
        <v>66</v>
      </c>
      <c r="G167" s="29">
        <v>1</v>
      </c>
      <c r="H167" s="81">
        <f t="shared" si="4"/>
        <v>465.96</v>
      </c>
      <c r="I167" s="105"/>
      <c r="J167" s="3"/>
      <c r="K167" s="3"/>
    </row>
    <row r="168" spans="1:11" ht="25.5" x14ac:dyDescent="0.25">
      <c r="A168" s="30"/>
      <c r="B168" s="19" t="s">
        <v>73</v>
      </c>
      <c r="C168" s="20" t="s">
        <v>65</v>
      </c>
      <c r="D168" s="114">
        <f t="shared" si="5"/>
        <v>14.36</v>
      </c>
      <c r="E168" s="28">
        <v>49.57</v>
      </c>
      <c r="F168" s="81">
        <v>2000</v>
      </c>
      <c r="G168" s="20">
        <v>0</v>
      </c>
      <c r="H168" s="81">
        <f t="shared" si="4"/>
        <v>0</v>
      </c>
      <c r="I168" s="62"/>
    </row>
    <row r="169" spans="1:11" x14ac:dyDescent="0.25">
      <c r="A169" s="71" t="s">
        <v>74</v>
      </c>
      <c r="B169" s="72" t="s">
        <v>75</v>
      </c>
      <c r="C169" s="70"/>
      <c r="D169" s="70"/>
      <c r="E169" s="70"/>
      <c r="F169" s="83"/>
      <c r="G169" s="73"/>
      <c r="H169" s="73"/>
    </row>
    <row r="170" spans="1:11" ht="15.75" x14ac:dyDescent="0.25">
      <c r="A170" s="30">
        <v>1</v>
      </c>
      <c r="B170" s="19" t="s">
        <v>76</v>
      </c>
      <c r="C170" s="20" t="s">
        <v>104</v>
      </c>
      <c r="D170" s="114">
        <f t="shared" si="5"/>
        <v>0.75</v>
      </c>
      <c r="E170" s="28">
        <v>2.59</v>
      </c>
      <c r="F170" s="81">
        <f>SUM(F171:F175)</f>
        <v>1375.68</v>
      </c>
      <c r="G170" s="21">
        <v>9</v>
      </c>
      <c r="H170" s="81">
        <f t="shared" si="4"/>
        <v>9285.84</v>
      </c>
      <c r="I170" s="13"/>
    </row>
    <row r="171" spans="1:11" ht="15.75" x14ac:dyDescent="0.25">
      <c r="A171" s="30"/>
      <c r="B171" s="22" t="s">
        <v>12</v>
      </c>
      <c r="C171" s="23" t="s">
        <v>105</v>
      </c>
      <c r="D171" s="23">
        <f t="shared" si="5"/>
        <v>0.75</v>
      </c>
      <c r="E171" s="101">
        <v>2.59</v>
      </c>
      <c r="F171" s="82">
        <v>434.9</v>
      </c>
      <c r="G171" s="25">
        <v>9</v>
      </c>
      <c r="H171" s="111">
        <f t="shared" si="4"/>
        <v>2935.58</v>
      </c>
      <c r="I171" s="13"/>
    </row>
    <row r="172" spans="1:11" ht="15.75" x14ac:dyDescent="0.25">
      <c r="A172" s="30"/>
      <c r="B172" s="22" t="s">
        <v>14</v>
      </c>
      <c r="C172" s="23" t="s">
        <v>105</v>
      </c>
      <c r="D172" s="23">
        <f t="shared" si="5"/>
        <v>0.75</v>
      </c>
      <c r="E172" s="101">
        <v>2.59</v>
      </c>
      <c r="F172" s="82">
        <f>218.87+2.95</f>
        <v>221.82</v>
      </c>
      <c r="G172" s="25">
        <v>9</v>
      </c>
      <c r="H172" s="111">
        <f t="shared" si="4"/>
        <v>1497.29</v>
      </c>
    </row>
    <row r="173" spans="1:11" ht="15.75" x14ac:dyDescent="0.25">
      <c r="A173" s="30"/>
      <c r="B173" s="22" t="s">
        <v>16</v>
      </c>
      <c r="C173" s="23" t="s">
        <v>105</v>
      </c>
      <c r="D173" s="23">
        <f t="shared" si="5"/>
        <v>0.75</v>
      </c>
      <c r="E173" s="101">
        <v>2.59</v>
      </c>
      <c r="F173" s="82">
        <v>327.62</v>
      </c>
      <c r="G173" s="25">
        <v>9</v>
      </c>
      <c r="H173" s="111">
        <f t="shared" si="4"/>
        <v>2211.44</v>
      </c>
    </row>
    <row r="174" spans="1:11" ht="15.75" x14ac:dyDescent="0.25">
      <c r="A174" s="30"/>
      <c r="B174" s="22" t="s">
        <v>19</v>
      </c>
      <c r="C174" s="23" t="s">
        <v>105</v>
      </c>
      <c r="D174" s="23">
        <f t="shared" si="5"/>
        <v>0.75</v>
      </c>
      <c r="E174" s="101">
        <v>2.59</v>
      </c>
      <c r="F174" s="82">
        <f>301.04+18</f>
        <v>319.04000000000002</v>
      </c>
      <c r="G174" s="25">
        <v>9</v>
      </c>
      <c r="H174" s="111">
        <f t="shared" si="4"/>
        <v>2153.52</v>
      </c>
    </row>
    <row r="175" spans="1:11" ht="15.75" x14ac:dyDescent="0.25">
      <c r="A175" s="30"/>
      <c r="B175" s="22" t="s">
        <v>20</v>
      </c>
      <c r="C175" s="23" t="s">
        <v>105</v>
      </c>
      <c r="D175" s="23">
        <f t="shared" si="5"/>
        <v>0.75</v>
      </c>
      <c r="E175" s="101">
        <v>2.59</v>
      </c>
      <c r="F175" s="82">
        <v>72.3</v>
      </c>
      <c r="G175" s="25">
        <v>9</v>
      </c>
      <c r="H175" s="111">
        <f t="shared" si="4"/>
        <v>488.03</v>
      </c>
    </row>
    <row r="176" spans="1:11" ht="15.75" x14ac:dyDescent="0.25">
      <c r="A176" s="30"/>
      <c r="B176" s="22" t="s">
        <v>7</v>
      </c>
      <c r="C176" s="23" t="s">
        <v>105</v>
      </c>
      <c r="D176" s="23"/>
      <c r="E176" s="101"/>
      <c r="F176" s="82">
        <f>SUM(F171:F175)</f>
        <v>1375.68</v>
      </c>
      <c r="G176" s="25"/>
      <c r="H176" s="111"/>
    </row>
    <row r="177" spans="1:9" ht="25.5" x14ac:dyDescent="0.25">
      <c r="A177" s="30"/>
      <c r="B177" s="19" t="s">
        <v>77</v>
      </c>
      <c r="C177" s="20" t="s">
        <v>104</v>
      </c>
      <c r="D177" s="114">
        <f t="shared" si="5"/>
        <v>0.03</v>
      </c>
      <c r="E177" s="28">
        <v>0.11</v>
      </c>
      <c r="F177" s="81">
        <v>1375.68</v>
      </c>
      <c r="G177" s="21">
        <v>13</v>
      </c>
      <c r="H177" s="81">
        <f t="shared" si="4"/>
        <v>536.52</v>
      </c>
      <c r="I177" s="13"/>
    </row>
    <row r="178" spans="1:9" ht="15.75" x14ac:dyDescent="0.25">
      <c r="A178" s="30">
        <v>2</v>
      </c>
      <c r="B178" s="19" t="s">
        <v>78</v>
      </c>
      <c r="C178" s="20" t="s">
        <v>104</v>
      </c>
      <c r="D178" s="114">
        <f t="shared" si="5"/>
        <v>0.02</v>
      </c>
      <c r="E178" s="28">
        <v>0.08</v>
      </c>
      <c r="F178" s="81">
        <v>13.3</v>
      </c>
      <c r="G178" s="21">
        <v>9</v>
      </c>
      <c r="H178" s="81">
        <f t="shared" si="4"/>
        <v>2.39</v>
      </c>
    </row>
    <row r="179" spans="1:9" ht="15.75" x14ac:dyDescent="0.25">
      <c r="A179" s="30"/>
      <c r="B179" s="22" t="s">
        <v>12</v>
      </c>
      <c r="C179" s="23" t="s">
        <v>105</v>
      </c>
      <c r="D179" s="23">
        <f t="shared" si="5"/>
        <v>0.02</v>
      </c>
      <c r="E179" s="101">
        <v>0.08</v>
      </c>
      <c r="F179" s="82">
        <v>0</v>
      </c>
      <c r="G179" s="25">
        <v>0</v>
      </c>
      <c r="H179" s="111">
        <f t="shared" si="4"/>
        <v>0</v>
      </c>
    </row>
    <row r="180" spans="1:9" ht="15.75" x14ac:dyDescent="0.25">
      <c r="A180" s="30"/>
      <c r="B180" s="22" t="s">
        <v>14</v>
      </c>
      <c r="C180" s="23" t="s">
        <v>105</v>
      </c>
      <c r="D180" s="23">
        <f t="shared" si="5"/>
        <v>0.02</v>
      </c>
      <c r="E180" s="101">
        <v>0.08</v>
      </c>
      <c r="F180" s="82">
        <v>0</v>
      </c>
      <c r="G180" s="25">
        <v>0</v>
      </c>
      <c r="H180" s="111">
        <f t="shared" si="4"/>
        <v>0</v>
      </c>
    </row>
    <row r="181" spans="1:9" ht="15.75" x14ac:dyDescent="0.25">
      <c r="A181" s="30"/>
      <c r="B181" s="22" t="s">
        <v>16</v>
      </c>
      <c r="C181" s="23" t="s">
        <v>105</v>
      </c>
      <c r="D181" s="23">
        <f t="shared" si="5"/>
        <v>0.02</v>
      </c>
      <c r="E181" s="101">
        <v>0.08</v>
      </c>
      <c r="F181" s="82">
        <v>11.66</v>
      </c>
      <c r="G181" s="25">
        <v>9</v>
      </c>
      <c r="H181" s="111">
        <f t="shared" si="4"/>
        <v>2.1</v>
      </c>
    </row>
    <row r="182" spans="1:9" ht="15.75" x14ac:dyDescent="0.25">
      <c r="A182" s="30"/>
      <c r="B182" s="22" t="s">
        <v>19</v>
      </c>
      <c r="C182" s="23" t="s">
        <v>105</v>
      </c>
      <c r="D182" s="23">
        <f t="shared" si="5"/>
        <v>0.02</v>
      </c>
      <c r="E182" s="101">
        <v>0.08</v>
      </c>
      <c r="F182" s="82">
        <v>1.64</v>
      </c>
      <c r="G182" s="25">
        <v>9</v>
      </c>
      <c r="H182" s="111">
        <f t="shared" si="4"/>
        <v>0.3</v>
      </c>
    </row>
    <row r="183" spans="1:9" ht="15.75" x14ac:dyDescent="0.25">
      <c r="A183" s="30"/>
      <c r="B183" s="22" t="s">
        <v>20</v>
      </c>
      <c r="C183" s="23" t="s">
        <v>105</v>
      </c>
      <c r="D183" s="23">
        <f t="shared" si="5"/>
        <v>0.02</v>
      </c>
      <c r="E183" s="101">
        <v>0.08</v>
      </c>
      <c r="F183" s="82">
        <v>0</v>
      </c>
      <c r="G183" s="25">
        <v>0</v>
      </c>
      <c r="H183" s="111">
        <f t="shared" si="4"/>
        <v>0</v>
      </c>
    </row>
    <row r="184" spans="1:9" ht="15.75" x14ac:dyDescent="0.25">
      <c r="A184" s="30"/>
      <c r="B184" s="22" t="s">
        <v>7</v>
      </c>
      <c r="C184" s="23" t="s">
        <v>105</v>
      </c>
      <c r="D184" s="23"/>
      <c r="E184" s="101"/>
      <c r="F184" s="82">
        <f>SUM(F179:F183)</f>
        <v>13.3</v>
      </c>
      <c r="G184" s="25"/>
      <c r="H184" s="111"/>
    </row>
    <row r="185" spans="1:9" ht="25.5" x14ac:dyDescent="0.25">
      <c r="A185" s="30"/>
      <c r="B185" s="19" t="s">
        <v>79</v>
      </c>
      <c r="C185" s="20" t="s">
        <v>104</v>
      </c>
      <c r="D185" s="114">
        <f t="shared" si="5"/>
        <v>0.03</v>
      </c>
      <c r="E185" s="28">
        <v>0.11</v>
      </c>
      <c r="F185" s="81">
        <v>13.3</v>
      </c>
      <c r="G185" s="21">
        <v>13</v>
      </c>
      <c r="H185" s="81">
        <f t="shared" si="4"/>
        <v>5.19</v>
      </c>
    </row>
    <row r="186" spans="1:9" ht="25.5" x14ac:dyDescent="0.25">
      <c r="A186" s="30">
        <v>3</v>
      </c>
      <c r="B186" s="19" t="s">
        <v>134</v>
      </c>
      <c r="C186" s="20" t="s">
        <v>104</v>
      </c>
      <c r="D186" s="114">
        <f t="shared" si="5"/>
        <v>0.54</v>
      </c>
      <c r="E186" s="28">
        <v>1.86</v>
      </c>
      <c r="F186" s="81">
        <f>SUM(F187:F191)</f>
        <v>4179.05</v>
      </c>
      <c r="G186" s="21">
        <v>4</v>
      </c>
      <c r="H186" s="81">
        <f t="shared" si="4"/>
        <v>9026.75</v>
      </c>
      <c r="I186" s="13"/>
    </row>
    <row r="187" spans="1:9" ht="15.75" x14ac:dyDescent="0.25">
      <c r="A187" s="30"/>
      <c r="B187" s="22" t="s">
        <v>12</v>
      </c>
      <c r="C187" s="23" t="s">
        <v>105</v>
      </c>
      <c r="D187" s="23">
        <f t="shared" si="5"/>
        <v>0.54</v>
      </c>
      <c r="E187" s="101">
        <v>1.86</v>
      </c>
      <c r="F187" s="82">
        <f>1237.06+3.14</f>
        <v>1240.2</v>
      </c>
      <c r="G187" s="25">
        <v>4</v>
      </c>
      <c r="H187" s="111">
        <f t="shared" si="4"/>
        <v>2678.83</v>
      </c>
      <c r="I187" s="13"/>
    </row>
    <row r="188" spans="1:9" ht="15.75" x14ac:dyDescent="0.25">
      <c r="A188" s="30"/>
      <c r="B188" s="22" t="s">
        <v>14</v>
      </c>
      <c r="C188" s="23" t="s">
        <v>105</v>
      </c>
      <c r="D188" s="23">
        <f t="shared" si="5"/>
        <v>0.54</v>
      </c>
      <c r="E188" s="101">
        <v>1.86</v>
      </c>
      <c r="F188" s="82">
        <f>1872.02+15</f>
        <v>1887.02</v>
      </c>
      <c r="G188" s="25">
        <v>4</v>
      </c>
      <c r="H188" s="111">
        <f t="shared" si="4"/>
        <v>4075.96</v>
      </c>
      <c r="I188" s="13"/>
    </row>
    <row r="189" spans="1:9" ht="15.75" x14ac:dyDescent="0.25">
      <c r="A189" s="30"/>
      <c r="B189" s="22" t="s">
        <v>16</v>
      </c>
      <c r="C189" s="23" t="s">
        <v>105</v>
      </c>
      <c r="D189" s="23">
        <f t="shared" si="5"/>
        <v>0.54</v>
      </c>
      <c r="E189" s="101">
        <v>1.86</v>
      </c>
      <c r="F189" s="82">
        <v>579.39</v>
      </c>
      <c r="G189" s="25">
        <v>4</v>
      </c>
      <c r="H189" s="111">
        <f t="shared" si="4"/>
        <v>1251.48</v>
      </c>
    </row>
    <row r="190" spans="1:9" ht="15.75" x14ac:dyDescent="0.25">
      <c r="A190" s="30"/>
      <c r="B190" s="22" t="s">
        <v>19</v>
      </c>
      <c r="C190" s="23" t="s">
        <v>105</v>
      </c>
      <c r="D190" s="23">
        <f t="shared" si="5"/>
        <v>0.54</v>
      </c>
      <c r="E190" s="101">
        <v>1.86</v>
      </c>
      <c r="F190" s="82">
        <f>383.4+30.62</f>
        <v>414.02</v>
      </c>
      <c r="G190" s="25">
        <v>4</v>
      </c>
      <c r="H190" s="111">
        <f t="shared" si="4"/>
        <v>894.28</v>
      </c>
    </row>
    <row r="191" spans="1:9" ht="15.75" x14ac:dyDescent="0.25">
      <c r="A191" s="30"/>
      <c r="B191" s="22" t="s">
        <v>20</v>
      </c>
      <c r="C191" s="23" t="s">
        <v>105</v>
      </c>
      <c r="D191" s="23">
        <f t="shared" si="5"/>
        <v>0.54</v>
      </c>
      <c r="E191" s="101">
        <v>1.86</v>
      </c>
      <c r="F191" s="82">
        <v>58.42</v>
      </c>
      <c r="G191" s="25">
        <v>4</v>
      </c>
      <c r="H191" s="111">
        <f t="shared" si="4"/>
        <v>126.19</v>
      </c>
    </row>
    <row r="192" spans="1:9" ht="15.75" x14ac:dyDescent="0.25">
      <c r="A192" s="30"/>
      <c r="B192" s="22" t="s">
        <v>7</v>
      </c>
      <c r="C192" s="23" t="s">
        <v>105</v>
      </c>
      <c r="D192" s="23"/>
      <c r="E192" s="101"/>
      <c r="F192" s="82">
        <f>SUM(F187:F191)</f>
        <v>4179.05</v>
      </c>
      <c r="G192" s="25"/>
      <c r="H192" s="111"/>
      <c r="I192" s="112"/>
    </row>
    <row r="193" spans="1:9" ht="25.5" x14ac:dyDescent="0.25">
      <c r="A193" s="30">
        <v>4</v>
      </c>
      <c r="B193" s="19" t="s">
        <v>80</v>
      </c>
      <c r="C193" s="20" t="s">
        <v>104</v>
      </c>
      <c r="D193" s="114">
        <f t="shared" si="5"/>
        <v>0.54</v>
      </c>
      <c r="E193" s="28">
        <v>1.86</v>
      </c>
      <c r="F193" s="81">
        <v>2462.92</v>
      </c>
      <c r="G193" s="21">
        <v>4</v>
      </c>
      <c r="H193" s="81">
        <f t="shared" si="4"/>
        <v>5319.91</v>
      </c>
      <c r="I193" s="13"/>
    </row>
    <row r="194" spans="1:9" ht="15.75" x14ac:dyDescent="0.25">
      <c r="A194" s="30"/>
      <c r="B194" s="22" t="s">
        <v>12</v>
      </c>
      <c r="C194" s="23" t="s">
        <v>105</v>
      </c>
      <c r="D194" s="23">
        <f t="shared" si="5"/>
        <v>0.54</v>
      </c>
      <c r="E194" s="101">
        <v>1.86</v>
      </c>
      <c r="F194" s="82">
        <v>954.7</v>
      </c>
      <c r="G194" s="25">
        <v>4</v>
      </c>
      <c r="H194" s="111">
        <f t="shared" si="4"/>
        <v>2062.15</v>
      </c>
    </row>
    <row r="195" spans="1:9" ht="15.75" x14ac:dyDescent="0.25">
      <c r="A195" s="30"/>
      <c r="B195" s="22" t="s">
        <v>14</v>
      </c>
      <c r="C195" s="23" t="s">
        <v>105</v>
      </c>
      <c r="D195" s="23">
        <f t="shared" si="5"/>
        <v>0.54</v>
      </c>
      <c r="E195" s="101">
        <v>1.86</v>
      </c>
      <c r="F195" s="82">
        <v>21.49</v>
      </c>
      <c r="G195" s="25">
        <v>4</v>
      </c>
      <c r="H195" s="111">
        <f t="shared" si="4"/>
        <v>46.42</v>
      </c>
    </row>
    <row r="196" spans="1:9" ht="15.75" x14ac:dyDescent="0.25">
      <c r="A196" s="30"/>
      <c r="B196" s="22" t="s">
        <v>16</v>
      </c>
      <c r="C196" s="23" t="s">
        <v>105</v>
      </c>
      <c r="D196" s="23">
        <f t="shared" si="5"/>
        <v>0.54</v>
      </c>
      <c r="E196" s="101">
        <v>1.86</v>
      </c>
      <c r="F196" s="82">
        <v>1007.1</v>
      </c>
      <c r="G196" s="25">
        <v>4</v>
      </c>
      <c r="H196" s="111">
        <f t="shared" si="4"/>
        <v>2175.34</v>
      </c>
    </row>
    <row r="197" spans="1:9" ht="15.75" x14ac:dyDescent="0.25">
      <c r="A197" s="30"/>
      <c r="B197" s="22" t="s">
        <v>19</v>
      </c>
      <c r="C197" s="23" t="s">
        <v>105</v>
      </c>
      <c r="D197" s="23">
        <f t="shared" si="5"/>
        <v>0.54</v>
      </c>
      <c r="E197" s="101">
        <v>1.86</v>
      </c>
      <c r="F197" s="82">
        <v>0</v>
      </c>
      <c r="G197" s="25">
        <v>4</v>
      </c>
      <c r="H197" s="111">
        <f t="shared" si="4"/>
        <v>0</v>
      </c>
    </row>
    <row r="198" spans="1:9" ht="15.75" x14ac:dyDescent="0.25">
      <c r="A198" s="30"/>
      <c r="B198" s="22" t="s">
        <v>20</v>
      </c>
      <c r="C198" s="23" t="s">
        <v>105</v>
      </c>
      <c r="D198" s="23">
        <f t="shared" si="5"/>
        <v>0.54</v>
      </c>
      <c r="E198" s="101">
        <v>1.86</v>
      </c>
      <c r="F198" s="82">
        <v>479.63</v>
      </c>
      <c r="G198" s="25">
        <v>4</v>
      </c>
      <c r="H198" s="111">
        <f t="shared" si="4"/>
        <v>1036</v>
      </c>
    </row>
    <row r="199" spans="1:9" ht="15.75" x14ac:dyDescent="0.25">
      <c r="A199" s="30"/>
      <c r="B199" s="22" t="s">
        <v>7</v>
      </c>
      <c r="C199" s="23" t="s">
        <v>105</v>
      </c>
      <c r="D199" s="23"/>
      <c r="E199" s="101"/>
      <c r="F199" s="82">
        <f>SUM(F194:F198)</f>
        <v>2462.92</v>
      </c>
      <c r="G199" s="25"/>
      <c r="H199" s="111"/>
    </row>
    <row r="200" spans="1:9" ht="25.5" x14ac:dyDescent="0.25">
      <c r="A200" s="30">
        <v>5</v>
      </c>
      <c r="B200" s="19" t="s">
        <v>81</v>
      </c>
      <c r="C200" s="20" t="s">
        <v>104</v>
      </c>
      <c r="D200" s="114">
        <f t="shared" si="5"/>
        <v>0.54</v>
      </c>
      <c r="E200" s="28">
        <v>1.86</v>
      </c>
      <c r="F200" s="81">
        <v>1333.04</v>
      </c>
      <c r="G200" s="21">
        <v>4</v>
      </c>
      <c r="H200" s="81">
        <f t="shared" si="4"/>
        <v>2879.37</v>
      </c>
      <c r="I200" s="13"/>
    </row>
    <row r="201" spans="1:9" ht="15.75" x14ac:dyDescent="0.25">
      <c r="A201" s="30"/>
      <c r="B201" s="22" t="s">
        <v>12</v>
      </c>
      <c r="C201" s="23" t="s">
        <v>105</v>
      </c>
      <c r="D201" s="23">
        <f t="shared" si="5"/>
        <v>0.54</v>
      </c>
      <c r="E201" s="101">
        <v>1.86</v>
      </c>
      <c r="F201" s="82">
        <v>226.52</v>
      </c>
      <c r="G201" s="25">
        <v>4</v>
      </c>
      <c r="H201" s="111">
        <f t="shared" si="4"/>
        <v>489.28</v>
      </c>
    </row>
    <row r="202" spans="1:9" ht="15.75" x14ac:dyDescent="0.25">
      <c r="A202" s="30"/>
      <c r="B202" s="22" t="s">
        <v>14</v>
      </c>
      <c r="C202" s="23" t="s">
        <v>105</v>
      </c>
      <c r="D202" s="23">
        <f t="shared" si="5"/>
        <v>0.54</v>
      </c>
      <c r="E202" s="101">
        <v>1.86</v>
      </c>
      <c r="F202" s="82">
        <v>1059.93</v>
      </c>
      <c r="G202" s="25">
        <v>4</v>
      </c>
      <c r="H202" s="111">
        <f t="shared" si="4"/>
        <v>2289.4499999999998</v>
      </c>
    </row>
    <row r="203" spans="1:9" ht="15.75" x14ac:dyDescent="0.25">
      <c r="A203" s="30"/>
      <c r="B203" s="22" t="s">
        <v>16</v>
      </c>
      <c r="C203" s="23" t="s">
        <v>105</v>
      </c>
      <c r="D203" s="23">
        <f t="shared" si="5"/>
        <v>0.54</v>
      </c>
      <c r="E203" s="101">
        <v>1.86</v>
      </c>
      <c r="F203" s="82">
        <v>40.17</v>
      </c>
      <c r="G203" s="25">
        <v>4</v>
      </c>
      <c r="H203" s="111">
        <f t="shared" si="4"/>
        <v>86.77</v>
      </c>
    </row>
    <row r="204" spans="1:9" ht="15.75" x14ac:dyDescent="0.25">
      <c r="A204" s="30"/>
      <c r="B204" s="22" t="s">
        <v>19</v>
      </c>
      <c r="C204" s="23" t="s">
        <v>105</v>
      </c>
      <c r="D204" s="23">
        <f t="shared" si="5"/>
        <v>0.54</v>
      </c>
      <c r="E204" s="101">
        <v>1.86</v>
      </c>
      <c r="F204" s="82">
        <v>6.42</v>
      </c>
      <c r="G204" s="25">
        <v>4</v>
      </c>
      <c r="H204" s="111">
        <f t="shared" si="4"/>
        <v>13.87</v>
      </c>
    </row>
    <row r="205" spans="1:9" ht="15.75" x14ac:dyDescent="0.25">
      <c r="A205" s="30"/>
      <c r="B205" s="22" t="s">
        <v>20</v>
      </c>
      <c r="C205" s="23" t="s">
        <v>105</v>
      </c>
      <c r="D205" s="23">
        <f t="shared" si="5"/>
        <v>0.54</v>
      </c>
      <c r="E205" s="101">
        <v>1.86</v>
      </c>
      <c r="F205" s="82">
        <v>0</v>
      </c>
      <c r="G205" s="25">
        <v>4</v>
      </c>
      <c r="H205" s="111">
        <f t="shared" si="4"/>
        <v>0</v>
      </c>
    </row>
    <row r="206" spans="1:9" ht="15.75" x14ac:dyDescent="0.25">
      <c r="A206" s="30"/>
      <c r="B206" s="22" t="s">
        <v>7</v>
      </c>
      <c r="C206" s="23" t="s">
        <v>105</v>
      </c>
      <c r="D206" s="23"/>
      <c r="E206" s="101"/>
      <c r="F206" s="82">
        <f>SUM(F201:F205)</f>
        <v>1333.0400000000002</v>
      </c>
      <c r="G206" s="25"/>
      <c r="H206" s="111"/>
    </row>
    <row r="207" spans="1:9" ht="25.5" x14ac:dyDescent="0.25">
      <c r="A207" s="30"/>
      <c r="B207" s="19" t="s">
        <v>82</v>
      </c>
      <c r="C207" s="20" t="s">
        <v>104</v>
      </c>
      <c r="D207" s="114">
        <f t="shared" si="5"/>
        <v>0.03</v>
      </c>
      <c r="E207" s="28">
        <v>0.11</v>
      </c>
      <c r="F207" s="81">
        <v>7975.01</v>
      </c>
      <c r="G207" s="21">
        <v>13</v>
      </c>
      <c r="H207" s="81">
        <f t="shared" si="4"/>
        <v>3110.25</v>
      </c>
      <c r="I207" s="13"/>
    </row>
    <row r="208" spans="1:9" ht="25.5" x14ac:dyDescent="0.25">
      <c r="A208" s="43">
        <v>6</v>
      </c>
      <c r="B208" s="19" t="s">
        <v>83</v>
      </c>
      <c r="C208" s="20" t="s">
        <v>104</v>
      </c>
      <c r="D208" s="114">
        <f t="shared" si="5"/>
        <v>0.72</v>
      </c>
      <c r="E208" s="29">
        <v>2.48</v>
      </c>
      <c r="F208" s="81">
        <v>218.21</v>
      </c>
      <c r="G208" s="21">
        <v>4</v>
      </c>
      <c r="H208" s="81">
        <f t="shared" si="4"/>
        <v>628.44000000000005</v>
      </c>
      <c r="I208" s="13"/>
    </row>
    <row r="209" spans="1:8" ht="15.75" x14ac:dyDescent="0.25">
      <c r="A209" s="41"/>
      <c r="B209" s="22" t="s">
        <v>12</v>
      </c>
      <c r="C209" s="23" t="s">
        <v>105</v>
      </c>
      <c r="D209" s="23">
        <f t="shared" si="5"/>
        <v>0.72</v>
      </c>
      <c r="E209" s="97">
        <v>2.48</v>
      </c>
      <c r="F209" s="82">
        <v>34.369999999999997</v>
      </c>
      <c r="G209" s="25">
        <v>4</v>
      </c>
      <c r="H209" s="111">
        <f t="shared" si="4"/>
        <v>98.99</v>
      </c>
    </row>
    <row r="210" spans="1:8" ht="15.75" x14ac:dyDescent="0.25">
      <c r="A210" s="41"/>
      <c r="B210" s="22" t="s">
        <v>14</v>
      </c>
      <c r="C210" s="23" t="s">
        <v>105</v>
      </c>
      <c r="D210" s="23">
        <f t="shared" si="5"/>
        <v>0.72</v>
      </c>
      <c r="E210" s="97">
        <v>2.48</v>
      </c>
      <c r="F210" s="82">
        <v>23.64</v>
      </c>
      <c r="G210" s="25">
        <v>4</v>
      </c>
      <c r="H210" s="111">
        <f t="shared" si="4"/>
        <v>68.08</v>
      </c>
    </row>
    <row r="211" spans="1:8" ht="15.75" x14ac:dyDescent="0.25">
      <c r="A211" s="41"/>
      <c r="B211" s="22" t="s">
        <v>16</v>
      </c>
      <c r="C211" s="23" t="s">
        <v>105</v>
      </c>
      <c r="D211" s="23">
        <f t="shared" si="5"/>
        <v>0.72</v>
      </c>
      <c r="E211" s="97">
        <v>2.48</v>
      </c>
      <c r="F211" s="82">
        <v>113.72</v>
      </c>
      <c r="G211" s="25">
        <v>4</v>
      </c>
      <c r="H211" s="111">
        <f t="shared" si="4"/>
        <v>327.51</v>
      </c>
    </row>
    <row r="212" spans="1:8" ht="15.75" x14ac:dyDescent="0.25">
      <c r="A212" s="41"/>
      <c r="B212" s="22" t="s">
        <v>19</v>
      </c>
      <c r="C212" s="23" t="s">
        <v>105</v>
      </c>
      <c r="D212" s="23">
        <f t="shared" si="5"/>
        <v>0.72</v>
      </c>
      <c r="E212" s="97">
        <v>2.48</v>
      </c>
      <c r="F212" s="82">
        <v>44.61</v>
      </c>
      <c r="G212" s="25">
        <v>4</v>
      </c>
      <c r="H212" s="111">
        <f t="shared" si="4"/>
        <v>128.47999999999999</v>
      </c>
    </row>
    <row r="213" spans="1:8" ht="15.75" x14ac:dyDescent="0.25">
      <c r="A213" s="41"/>
      <c r="B213" s="22" t="s">
        <v>20</v>
      </c>
      <c r="C213" s="23" t="s">
        <v>105</v>
      </c>
      <c r="D213" s="23">
        <f t="shared" si="5"/>
        <v>0.72</v>
      </c>
      <c r="E213" s="97">
        <v>2.48</v>
      </c>
      <c r="F213" s="82">
        <v>1.87</v>
      </c>
      <c r="G213" s="25">
        <v>4</v>
      </c>
      <c r="H213" s="111">
        <f t="shared" si="4"/>
        <v>5.39</v>
      </c>
    </row>
    <row r="214" spans="1:8" ht="15.75" x14ac:dyDescent="0.25">
      <c r="A214" s="30"/>
      <c r="B214" s="22" t="s">
        <v>7</v>
      </c>
      <c r="C214" s="23" t="s">
        <v>105</v>
      </c>
      <c r="D214" s="23"/>
      <c r="E214" s="97"/>
      <c r="F214" s="82">
        <f>SUM(F209:F213)</f>
        <v>218.20999999999998</v>
      </c>
      <c r="G214" s="25"/>
      <c r="H214" s="111"/>
    </row>
    <row r="215" spans="1:8" ht="45" customHeight="1" x14ac:dyDescent="0.25">
      <c r="A215" s="30"/>
      <c r="B215" s="19" t="s">
        <v>84</v>
      </c>
      <c r="C215" s="20" t="s">
        <v>104</v>
      </c>
      <c r="D215" s="114">
        <f t="shared" si="5"/>
        <v>0.03</v>
      </c>
      <c r="E215" s="28">
        <v>0.11</v>
      </c>
      <c r="F215" s="81">
        <v>218.21</v>
      </c>
      <c r="G215" s="21">
        <v>13</v>
      </c>
      <c r="H215" s="81">
        <f t="shared" si="4"/>
        <v>85.1</v>
      </c>
    </row>
    <row r="216" spans="1:8" ht="32.25" customHeight="1" x14ac:dyDescent="0.25">
      <c r="A216" s="30">
        <v>7</v>
      </c>
      <c r="B216" s="19" t="s">
        <v>85</v>
      </c>
      <c r="C216" s="20" t="s">
        <v>34</v>
      </c>
      <c r="D216" s="114">
        <f t="shared" si="5"/>
        <v>0.02</v>
      </c>
      <c r="E216" s="28">
        <v>0.08</v>
      </c>
      <c r="F216" s="81">
        <v>522.38</v>
      </c>
      <c r="G216" s="21">
        <v>5</v>
      </c>
      <c r="H216" s="81">
        <f t="shared" si="4"/>
        <v>52.24</v>
      </c>
    </row>
    <row r="217" spans="1:8" ht="18.75" customHeight="1" x14ac:dyDescent="0.25">
      <c r="A217" s="30"/>
      <c r="B217" s="19" t="s">
        <v>86</v>
      </c>
      <c r="C217" s="20" t="s">
        <v>56</v>
      </c>
      <c r="D217" s="114">
        <f t="shared" si="5"/>
        <v>31.9</v>
      </c>
      <c r="E217" s="28">
        <v>110.14</v>
      </c>
      <c r="F217" s="119">
        <v>0</v>
      </c>
      <c r="G217" s="21">
        <v>0</v>
      </c>
      <c r="H217" s="81">
        <f t="shared" si="4"/>
        <v>0</v>
      </c>
    </row>
    <row r="218" spans="1:8" ht="20.25" customHeight="1" x14ac:dyDescent="0.25">
      <c r="A218" s="30"/>
      <c r="B218" s="19" t="s">
        <v>87</v>
      </c>
      <c r="C218" s="20" t="s">
        <v>65</v>
      </c>
      <c r="D218" s="114">
        <f t="shared" si="5"/>
        <v>22.33</v>
      </c>
      <c r="E218" s="28">
        <v>77.099999999999994</v>
      </c>
      <c r="F218" s="81">
        <v>0</v>
      </c>
      <c r="G218" s="21">
        <v>0</v>
      </c>
      <c r="H218" s="81">
        <f t="shared" si="4"/>
        <v>0</v>
      </c>
    </row>
    <row r="219" spans="1:8" ht="19.5" customHeight="1" x14ac:dyDescent="0.25">
      <c r="A219" s="30"/>
      <c r="B219" s="19" t="s">
        <v>88</v>
      </c>
      <c r="C219" s="20" t="s">
        <v>56</v>
      </c>
      <c r="D219" s="114">
        <f t="shared" si="5"/>
        <v>6.38</v>
      </c>
      <c r="E219" s="28">
        <v>22.03</v>
      </c>
      <c r="F219" s="81">
        <v>0</v>
      </c>
      <c r="G219" s="21">
        <v>0</v>
      </c>
      <c r="H219" s="81">
        <f t="shared" si="4"/>
        <v>0</v>
      </c>
    </row>
    <row r="220" spans="1:8" ht="28.5" customHeight="1" x14ac:dyDescent="0.25">
      <c r="A220" s="30">
        <v>8</v>
      </c>
      <c r="B220" s="19" t="s">
        <v>89</v>
      </c>
      <c r="C220" s="20" t="s">
        <v>34</v>
      </c>
      <c r="D220" s="114">
        <f t="shared" si="5"/>
        <v>1.67</v>
      </c>
      <c r="E220" s="28">
        <v>5.75</v>
      </c>
      <c r="F220" s="81">
        <v>10</v>
      </c>
      <c r="G220" s="21">
        <v>5</v>
      </c>
      <c r="H220" s="81">
        <f t="shared" si="4"/>
        <v>83.5</v>
      </c>
    </row>
    <row r="221" spans="1:8" ht="21" customHeight="1" x14ac:dyDescent="0.25">
      <c r="A221" s="30">
        <v>9</v>
      </c>
      <c r="B221" s="19" t="s">
        <v>90</v>
      </c>
      <c r="C221" s="20" t="s">
        <v>104</v>
      </c>
      <c r="D221" s="114">
        <f t="shared" si="5"/>
        <v>2.17</v>
      </c>
      <c r="E221" s="28">
        <v>7.48</v>
      </c>
      <c r="F221" s="81">
        <v>25.1</v>
      </c>
      <c r="G221" s="21">
        <v>9</v>
      </c>
      <c r="H221" s="81">
        <f t="shared" si="4"/>
        <v>490.2</v>
      </c>
    </row>
    <row r="222" spans="1:8" ht="20.25" customHeight="1" x14ac:dyDescent="0.25">
      <c r="A222" s="30"/>
      <c r="B222" s="22" t="s">
        <v>12</v>
      </c>
      <c r="C222" s="23" t="s">
        <v>105</v>
      </c>
      <c r="D222" s="23">
        <f t="shared" si="5"/>
        <v>2.17</v>
      </c>
      <c r="E222" s="101">
        <v>7.48</v>
      </c>
      <c r="F222" s="82">
        <v>2.35</v>
      </c>
      <c r="G222" s="25">
        <v>9</v>
      </c>
      <c r="H222" s="111">
        <f t="shared" ref="H222:H233" si="6">ROUND((D222*F222*G222),2)</f>
        <v>45.9</v>
      </c>
    </row>
    <row r="223" spans="1:8" ht="20.25" customHeight="1" x14ac:dyDescent="0.25">
      <c r="A223" s="30"/>
      <c r="B223" s="22" t="s">
        <v>14</v>
      </c>
      <c r="C223" s="23" t="s">
        <v>105</v>
      </c>
      <c r="D223" s="23">
        <f t="shared" ref="D223:D241" si="7">+ROUND(E223/$E$28,2)</f>
        <v>2.17</v>
      </c>
      <c r="E223" s="101">
        <v>7.48</v>
      </c>
      <c r="F223" s="82">
        <v>18.52</v>
      </c>
      <c r="G223" s="25">
        <v>9</v>
      </c>
      <c r="H223" s="111">
        <f t="shared" si="6"/>
        <v>361.7</v>
      </c>
    </row>
    <row r="224" spans="1:8" ht="21" customHeight="1" x14ac:dyDescent="0.25">
      <c r="A224" s="30"/>
      <c r="B224" s="22" t="s">
        <v>16</v>
      </c>
      <c r="C224" s="23" t="s">
        <v>105</v>
      </c>
      <c r="D224" s="23">
        <f t="shared" si="7"/>
        <v>2.17</v>
      </c>
      <c r="E224" s="101">
        <v>7.48</v>
      </c>
      <c r="F224" s="82">
        <v>4</v>
      </c>
      <c r="G224" s="25">
        <v>9</v>
      </c>
      <c r="H224" s="111">
        <f t="shared" si="6"/>
        <v>78.12</v>
      </c>
    </row>
    <row r="225" spans="1:9" ht="20.25" customHeight="1" x14ac:dyDescent="0.25">
      <c r="A225" s="30"/>
      <c r="B225" s="22" t="s">
        <v>19</v>
      </c>
      <c r="C225" s="23" t="s">
        <v>105</v>
      </c>
      <c r="D225" s="23">
        <f t="shared" si="7"/>
        <v>2.17</v>
      </c>
      <c r="E225" s="101">
        <v>7.48</v>
      </c>
      <c r="F225" s="82">
        <v>0.23</v>
      </c>
      <c r="G225" s="25">
        <v>9</v>
      </c>
      <c r="H225" s="111">
        <f t="shared" si="6"/>
        <v>4.49</v>
      </c>
      <c r="I225" s="33"/>
    </row>
    <row r="226" spans="1:9" ht="15.75" x14ac:dyDescent="0.25">
      <c r="A226" s="30"/>
      <c r="B226" s="22" t="s">
        <v>7</v>
      </c>
      <c r="C226" s="23" t="s">
        <v>105</v>
      </c>
      <c r="D226" s="23"/>
      <c r="E226" s="101"/>
      <c r="F226" s="82">
        <f>SUM(F222:F225)</f>
        <v>25.1</v>
      </c>
      <c r="G226" s="25"/>
      <c r="H226" s="111"/>
      <c r="I226" s="40"/>
    </row>
    <row r="227" spans="1:9" ht="29.25" customHeight="1" x14ac:dyDescent="0.25">
      <c r="A227" s="30"/>
      <c r="B227" s="19" t="s">
        <v>91</v>
      </c>
      <c r="C227" s="20" t="s">
        <v>104</v>
      </c>
      <c r="D227" s="114">
        <f t="shared" si="7"/>
        <v>0.03</v>
      </c>
      <c r="E227" s="28">
        <v>0.11</v>
      </c>
      <c r="F227" s="81">
        <v>25.1</v>
      </c>
      <c r="G227" s="21">
        <v>13</v>
      </c>
      <c r="H227" s="81">
        <f t="shared" si="6"/>
        <v>9.7899999999999991</v>
      </c>
    </row>
    <row r="228" spans="1:9" ht="30" customHeight="1" x14ac:dyDescent="0.25">
      <c r="A228" s="30"/>
      <c r="B228" s="19" t="s">
        <v>92</v>
      </c>
      <c r="C228" s="20" t="s">
        <v>104</v>
      </c>
      <c r="D228" s="114">
        <f t="shared" si="7"/>
        <v>0.02</v>
      </c>
      <c r="E228" s="28">
        <v>0.08</v>
      </c>
      <c r="F228" s="81">
        <f>7375.88+46+13.65</f>
        <v>7435.53</v>
      </c>
      <c r="G228" s="21">
        <v>9</v>
      </c>
      <c r="H228" s="81">
        <f t="shared" si="6"/>
        <v>1338.4</v>
      </c>
      <c r="I228" s="13"/>
    </row>
    <row r="229" spans="1:9" ht="30" customHeight="1" x14ac:dyDescent="0.25">
      <c r="A229" s="30"/>
      <c r="B229" s="19" t="s">
        <v>165</v>
      </c>
      <c r="C229" s="20" t="s">
        <v>104</v>
      </c>
      <c r="D229" s="114">
        <f t="shared" si="7"/>
        <v>0.02</v>
      </c>
      <c r="E229" s="28">
        <v>0.08</v>
      </c>
      <c r="F229" s="85">
        <v>15.4</v>
      </c>
      <c r="G229" s="106">
        <v>3</v>
      </c>
      <c r="H229" s="81">
        <f t="shared" si="6"/>
        <v>0.92</v>
      </c>
    </row>
    <row r="230" spans="1:9" ht="19.5" customHeight="1" x14ac:dyDescent="0.25">
      <c r="A230" s="30" t="s">
        <v>93</v>
      </c>
      <c r="B230" s="19" t="s">
        <v>96</v>
      </c>
      <c r="C230" s="107" t="s">
        <v>107</v>
      </c>
      <c r="D230" s="114">
        <f t="shared" si="7"/>
        <v>1.31</v>
      </c>
      <c r="E230" s="28">
        <v>4.54</v>
      </c>
      <c r="F230" s="81">
        <v>31775.62</v>
      </c>
      <c r="G230" s="106">
        <v>0</v>
      </c>
      <c r="H230" s="81">
        <f t="shared" si="6"/>
        <v>0</v>
      </c>
      <c r="I230" s="117"/>
    </row>
    <row r="231" spans="1:9" ht="18.75" customHeight="1" x14ac:dyDescent="0.25">
      <c r="A231" s="30">
        <v>1</v>
      </c>
      <c r="B231" s="19" t="s">
        <v>97</v>
      </c>
      <c r="C231" s="108" t="s">
        <v>69</v>
      </c>
      <c r="D231" s="114">
        <f t="shared" si="7"/>
        <v>2.82</v>
      </c>
      <c r="E231" s="28">
        <v>9.74</v>
      </c>
      <c r="F231" s="81">
        <v>157.26</v>
      </c>
      <c r="G231" s="21">
        <v>0</v>
      </c>
      <c r="H231" s="81">
        <f t="shared" si="6"/>
        <v>0</v>
      </c>
      <c r="I231" s="74"/>
    </row>
    <row r="232" spans="1:9" ht="20.25" customHeight="1" x14ac:dyDescent="0.25">
      <c r="A232" s="30">
        <v>2</v>
      </c>
      <c r="B232" s="19" t="s">
        <v>102</v>
      </c>
      <c r="C232" s="108" t="s">
        <v>95</v>
      </c>
      <c r="D232" s="114">
        <f t="shared" si="7"/>
        <v>22.33</v>
      </c>
      <c r="E232" s="28">
        <v>77.099999999999994</v>
      </c>
      <c r="F232" s="119">
        <v>71</v>
      </c>
      <c r="G232" s="21">
        <v>0</v>
      </c>
      <c r="H232" s="81">
        <f t="shared" si="6"/>
        <v>0</v>
      </c>
      <c r="I232" s="74"/>
    </row>
    <row r="233" spans="1:9" ht="32.25" customHeight="1" x14ac:dyDescent="0.25">
      <c r="A233" s="30" t="s">
        <v>94</v>
      </c>
      <c r="B233" s="19" t="s">
        <v>103</v>
      </c>
      <c r="C233" s="29" t="s">
        <v>65</v>
      </c>
      <c r="D233" s="29">
        <f t="shared" si="7"/>
        <v>22.33</v>
      </c>
      <c r="E233" s="28">
        <v>77.099999999999994</v>
      </c>
      <c r="F233" s="104">
        <v>0</v>
      </c>
      <c r="G233" s="106">
        <v>0</v>
      </c>
      <c r="H233" s="85">
        <f t="shared" si="6"/>
        <v>0</v>
      </c>
      <c r="I233" s="12"/>
    </row>
    <row r="234" spans="1:9" ht="18.75" customHeight="1" x14ac:dyDescent="0.25">
      <c r="A234" s="50" t="s">
        <v>168</v>
      </c>
      <c r="B234" s="60" t="s">
        <v>141</v>
      </c>
      <c r="C234" s="58"/>
      <c r="D234" s="58"/>
      <c r="E234" s="58"/>
      <c r="F234" s="84"/>
      <c r="G234" s="61"/>
      <c r="H234" s="84"/>
      <c r="I234" s="3"/>
    </row>
    <row r="235" spans="1:9" ht="16.5" hidden="1" customHeight="1" x14ac:dyDescent="0.25">
      <c r="A235" s="30">
        <v>1</v>
      </c>
      <c r="B235" s="22" t="s">
        <v>137</v>
      </c>
      <c r="C235" s="23" t="s">
        <v>56</v>
      </c>
      <c r="D235" s="23">
        <f t="shared" si="7"/>
        <v>110</v>
      </c>
      <c r="E235" s="101">
        <v>379.8</v>
      </c>
      <c r="F235" s="96">
        <v>58</v>
      </c>
      <c r="G235" s="102">
        <v>0</v>
      </c>
      <c r="H235" s="96">
        <f>ROUND((E235*F235*G235/4),2)</f>
        <v>0</v>
      </c>
      <c r="I235" s="3"/>
    </row>
    <row r="236" spans="1:9" ht="18" hidden="1" customHeight="1" x14ac:dyDescent="0.25">
      <c r="A236" s="30">
        <v>2</v>
      </c>
      <c r="B236" s="22" t="s">
        <v>138</v>
      </c>
      <c r="C236" s="23" t="s">
        <v>139</v>
      </c>
      <c r="D236" s="23">
        <f t="shared" si="7"/>
        <v>46.22</v>
      </c>
      <c r="E236" s="101">
        <v>159.58000000000001</v>
      </c>
      <c r="F236" s="96">
        <v>33.31</v>
      </c>
      <c r="G236" s="102">
        <v>0</v>
      </c>
      <c r="H236" s="96">
        <f>ROUND((E236*F236*G236),2)</f>
        <v>0</v>
      </c>
      <c r="I236" s="3"/>
    </row>
    <row r="237" spans="1:9" ht="18" hidden="1" customHeight="1" x14ac:dyDescent="0.25">
      <c r="A237" s="30">
        <v>3</v>
      </c>
      <c r="B237" s="22" t="s">
        <v>162</v>
      </c>
      <c r="C237" s="23" t="s">
        <v>56</v>
      </c>
      <c r="D237" s="23">
        <f t="shared" si="7"/>
        <v>1.22</v>
      </c>
      <c r="E237" s="101">
        <v>4.22</v>
      </c>
      <c r="F237" s="103">
        <v>0</v>
      </c>
      <c r="G237" s="102">
        <v>0</v>
      </c>
      <c r="H237" s="96">
        <f>ROUND((E237*F237*G237),2)</f>
        <v>0</v>
      </c>
      <c r="I237" s="3"/>
    </row>
    <row r="238" spans="1:9" ht="18" hidden="1" customHeight="1" x14ac:dyDescent="0.25">
      <c r="A238" s="30">
        <v>4</v>
      </c>
      <c r="B238" s="22" t="s">
        <v>140</v>
      </c>
      <c r="C238" s="23" t="s">
        <v>56</v>
      </c>
      <c r="D238" s="23">
        <f t="shared" si="7"/>
        <v>0.76</v>
      </c>
      <c r="E238" s="101">
        <v>2.64</v>
      </c>
      <c r="F238" s="103">
        <v>0</v>
      </c>
      <c r="G238" s="102">
        <v>0</v>
      </c>
      <c r="H238" s="96">
        <f>ROUND((E238*F238*G238),2)</f>
        <v>0</v>
      </c>
      <c r="I238" s="3"/>
    </row>
    <row r="239" spans="1:9" ht="18" hidden="1" customHeight="1" x14ac:dyDescent="0.25">
      <c r="A239" s="30">
        <v>5</v>
      </c>
      <c r="B239" s="22" t="s">
        <v>163</v>
      </c>
      <c r="C239" s="23" t="s">
        <v>56</v>
      </c>
      <c r="D239" s="23">
        <f t="shared" si="7"/>
        <v>0.31</v>
      </c>
      <c r="E239" s="101">
        <v>1.06</v>
      </c>
      <c r="F239" s="96">
        <v>3331</v>
      </c>
      <c r="G239" s="102">
        <v>0</v>
      </c>
      <c r="H239" s="96">
        <f>ROUND((E239*F239*G239),2)</f>
        <v>0</v>
      </c>
      <c r="I239" s="3"/>
    </row>
    <row r="240" spans="1:9" ht="18" hidden="1" customHeight="1" x14ac:dyDescent="0.25">
      <c r="A240" s="30">
        <v>6</v>
      </c>
      <c r="B240" s="22" t="s">
        <v>141</v>
      </c>
      <c r="C240" s="23" t="s">
        <v>34</v>
      </c>
      <c r="D240" s="23">
        <f t="shared" si="7"/>
        <v>116.05</v>
      </c>
      <c r="E240" s="101">
        <v>400.69</v>
      </c>
      <c r="F240" s="96">
        <v>64.56</v>
      </c>
      <c r="G240" s="102">
        <v>0</v>
      </c>
      <c r="H240" s="96">
        <f>ROUND((E240*F240*G240/6),2)</f>
        <v>0</v>
      </c>
      <c r="I240" s="3"/>
    </row>
    <row r="241" spans="1:12" ht="18" hidden="1" customHeight="1" x14ac:dyDescent="0.25">
      <c r="A241" s="30">
        <v>7</v>
      </c>
      <c r="B241" s="22" t="s">
        <v>142</v>
      </c>
      <c r="C241" s="23" t="s">
        <v>56</v>
      </c>
      <c r="D241" s="23">
        <f t="shared" si="7"/>
        <v>36.67</v>
      </c>
      <c r="E241" s="101">
        <v>126.6</v>
      </c>
      <c r="F241" s="103">
        <v>403</v>
      </c>
      <c r="G241" s="102">
        <v>0</v>
      </c>
      <c r="H241" s="96">
        <f>ROUND((E241*F241*G241/6),2)</f>
        <v>0</v>
      </c>
      <c r="I241" s="10"/>
    </row>
    <row r="242" spans="1:12" ht="29.25" customHeight="1" x14ac:dyDescent="0.25">
      <c r="A242" s="50" t="s">
        <v>169</v>
      </c>
      <c r="B242" s="57" t="s">
        <v>164</v>
      </c>
      <c r="C242" s="58"/>
      <c r="D242" s="58"/>
      <c r="E242" s="93"/>
      <c r="F242" s="86"/>
      <c r="G242" s="59"/>
      <c r="H242" s="86"/>
      <c r="I242" s="3"/>
    </row>
    <row r="243" spans="1:12" ht="18" hidden="1" customHeight="1" x14ac:dyDescent="0.25">
      <c r="A243" s="30">
        <v>1</v>
      </c>
      <c r="B243" s="100" t="s">
        <v>143</v>
      </c>
      <c r="C243" s="97" t="s">
        <v>172</v>
      </c>
      <c r="D243" s="97"/>
      <c r="E243" s="101">
        <v>1.84</v>
      </c>
      <c r="F243" s="96">
        <v>13606.88</v>
      </c>
      <c r="G243" s="102">
        <v>0</v>
      </c>
      <c r="H243" s="96">
        <f>ROUND((E243*F243*G243),2)</f>
        <v>0</v>
      </c>
      <c r="I243" s="3"/>
      <c r="J243" s="66"/>
      <c r="K243" s="33"/>
      <c r="L243" s="33"/>
    </row>
    <row r="244" spans="1:12" ht="18" hidden="1" customHeight="1" x14ac:dyDescent="0.25">
      <c r="A244" s="30">
        <v>2</v>
      </c>
      <c r="B244" s="100" t="s">
        <v>144</v>
      </c>
      <c r="C244" s="97" t="s">
        <v>172</v>
      </c>
      <c r="D244" s="97"/>
      <c r="E244" s="101">
        <v>1.84</v>
      </c>
      <c r="F244" s="96">
        <v>8001.93</v>
      </c>
      <c r="G244" s="102">
        <v>0</v>
      </c>
      <c r="H244" s="96">
        <f t="shared" ref="H244:H265" si="8">ROUND((E244*F244*G244),2)</f>
        <v>0</v>
      </c>
      <c r="I244" s="3"/>
      <c r="K244" s="33"/>
      <c r="L244" s="33"/>
    </row>
    <row r="245" spans="1:12" ht="18" hidden="1" customHeight="1" x14ac:dyDescent="0.25">
      <c r="A245" s="30">
        <v>3</v>
      </c>
      <c r="B245" s="100" t="s">
        <v>145</v>
      </c>
      <c r="C245" s="97" t="s">
        <v>172</v>
      </c>
      <c r="D245" s="97"/>
      <c r="E245" s="101">
        <v>0.64</v>
      </c>
      <c r="F245" s="96">
        <v>21608.81</v>
      </c>
      <c r="G245" s="97">
        <v>0</v>
      </c>
      <c r="H245" s="96">
        <f t="shared" si="8"/>
        <v>0</v>
      </c>
      <c r="I245" s="3"/>
    </row>
    <row r="246" spans="1:12" ht="18" hidden="1" customHeight="1" x14ac:dyDescent="0.25">
      <c r="A246" s="30">
        <v>4</v>
      </c>
      <c r="B246" s="100" t="s">
        <v>146</v>
      </c>
      <c r="C246" s="97" t="s">
        <v>172</v>
      </c>
      <c r="D246" s="97"/>
      <c r="E246" s="101">
        <v>1.84</v>
      </c>
      <c r="F246" s="96">
        <v>7375.88</v>
      </c>
      <c r="G246" s="102">
        <v>0</v>
      </c>
      <c r="H246" s="96">
        <f t="shared" si="8"/>
        <v>0</v>
      </c>
      <c r="I246" s="3"/>
    </row>
    <row r="247" spans="1:12" ht="18" hidden="1" customHeight="1" x14ac:dyDescent="0.25">
      <c r="A247" s="30">
        <v>5</v>
      </c>
      <c r="B247" s="100" t="s">
        <v>145</v>
      </c>
      <c r="C247" s="97" t="s">
        <v>172</v>
      </c>
      <c r="D247" s="97"/>
      <c r="E247" s="101">
        <v>0.64</v>
      </c>
      <c r="F247" s="96">
        <v>7375.88</v>
      </c>
      <c r="G247" s="102">
        <v>0</v>
      </c>
      <c r="H247" s="96">
        <f t="shared" si="8"/>
        <v>0</v>
      </c>
      <c r="I247" s="3"/>
    </row>
    <row r="248" spans="1:12" ht="18" hidden="1" customHeight="1" x14ac:dyDescent="0.25">
      <c r="A248" s="30">
        <v>6</v>
      </c>
      <c r="B248" s="100" t="s">
        <v>147</v>
      </c>
      <c r="C248" s="97" t="s">
        <v>172</v>
      </c>
      <c r="D248" s="97"/>
      <c r="E248" s="101">
        <v>1.68</v>
      </c>
      <c r="F248" s="96">
        <v>2614.35</v>
      </c>
      <c r="G248" s="102">
        <v>0</v>
      </c>
      <c r="H248" s="96">
        <f t="shared" si="8"/>
        <v>0</v>
      </c>
      <c r="I248" s="3"/>
      <c r="J248" s="33"/>
      <c r="K248" s="33"/>
    </row>
    <row r="249" spans="1:12" ht="18" hidden="1" customHeight="1" x14ac:dyDescent="0.25">
      <c r="A249" s="30">
        <v>7</v>
      </c>
      <c r="B249" s="22" t="s">
        <v>174</v>
      </c>
      <c r="C249" s="97" t="s">
        <v>172</v>
      </c>
      <c r="D249" s="97"/>
      <c r="E249" s="101">
        <v>0.71</v>
      </c>
      <c r="F249" s="96">
        <v>2614.35</v>
      </c>
      <c r="G249" s="102">
        <v>0</v>
      </c>
      <c r="H249" s="96">
        <f t="shared" si="8"/>
        <v>0</v>
      </c>
      <c r="I249" s="3"/>
    </row>
    <row r="250" spans="1:12" ht="18" hidden="1" customHeight="1" x14ac:dyDescent="0.25">
      <c r="A250" s="30">
        <v>8</v>
      </c>
      <c r="B250" s="100" t="s">
        <v>148</v>
      </c>
      <c r="C250" s="97" t="s">
        <v>172</v>
      </c>
      <c r="D250" s="97"/>
      <c r="E250" s="101">
        <v>1.68</v>
      </c>
      <c r="F250" s="96">
        <v>176.58</v>
      </c>
      <c r="G250" s="102">
        <v>0</v>
      </c>
      <c r="H250" s="96">
        <f t="shared" si="8"/>
        <v>0</v>
      </c>
      <c r="I250" s="3"/>
    </row>
    <row r="251" spans="1:12" ht="18" hidden="1" customHeight="1" x14ac:dyDescent="0.25">
      <c r="A251" s="30">
        <v>9</v>
      </c>
      <c r="B251" s="22" t="s">
        <v>174</v>
      </c>
      <c r="C251" s="97" t="s">
        <v>172</v>
      </c>
      <c r="D251" s="97"/>
      <c r="E251" s="101">
        <v>0.71</v>
      </c>
      <c r="F251" s="96">
        <v>176.58</v>
      </c>
      <c r="G251" s="102">
        <v>0</v>
      </c>
      <c r="H251" s="96">
        <f t="shared" si="8"/>
        <v>0</v>
      </c>
      <c r="I251" s="3"/>
    </row>
    <row r="252" spans="1:12" ht="18" hidden="1" customHeight="1" x14ac:dyDescent="0.25">
      <c r="A252" s="30">
        <v>10</v>
      </c>
      <c r="B252" s="100" t="s">
        <v>151</v>
      </c>
      <c r="C252" s="97" t="s">
        <v>172</v>
      </c>
      <c r="D252" s="97"/>
      <c r="E252" s="101">
        <v>1.84</v>
      </c>
      <c r="F252" s="96">
        <v>289.55</v>
      </c>
      <c r="G252" s="102">
        <v>0</v>
      </c>
      <c r="H252" s="96">
        <f t="shared" si="8"/>
        <v>0</v>
      </c>
      <c r="I252" s="3"/>
    </row>
    <row r="253" spans="1:12" ht="18" hidden="1" customHeight="1" x14ac:dyDescent="0.25">
      <c r="A253" s="30">
        <v>11</v>
      </c>
      <c r="B253" s="100" t="s">
        <v>145</v>
      </c>
      <c r="C253" s="97" t="s">
        <v>172</v>
      </c>
      <c r="D253" s="97"/>
      <c r="E253" s="101">
        <v>0.64</v>
      </c>
      <c r="F253" s="96">
        <v>289.55</v>
      </c>
      <c r="G253" s="102">
        <v>0</v>
      </c>
      <c r="H253" s="96">
        <f t="shared" si="8"/>
        <v>0</v>
      </c>
      <c r="I253" s="3"/>
    </row>
    <row r="254" spans="1:12" ht="18" hidden="1" customHeight="1" x14ac:dyDescent="0.25">
      <c r="A254" s="30">
        <v>12</v>
      </c>
      <c r="B254" s="100" t="s">
        <v>149</v>
      </c>
      <c r="C254" s="97" t="s">
        <v>69</v>
      </c>
      <c r="D254" s="97"/>
      <c r="E254" s="101">
        <v>9.33</v>
      </c>
      <c r="F254" s="96">
        <v>101.2</v>
      </c>
      <c r="G254" s="102">
        <v>0</v>
      </c>
      <c r="H254" s="96">
        <f t="shared" si="8"/>
        <v>0</v>
      </c>
      <c r="I254" s="3"/>
    </row>
    <row r="255" spans="1:12" ht="18" hidden="1" customHeight="1" x14ac:dyDescent="0.25">
      <c r="A255" s="30">
        <v>13</v>
      </c>
      <c r="B255" s="100" t="s">
        <v>150</v>
      </c>
      <c r="C255" s="97" t="s">
        <v>95</v>
      </c>
      <c r="D255" s="97"/>
      <c r="E255" s="101">
        <v>73.849999999999994</v>
      </c>
      <c r="F255" s="96">
        <v>55.2</v>
      </c>
      <c r="G255" s="102">
        <v>0</v>
      </c>
      <c r="H255" s="96">
        <f t="shared" si="8"/>
        <v>0</v>
      </c>
      <c r="I255" s="3"/>
    </row>
    <row r="256" spans="1:12" ht="18" hidden="1" customHeight="1" x14ac:dyDescent="0.25">
      <c r="A256" s="30">
        <v>14</v>
      </c>
      <c r="B256" s="22" t="s">
        <v>152</v>
      </c>
      <c r="C256" s="23" t="s">
        <v>105</v>
      </c>
      <c r="D256" s="23"/>
      <c r="E256" s="101">
        <v>10.94</v>
      </c>
      <c r="F256" s="82">
        <v>0</v>
      </c>
      <c r="G256" s="25">
        <v>0</v>
      </c>
      <c r="H256" s="82">
        <f t="shared" si="8"/>
        <v>0</v>
      </c>
      <c r="I256" s="3"/>
    </row>
    <row r="257" spans="1:12" ht="18" hidden="1" customHeight="1" x14ac:dyDescent="0.25">
      <c r="A257" s="30">
        <v>15</v>
      </c>
      <c r="B257" s="22" t="s">
        <v>153</v>
      </c>
      <c r="C257" s="23" t="s">
        <v>139</v>
      </c>
      <c r="D257" s="23"/>
      <c r="E257" s="101">
        <v>10.06</v>
      </c>
      <c r="F257" s="82">
        <v>0</v>
      </c>
      <c r="G257" s="25">
        <v>0</v>
      </c>
      <c r="H257" s="82">
        <f t="shared" si="8"/>
        <v>0</v>
      </c>
      <c r="I257" s="3"/>
    </row>
    <row r="258" spans="1:12" ht="18" hidden="1" customHeight="1" x14ac:dyDescent="0.25">
      <c r="A258" s="30">
        <v>16</v>
      </c>
      <c r="B258" s="22" t="s">
        <v>154</v>
      </c>
      <c r="C258" s="23" t="s">
        <v>105</v>
      </c>
      <c r="D258" s="23"/>
      <c r="E258" s="101">
        <v>16.600000000000001</v>
      </c>
      <c r="F258" s="82">
        <v>0</v>
      </c>
      <c r="G258" s="25">
        <v>0</v>
      </c>
      <c r="H258" s="82">
        <f t="shared" si="8"/>
        <v>0</v>
      </c>
      <c r="I258" s="3"/>
    </row>
    <row r="259" spans="1:12" ht="18" hidden="1" customHeight="1" x14ac:dyDescent="0.25">
      <c r="A259" s="30">
        <v>17</v>
      </c>
      <c r="B259" s="22" t="s">
        <v>155</v>
      </c>
      <c r="C259" s="23" t="s">
        <v>105</v>
      </c>
      <c r="D259" s="23"/>
      <c r="E259" s="101">
        <v>4.82</v>
      </c>
      <c r="F259" s="82">
        <v>0</v>
      </c>
      <c r="G259" s="25">
        <v>0</v>
      </c>
      <c r="H259" s="82">
        <f t="shared" si="8"/>
        <v>0</v>
      </c>
      <c r="I259" s="3"/>
    </row>
    <row r="260" spans="1:12" ht="18" hidden="1" customHeight="1" x14ac:dyDescent="0.25">
      <c r="A260" s="30">
        <v>18</v>
      </c>
      <c r="B260" s="22" t="s">
        <v>156</v>
      </c>
      <c r="C260" s="23" t="s">
        <v>105</v>
      </c>
      <c r="D260" s="23"/>
      <c r="E260" s="101">
        <v>107.61</v>
      </c>
      <c r="F260" s="82">
        <v>0</v>
      </c>
      <c r="G260" s="25">
        <v>0</v>
      </c>
      <c r="H260" s="82">
        <f t="shared" si="8"/>
        <v>0</v>
      </c>
      <c r="I260" s="3"/>
    </row>
    <row r="261" spans="1:12" ht="18" hidden="1" customHeight="1" x14ac:dyDescent="0.25">
      <c r="A261" s="30">
        <v>19</v>
      </c>
      <c r="B261" s="22" t="s">
        <v>157</v>
      </c>
      <c r="C261" s="23" t="s">
        <v>34</v>
      </c>
      <c r="D261" s="23"/>
      <c r="E261" s="101">
        <v>11.3</v>
      </c>
      <c r="F261" s="82">
        <v>55.36</v>
      </c>
      <c r="G261" s="23">
        <v>0</v>
      </c>
      <c r="H261" s="82">
        <f t="shared" si="8"/>
        <v>0</v>
      </c>
      <c r="I261" s="3"/>
      <c r="K261" s="33"/>
    </row>
    <row r="262" spans="1:12" ht="18" hidden="1" customHeight="1" x14ac:dyDescent="0.25">
      <c r="A262" s="30">
        <v>20</v>
      </c>
      <c r="B262" s="22" t="s">
        <v>158</v>
      </c>
      <c r="C262" s="23" t="s">
        <v>34</v>
      </c>
      <c r="D262" s="23"/>
      <c r="E262" s="101">
        <v>15.26</v>
      </c>
      <c r="F262" s="82">
        <v>55.36</v>
      </c>
      <c r="G262" s="23">
        <v>0</v>
      </c>
      <c r="H262" s="82">
        <f t="shared" si="8"/>
        <v>0</v>
      </c>
      <c r="I262" s="3"/>
    </row>
    <row r="263" spans="1:12" ht="18" hidden="1" customHeight="1" x14ac:dyDescent="0.25">
      <c r="A263" s="30">
        <v>22</v>
      </c>
      <c r="B263" s="22" t="s">
        <v>159</v>
      </c>
      <c r="C263" s="23" t="s">
        <v>34</v>
      </c>
      <c r="D263" s="23"/>
      <c r="E263" s="101">
        <v>0.91</v>
      </c>
      <c r="F263" s="82">
        <v>55.36</v>
      </c>
      <c r="G263" s="23">
        <v>0</v>
      </c>
      <c r="H263" s="82">
        <f t="shared" si="8"/>
        <v>0</v>
      </c>
      <c r="I263" s="3"/>
    </row>
    <row r="264" spans="1:12" ht="18" hidden="1" customHeight="1" x14ac:dyDescent="0.25">
      <c r="A264" s="30">
        <v>23</v>
      </c>
      <c r="B264" s="22" t="s">
        <v>160</v>
      </c>
      <c r="C264" s="23" t="s">
        <v>34</v>
      </c>
      <c r="D264" s="23"/>
      <c r="E264" s="101">
        <v>14.66</v>
      </c>
      <c r="F264" s="82">
        <v>55.36</v>
      </c>
      <c r="G264" s="23">
        <v>0</v>
      </c>
      <c r="H264" s="82">
        <f t="shared" si="8"/>
        <v>0</v>
      </c>
      <c r="I264" s="3"/>
    </row>
    <row r="265" spans="1:12" ht="18" hidden="1" customHeight="1" x14ac:dyDescent="0.25">
      <c r="A265" s="30">
        <v>24</v>
      </c>
      <c r="B265" s="22" t="s">
        <v>161</v>
      </c>
      <c r="C265" s="23" t="s">
        <v>34</v>
      </c>
      <c r="D265" s="23"/>
      <c r="E265" s="101">
        <v>72.8</v>
      </c>
      <c r="F265" s="82">
        <v>55.36</v>
      </c>
      <c r="G265" s="23">
        <v>0</v>
      </c>
      <c r="H265" s="82">
        <f t="shared" si="8"/>
        <v>0</v>
      </c>
      <c r="I265" s="3"/>
    </row>
    <row r="266" spans="1:12" ht="26.25" customHeight="1" x14ac:dyDescent="0.25">
      <c r="A266" s="75">
        <v>25</v>
      </c>
      <c r="B266" s="79" t="s">
        <v>167</v>
      </c>
      <c r="C266" s="76"/>
      <c r="D266" s="76"/>
      <c r="E266" s="77"/>
      <c r="F266" s="78"/>
      <c r="G266" s="78"/>
      <c r="H266" s="81"/>
      <c r="I266" s="3"/>
      <c r="J266" s="3"/>
      <c r="K266" s="94"/>
      <c r="L266" s="3"/>
    </row>
    <row r="267" spans="1:12" ht="30" customHeight="1" x14ac:dyDescent="0.25">
      <c r="A267" s="75"/>
      <c r="B267" s="141" t="s">
        <v>166</v>
      </c>
      <c r="C267" s="130" t="s">
        <v>34</v>
      </c>
      <c r="D267" s="130">
        <v>0.02</v>
      </c>
      <c r="E267" s="131">
        <v>0.08</v>
      </c>
      <c r="F267" s="132">
        <v>21608.81</v>
      </c>
      <c r="G267" s="133">
        <v>11</v>
      </c>
      <c r="H267" s="132">
        <f>4753.94*-0.05</f>
        <v>-237.697</v>
      </c>
      <c r="I267" s="142" t="s">
        <v>185</v>
      </c>
      <c r="J267" s="3"/>
      <c r="K267" s="8"/>
      <c r="L267" s="3"/>
    </row>
    <row r="268" spans="1:12" ht="20.25" customHeight="1" x14ac:dyDescent="0.25">
      <c r="A268" s="75"/>
      <c r="B268" s="141" t="s">
        <v>70</v>
      </c>
      <c r="C268" s="130" t="s">
        <v>71</v>
      </c>
      <c r="D268" s="130">
        <v>0.75</v>
      </c>
      <c r="E268" s="135">
        <v>2.59</v>
      </c>
      <c r="F268" s="132">
        <v>526</v>
      </c>
      <c r="G268" s="133">
        <v>11</v>
      </c>
      <c r="H268" s="132">
        <f>4339.5*-0.15</f>
        <v>-650.92499999999995</v>
      </c>
      <c r="I268" s="142" t="s">
        <v>187</v>
      </c>
      <c r="J268" s="3"/>
      <c r="K268" s="8"/>
      <c r="L268" s="3"/>
    </row>
    <row r="269" spans="1:12" ht="19.5" customHeight="1" x14ac:dyDescent="0.25">
      <c r="A269" s="75"/>
      <c r="B269" s="141" t="s">
        <v>76</v>
      </c>
      <c r="C269" s="130" t="s">
        <v>34</v>
      </c>
      <c r="D269" s="130">
        <v>0.75</v>
      </c>
      <c r="E269" s="135">
        <v>2.59</v>
      </c>
      <c r="F269" s="132">
        <v>1375.68</v>
      </c>
      <c r="G269" s="133">
        <v>9</v>
      </c>
      <c r="H269" s="132">
        <f>9285.84*-0.1</f>
        <v>-928.58400000000006</v>
      </c>
      <c r="I269" s="142" t="s">
        <v>186</v>
      </c>
      <c r="J269" s="3"/>
      <c r="K269" s="8"/>
      <c r="L269" s="3"/>
    </row>
    <row r="270" spans="1:12" ht="30" customHeight="1" x14ac:dyDescent="0.25">
      <c r="A270" s="75"/>
      <c r="B270" s="141" t="s">
        <v>134</v>
      </c>
      <c r="C270" s="130" t="s">
        <v>34</v>
      </c>
      <c r="D270" s="130">
        <v>0.54</v>
      </c>
      <c r="E270" s="135">
        <v>1.86</v>
      </c>
      <c r="F270" s="132">
        <v>4179.05</v>
      </c>
      <c r="G270" s="133">
        <v>4</v>
      </c>
      <c r="H270" s="132">
        <f>9026.75*-0.1</f>
        <v>-902.67500000000007</v>
      </c>
      <c r="I270" s="142" t="s">
        <v>186</v>
      </c>
      <c r="J270" s="3"/>
      <c r="K270" s="8"/>
      <c r="L270" s="3"/>
    </row>
    <row r="271" spans="1:12" ht="31.5" customHeight="1" x14ac:dyDescent="0.25">
      <c r="A271" s="75"/>
      <c r="B271" s="141" t="s">
        <v>83</v>
      </c>
      <c r="C271" s="130" t="s">
        <v>34</v>
      </c>
      <c r="D271" s="130">
        <v>0.72</v>
      </c>
      <c r="E271" s="135">
        <v>2.48</v>
      </c>
      <c r="F271" s="132">
        <v>218.21</v>
      </c>
      <c r="G271" s="133">
        <v>4</v>
      </c>
      <c r="H271" s="132">
        <f>628.44*-0.1</f>
        <v>-62.844000000000008</v>
      </c>
      <c r="I271" s="142" t="s">
        <v>186</v>
      </c>
      <c r="J271" s="3"/>
      <c r="K271" s="99"/>
      <c r="L271" s="3"/>
    </row>
    <row r="272" spans="1:12" ht="31.5" customHeight="1" x14ac:dyDescent="0.25">
      <c r="A272" s="75"/>
      <c r="B272" s="141" t="s">
        <v>92</v>
      </c>
      <c r="C272" s="130" t="s">
        <v>34</v>
      </c>
      <c r="D272" s="130">
        <v>0.02</v>
      </c>
      <c r="E272" s="135">
        <v>0.08</v>
      </c>
      <c r="F272" s="132">
        <v>7435.53</v>
      </c>
      <c r="G272" s="136">
        <v>9</v>
      </c>
      <c r="H272" s="132">
        <f>1338.4*-0.15</f>
        <v>-200.76000000000002</v>
      </c>
      <c r="I272" s="142" t="s">
        <v>187</v>
      </c>
      <c r="J272" s="3"/>
      <c r="K272" s="99"/>
      <c r="L272" s="3"/>
    </row>
    <row r="273" spans="1:13" ht="12.75" customHeight="1" x14ac:dyDescent="0.25">
      <c r="A273" s="75"/>
      <c r="B273" s="113"/>
      <c r="C273" s="129"/>
      <c r="D273" s="130"/>
      <c r="E273" s="135"/>
      <c r="F273" s="132"/>
      <c r="G273" s="133"/>
      <c r="H273" s="87"/>
      <c r="I273" s="134"/>
      <c r="J273" s="49"/>
      <c r="K273" s="99"/>
      <c r="L273" s="3"/>
    </row>
    <row r="274" spans="1:13" ht="13.5" customHeight="1" x14ac:dyDescent="0.25">
      <c r="A274" s="75"/>
      <c r="B274" s="22"/>
      <c r="C274" s="16"/>
      <c r="D274" s="16"/>
      <c r="E274" s="137"/>
      <c r="F274" s="138"/>
      <c r="G274" s="139"/>
      <c r="H274" s="132"/>
      <c r="I274" s="134"/>
      <c r="J274" s="3"/>
      <c r="K274" s="99"/>
      <c r="L274" s="3"/>
    </row>
    <row r="275" spans="1:13" x14ac:dyDescent="0.25">
      <c r="A275" s="75"/>
      <c r="B275" s="22"/>
      <c r="C275" s="23"/>
      <c r="D275" s="23"/>
      <c r="E275" s="101"/>
      <c r="F275" s="82"/>
      <c r="G275" s="25"/>
      <c r="H275" s="111"/>
      <c r="I275" s="13"/>
      <c r="J275" s="3"/>
      <c r="K275" s="99"/>
      <c r="L275" s="3"/>
    </row>
    <row r="276" spans="1:13" x14ac:dyDescent="0.25">
      <c r="A276" s="75"/>
      <c r="B276" s="113"/>
      <c r="C276" s="114"/>
      <c r="D276" s="114"/>
      <c r="E276" s="115"/>
      <c r="F276" s="111"/>
      <c r="G276" s="116"/>
      <c r="H276" s="111"/>
      <c r="I276" s="118"/>
      <c r="J276" s="3"/>
      <c r="K276" s="99"/>
      <c r="L276" s="3"/>
    </row>
    <row r="277" spans="1:13" x14ac:dyDescent="0.25">
      <c r="A277" s="75"/>
      <c r="B277" s="19"/>
      <c r="C277" s="20"/>
      <c r="D277" s="20"/>
      <c r="E277" s="115"/>
      <c r="F277" s="111"/>
      <c r="G277" s="116"/>
      <c r="H277" s="111"/>
      <c r="I277" s="13"/>
      <c r="J277" s="3"/>
      <c r="K277" s="99"/>
      <c r="L277" s="3"/>
    </row>
    <row r="278" spans="1:13" x14ac:dyDescent="0.25">
      <c r="A278" s="75"/>
      <c r="B278" s="22"/>
      <c r="C278" s="23"/>
      <c r="D278" s="23"/>
      <c r="E278" s="101"/>
      <c r="F278" s="82"/>
      <c r="G278" s="25"/>
      <c r="H278" s="111"/>
      <c r="I278" s="13"/>
      <c r="J278" s="3"/>
      <c r="K278" s="99"/>
      <c r="L278" s="3"/>
    </row>
    <row r="279" spans="1:13" ht="15" customHeight="1" x14ac:dyDescent="0.25">
      <c r="A279" s="75"/>
      <c r="B279" s="100"/>
      <c r="C279" s="97"/>
      <c r="D279" s="97"/>
      <c r="E279" s="101"/>
      <c r="F279" s="96"/>
      <c r="G279" s="102"/>
      <c r="H279" s="96"/>
      <c r="I279" s="1"/>
      <c r="J279" s="3"/>
      <c r="K279" s="99"/>
      <c r="L279" s="3"/>
    </row>
    <row r="280" spans="1:13" ht="15" customHeight="1" x14ac:dyDescent="0.25">
      <c r="A280" s="75"/>
      <c r="B280" s="100"/>
      <c r="C280" s="97"/>
      <c r="D280" s="97"/>
      <c r="E280" s="101"/>
      <c r="F280" s="96"/>
      <c r="G280" s="102"/>
      <c r="H280" s="96"/>
      <c r="I280" s="1"/>
      <c r="J280" s="3"/>
      <c r="K280" s="99"/>
      <c r="L280" s="3"/>
    </row>
    <row r="281" spans="1:13" ht="15" customHeight="1" x14ac:dyDescent="0.25">
      <c r="A281" s="75"/>
      <c r="B281" s="19"/>
      <c r="C281" s="20"/>
      <c r="D281" s="20"/>
      <c r="E281" s="29"/>
      <c r="F281" s="81"/>
      <c r="G281" s="21"/>
      <c r="H281" s="81"/>
      <c r="I281" s="13"/>
      <c r="J281" s="3"/>
      <c r="K281" s="99"/>
      <c r="L281" s="3"/>
    </row>
    <row r="282" spans="1:13" ht="15" customHeight="1" x14ac:dyDescent="0.25">
      <c r="A282" s="30"/>
      <c r="B282" s="44"/>
      <c r="C282" s="23"/>
      <c r="D282" s="23"/>
      <c r="E282" s="97"/>
      <c r="F282" s="145" t="s">
        <v>7</v>
      </c>
      <c r="G282" s="146"/>
      <c r="H282" s="88">
        <f>ROUND((H29+H42+H43+H44+H45+H277+H276+H46+H47+H48+H61+H62+H151+H63+H76+H77+H78+H91+H92+H93+H94+H95+H238+H239+H96+H97+H108+H109+H110+H118+H119+H121+H134+H135+H136+H148+H149+H150+H154+H155+H156+H157+H158+H162+H163+H164+H165+H166+H167+H170+H177+H178+H185+H186+H193+H200+H207+H208+H215+H216+H217+H218+H219+H279+H230+H231+H232+H233+H220+H221+H227+H228+H229+H235+H236+H237+H240+H241+H243+H244+H245+H246+H247+H248+H249+H250+H251+H252+H253+H254+H255+H258+H259+H260+H261+H262+H263+H264+H265+H267+H269+H280+H270+H271+H272+H273+H274+H275+H268),2)</f>
        <v>218469.25</v>
      </c>
      <c r="I282" s="98"/>
      <c r="J282" s="48"/>
      <c r="K282" s="48"/>
      <c r="L282" s="3"/>
      <c r="M282" s="3"/>
    </row>
    <row r="283" spans="1:13" ht="16.5" customHeight="1" x14ac:dyDescent="0.25">
      <c r="A283" s="30"/>
      <c r="B283" s="22"/>
      <c r="C283" s="31"/>
      <c r="D283" s="31"/>
      <c r="E283" s="97"/>
      <c r="F283" s="147" t="s">
        <v>178</v>
      </c>
      <c r="G283" s="148"/>
      <c r="H283" s="88">
        <f>ROUND((H282*0.21),2)</f>
        <v>45878.54</v>
      </c>
      <c r="I283" s="3"/>
      <c r="J283" s="49"/>
      <c r="K283" s="68"/>
      <c r="L283" s="3"/>
      <c r="M283" s="3"/>
    </row>
    <row r="284" spans="1:13" ht="15" customHeight="1" x14ac:dyDescent="0.25">
      <c r="A284" s="30"/>
      <c r="B284" s="22"/>
      <c r="C284" s="23"/>
      <c r="D284" s="23"/>
      <c r="E284" s="97"/>
      <c r="F284" s="145" t="s">
        <v>98</v>
      </c>
      <c r="G284" s="146"/>
      <c r="H284" s="89">
        <f>ROUND((H282+H283),2)</f>
        <v>264347.78999999998</v>
      </c>
      <c r="I284" s="3"/>
      <c r="J284" s="3"/>
      <c r="K284" s="3"/>
      <c r="L284" s="3"/>
    </row>
    <row r="285" spans="1:13" x14ac:dyDescent="0.25">
      <c r="A285" s="3"/>
      <c r="B285" s="45"/>
      <c r="C285" s="46"/>
      <c r="D285" s="46"/>
      <c r="E285" s="110"/>
      <c r="F285" s="46"/>
      <c r="G285" s="46"/>
      <c r="H285" s="47"/>
      <c r="I285" s="33"/>
    </row>
    <row r="286" spans="1:13" x14ac:dyDescent="0.25">
      <c r="A286" s="37"/>
      <c r="B286" s="11" t="s">
        <v>99</v>
      </c>
      <c r="C286" s="1" t="s">
        <v>0</v>
      </c>
      <c r="D286" s="1"/>
      <c r="F286" s="1"/>
      <c r="G286" s="1"/>
      <c r="H286" s="1"/>
      <c r="I286" s="38"/>
    </row>
    <row r="287" spans="1:13" x14ac:dyDescent="0.25">
      <c r="A287" s="37"/>
      <c r="B287" s="11"/>
      <c r="C287" s="1" t="s">
        <v>170</v>
      </c>
      <c r="D287" s="1"/>
      <c r="F287" s="1"/>
      <c r="G287" s="1"/>
      <c r="H287" s="1"/>
    </row>
    <row r="288" spans="1:13" x14ac:dyDescent="0.25">
      <c r="A288" s="37"/>
      <c r="B288" s="1"/>
      <c r="C288" s="1" t="s">
        <v>171</v>
      </c>
      <c r="D288" s="1"/>
      <c r="F288" s="1"/>
      <c r="G288" s="1"/>
      <c r="H288" s="1"/>
    </row>
    <row r="289" spans="1:8" x14ac:dyDescent="0.25">
      <c r="A289" s="37"/>
      <c r="B289" s="1"/>
      <c r="C289" s="1"/>
      <c r="D289" s="1"/>
      <c r="F289" s="1"/>
      <c r="G289" s="1"/>
      <c r="H289" s="1"/>
    </row>
    <row r="290" spans="1:8" x14ac:dyDescent="0.25">
      <c r="A290" s="37"/>
      <c r="B290" s="13"/>
      <c r="C290" s="1" t="s">
        <v>121</v>
      </c>
      <c r="D290" s="1"/>
      <c r="F290" s="1"/>
      <c r="G290" s="1"/>
      <c r="H290" s="1"/>
    </row>
    <row r="291" spans="1:8" x14ac:dyDescent="0.25">
      <c r="A291" s="37"/>
      <c r="B291" s="1" t="s">
        <v>100</v>
      </c>
      <c r="C291" s="1" t="s">
        <v>122</v>
      </c>
      <c r="D291" s="1"/>
      <c r="F291" s="1"/>
      <c r="G291" s="1"/>
      <c r="H291" s="1"/>
    </row>
    <row r="292" spans="1:8" x14ac:dyDescent="0.25">
      <c r="A292" s="37"/>
      <c r="B292" s="1"/>
      <c r="C292" s="1" t="s">
        <v>123</v>
      </c>
      <c r="D292" s="1"/>
      <c r="F292" s="1"/>
      <c r="G292" s="1"/>
      <c r="H292" s="1"/>
    </row>
    <row r="293" spans="1:8" x14ac:dyDescent="0.25">
      <c r="A293" s="37"/>
      <c r="B293" s="1"/>
      <c r="C293" s="1"/>
      <c r="D293" s="1"/>
      <c r="F293" s="1"/>
      <c r="G293" s="1"/>
      <c r="H293" s="1"/>
    </row>
    <row r="294" spans="1:8" x14ac:dyDescent="0.25">
      <c r="A294" s="37"/>
      <c r="B294" s="1" t="s">
        <v>173</v>
      </c>
      <c r="C294" s="5" t="s">
        <v>124</v>
      </c>
      <c r="H294" s="1"/>
    </row>
    <row r="295" spans="1:8" x14ac:dyDescent="0.25">
      <c r="A295" s="37"/>
      <c r="B295" s="12"/>
      <c r="H295" s="1"/>
    </row>
    <row r="296" spans="1:8" x14ac:dyDescent="0.25">
      <c r="A296" s="3"/>
      <c r="B296" s="12"/>
      <c r="C296" s="12"/>
      <c r="D296" s="12"/>
      <c r="E296" s="12"/>
      <c r="F296" s="12"/>
      <c r="G296" s="12"/>
      <c r="H296" s="1"/>
    </row>
    <row r="297" spans="1:8" x14ac:dyDescent="0.25">
      <c r="B297" s="12"/>
      <c r="C297" s="12" t="s">
        <v>125</v>
      </c>
      <c r="D297" s="12"/>
      <c r="E297" s="12"/>
      <c r="F297" s="12"/>
      <c r="G297" s="12"/>
      <c r="H297" s="1"/>
    </row>
    <row r="298" spans="1:8" x14ac:dyDescent="0.25">
      <c r="B298" s="12"/>
      <c r="C298" s="12"/>
      <c r="D298" s="12"/>
      <c r="E298" s="12"/>
      <c r="F298" s="12"/>
      <c r="G298" s="12"/>
    </row>
    <row r="299" spans="1:8" x14ac:dyDescent="0.25">
      <c r="B299" s="12"/>
      <c r="C299" s="12"/>
      <c r="D299" s="12"/>
      <c r="E299" s="12"/>
      <c r="F299" s="12"/>
      <c r="G299" s="12"/>
    </row>
    <row r="300" spans="1:8" x14ac:dyDescent="0.25">
      <c r="B300" s="12"/>
      <c r="C300" s="12" t="s">
        <v>126</v>
      </c>
      <c r="D300" s="12"/>
      <c r="E300" s="12"/>
      <c r="F300" s="12"/>
      <c r="G300" s="12"/>
      <c r="H300" s="12"/>
    </row>
    <row r="301" spans="1:8" x14ac:dyDescent="0.25">
      <c r="B301" s="12"/>
      <c r="C301" s="12"/>
      <c r="D301" s="12"/>
      <c r="E301" s="12"/>
      <c r="F301" s="12"/>
      <c r="G301" s="12"/>
      <c r="H301" s="12"/>
    </row>
    <row r="302" spans="1:8" x14ac:dyDescent="0.25">
      <c r="B302" s="12"/>
      <c r="C302" s="12"/>
      <c r="D302" s="12"/>
      <c r="E302" s="12"/>
      <c r="F302" s="12"/>
      <c r="G302" s="12"/>
      <c r="H302" s="12"/>
    </row>
    <row r="303" spans="1:8" x14ac:dyDescent="0.25">
      <c r="B303" s="12"/>
      <c r="C303" s="5" t="s">
        <v>127</v>
      </c>
      <c r="H303" s="12"/>
    </row>
    <row r="304" spans="1:8" x14ac:dyDescent="0.25">
      <c r="B304" s="12"/>
      <c r="H304" s="12"/>
    </row>
    <row r="305" spans="2:8" x14ac:dyDescent="0.25">
      <c r="B305" s="12"/>
      <c r="C305" s="12" t="s">
        <v>128</v>
      </c>
      <c r="D305" s="12"/>
      <c r="E305" s="12"/>
      <c r="F305" s="12"/>
      <c r="G305" s="12"/>
      <c r="H305" s="12"/>
    </row>
    <row r="306" spans="2:8" x14ac:dyDescent="0.25">
      <c r="B306" s="12"/>
      <c r="C306" s="12"/>
      <c r="D306" s="12"/>
      <c r="E306" s="12"/>
      <c r="F306" s="12"/>
      <c r="G306" s="12"/>
    </row>
    <row r="307" spans="2:8" x14ac:dyDescent="0.25">
      <c r="B307" s="12"/>
      <c r="C307" s="12"/>
      <c r="D307" s="12"/>
      <c r="E307" s="12"/>
      <c r="F307" s="12"/>
      <c r="G307" s="12"/>
    </row>
    <row r="308" spans="2:8" x14ac:dyDescent="0.25">
      <c r="B308" s="12"/>
      <c r="C308" s="5" t="s">
        <v>129</v>
      </c>
      <c r="H308" s="12"/>
    </row>
    <row r="309" spans="2:8" x14ac:dyDescent="0.25">
      <c r="B309" s="12"/>
      <c r="H309" s="12"/>
    </row>
    <row r="310" spans="2:8" x14ac:dyDescent="0.25">
      <c r="B310" s="12"/>
      <c r="C310" s="12"/>
      <c r="D310" s="12"/>
      <c r="E310" s="12"/>
      <c r="F310" s="12"/>
      <c r="G310" s="12"/>
      <c r="H310" s="12"/>
    </row>
    <row r="311" spans="2:8" x14ac:dyDescent="0.25">
      <c r="B311" s="12"/>
      <c r="C311" s="12" t="s">
        <v>130</v>
      </c>
      <c r="D311" s="12"/>
      <c r="F311" s="1"/>
      <c r="G311" s="1"/>
      <c r="H311" s="12"/>
    </row>
    <row r="312" spans="2:8" x14ac:dyDescent="0.25">
      <c r="B312" s="12"/>
      <c r="C312" s="12"/>
      <c r="D312" s="12"/>
      <c r="F312" s="1"/>
      <c r="G312" s="1"/>
    </row>
    <row r="313" spans="2:8" x14ac:dyDescent="0.25">
      <c r="B313" s="12"/>
      <c r="C313" s="12"/>
      <c r="D313" s="12"/>
      <c r="E313" s="12"/>
      <c r="F313" s="12"/>
      <c r="G313" s="12"/>
    </row>
    <row r="314" spans="2:8" x14ac:dyDescent="0.25">
      <c r="B314" s="12"/>
      <c r="C314" s="5" t="s">
        <v>131</v>
      </c>
      <c r="H314" s="12"/>
    </row>
    <row r="315" spans="2:8" x14ac:dyDescent="0.25">
      <c r="B315" s="12"/>
      <c r="H315" s="1"/>
    </row>
    <row r="316" spans="2:8" x14ac:dyDescent="0.25">
      <c r="B316" s="12"/>
      <c r="C316" s="12"/>
      <c r="D316" s="12"/>
      <c r="E316" s="12"/>
      <c r="F316" s="12"/>
      <c r="G316" s="12"/>
      <c r="H316" s="1"/>
    </row>
    <row r="317" spans="2:8" x14ac:dyDescent="0.25">
      <c r="B317" s="12"/>
      <c r="C317" s="5" t="s">
        <v>132</v>
      </c>
      <c r="H317" s="1"/>
    </row>
    <row r="318" spans="2:8" x14ac:dyDescent="0.25">
      <c r="B318" s="12"/>
      <c r="H318" s="12"/>
    </row>
    <row r="319" spans="2:8" x14ac:dyDescent="0.25">
      <c r="B319" s="12"/>
      <c r="C319" s="1" t="s">
        <v>133</v>
      </c>
      <c r="D319" s="1"/>
      <c r="F319" s="1"/>
      <c r="G319" s="1"/>
    </row>
    <row r="320" spans="2:8" x14ac:dyDescent="0.25">
      <c r="B320" s="12"/>
      <c r="C320" s="12"/>
      <c r="D320" s="12"/>
      <c r="E320" s="12"/>
      <c r="F320" s="12"/>
      <c r="G320" s="12"/>
      <c r="H320" s="12"/>
    </row>
    <row r="321" spans="2:8" x14ac:dyDescent="0.25">
      <c r="B321" s="12"/>
      <c r="C321" s="12"/>
      <c r="D321" s="12"/>
      <c r="E321" s="12"/>
      <c r="F321" s="12"/>
      <c r="G321" s="12"/>
      <c r="H321" s="12"/>
    </row>
    <row r="322" spans="2:8" x14ac:dyDescent="0.25">
      <c r="B322" s="12"/>
    </row>
    <row r="323" spans="2:8" x14ac:dyDescent="0.25">
      <c r="B323" s="12"/>
    </row>
    <row r="324" spans="2:8" x14ac:dyDescent="0.25">
      <c r="B324" s="12"/>
      <c r="C324" s="12"/>
      <c r="D324" s="12"/>
      <c r="E324" s="12"/>
      <c r="F324" s="12"/>
      <c r="G324" s="12"/>
      <c r="H324" s="12"/>
    </row>
    <row r="325" spans="2:8" x14ac:dyDescent="0.25">
      <c r="B325" s="12"/>
      <c r="C325" s="12"/>
      <c r="D325" s="12"/>
      <c r="E325" s="12"/>
      <c r="F325" s="12"/>
      <c r="G325" s="12"/>
      <c r="H325" s="12"/>
    </row>
    <row r="326" spans="2:8" x14ac:dyDescent="0.25">
      <c r="B326" s="12"/>
    </row>
  </sheetData>
  <mergeCells count="7">
    <mergeCell ref="A20:G20"/>
    <mergeCell ref="F26:H26"/>
    <mergeCell ref="F282:G282"/>
    <mergeCell ref="F283:G283"/>
    <mergeCell ref="F284:G284"/>
    <mergeCell ref="A24:G24"/>
    <mergeCell ref="A22:H22"/>
  </mergeCells>
  <phoneticPr fontId="16" type="noConversion"/>
  <pageMargins left="0.75" right="0.75" top="0" bottom="0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2015-04-08T04:23:59Z</cp:lastPrinted>
  <dcterms:created xsi:type="dcterms:W3CDTF">2012-10-02T09:35:58Z</dcterms:created>
  <dcterms:modified xsi:type="dcterms:W3CDTF">2015-04-08T04:29:04Z</dcterms:modified>
</cp:coreProperties>
</file>