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8800" windowHeight="12435"/>
  </bookViews>
  <sheets>
    <sheet name="Pagrindinis aktas" sheetId="6" r:id="rId1"/>
  </sheets>
  <calcPr calcId="145621"/>
</workbook>
</file>

<file path=xl/calcChain.xml><?xml version="1.0" encoding="utf-8"?>
<calcChain xmlns="http://schemas.openxmlformats.org/spreadsheetml/2006/main">
  <c r="G272" i="6" l="1"/>
  <c r="G271" i="6"/>
  <c r="G270" i="6"/>
  <c r="G269" i="6"/>
  <c r="G268" i="6"/>
  <c r="G267" i="6"/>
  <c r="E244" i="6" l="1"/>
  <c r="G215" i="6"/>
  <c r="E245" i="6" l="1"/>
  <c r="E243" i="6" l="1"/>
  <c r="G243" i="6"/>
  <c r="G168" i="6" l="1"/>
  <c r="G254" i="6" l="1"/>
  <c r="G234" i="6"/>
  <c r="G239" i="6"/>
  <c r="G216" i="6" l="1"/>
  <c r="G153" i="6"/>
  <c r="G152" i="6"/>
  <c r="G89" i="6"/>
  <c r="G45" i="6"/>
  <c r="G44" i="6"/>
  <c r="E39" i="6"/>
  <c r="G35" i="6"/>
  <c r="G36" i="6"/>
  <c r="G149" i="6" l="1"/>
  <c r="G150" i="6"/>
  <c r="G27" i="6" l="1"/>
  <c r="G28" i="6"/>
  <c r="G160" i="6" l="1"/>
  <c r="G231" i="6"/>
  <c r="G229" i="6"/>
  <c r="G230" i="6"/>
  <c r="G261" i="6"/>
  <c r="G240" i="6"/>
  <c r="G236" i="6"/>
  <c r="G255" i="6"/>
  <c r="G148" i="6"/>
  <c r="G166" i="6"/>
  <c r="G163" i="6"/>
  <c r="G235" i="6"/>
  <c r="G232" i="6"/>
  <c r="G252" i="6"/>
  <c r="G253" i="6"/>
  <c r="G247" i="6"/>
  <c r="G246" i="6"/>
  <c r="G104" i="6"/>
  <c r="G256" i="6"/>
  <c r="G257" i="6"/>
  <c r="G258" i="6"/>
  <c r="G259" i="6"/>
  <c r="G260" i="6"/>
  <c r="G262" i="6"/>
  <c r="G263" i="6"/>
  <c r="G264" i="6"/>
  <c r="G265" i="6"/>
  <c r="G244" i="6"/>
  <c r="G245" i="6"/>
  <c r="G248" i="6"/>
  <c r="G249" i="6"/>
  <c r="G250" i="6"/>
  <c r="G251" i="6"/>
  <c r="G238" i="6"/>
  <c r="G237" i="6"/>
  <c r="G101" i="6"/>
  <c r="G57" i="6"/>
  <c r="G56" i="6"/>
  <c r="G38" i="6"/>
  <c r="G228" i="6"/>
  <c r="G208" i="6"/>
  <c r="G187" i="6"/>
  <c r="G173" i="6"/>
  <c r="G141" i="6"/>
  <c r="G114" i="6"/>
  <c r="G102" i="6"/>
  <c r="G86" i="6"/>
  <c r="G82" i="6"/>
  <c r="G67" i="6"/>
  <c r="G193" i="6"/>
  <c r="G60" i="6"/>
  <c r="G75" i="6"/>
  <c r="G90" i="6"/>
  <c r="G107" i="6"/>
  <c r="G41" i="6"/>
  <c r="G227" i="6"/>
  <c r="G226" i="6"/>
  <c r="E225" i="6"/>
  <c r="G224" i="6"/>
  <c r="G223" i="6"/>
  <c r="G222" i="6"/>
  <c r="G221" i="6"/>
  <c r="G220" i="6"/>
  <c r="G219" i="6"/>
  <c r="G217" i="6"/>
  <c r="G214" i="6"/>
  <c r="G213" i="6"/>
  <c r="E212" i="6"/>
  <c r="G211" i="6"/>
  <c r="G210" i="6"/>
  <c r="G209" i="6"/>
  <c r="G207" i="6"/>
  <c r="G206" i="6"/>
  <c r="G205" i="6"/>
  <c r="E204" i="6"/>
  <c r="G203" i="6"/>
  <c r="G202" i="6"/>
  <c r="G201" i="6"/>
  <c r="G200" i="6"/>
  <c r="G199" i="6"/>
  <c r="G198" i="6"/>
  <c r="E197" i="6"/>
  <c r="G196" i="6"/>
  <c r="G195" i="6"/>
  <c r="G194" i="6"/>
  <c r="G192" i="6"/>
  <c r="G191" i="6"/>
  <c r="E190" i="6"/>
  <c r="G189" i="6"/>
  <c r="G188" i="6"/>
  <c r="G186" i="6"/>
  <c r="G185" i="6"/>
  <c r="G184" i="6"/>
  <c r="G183" i="6"/>
  <c r="E182" i="6"/>
  <c r="G181" i="6"/>
  <c r="G180" i="6"/>
  <c r="G179" i="6"/>
  <c r="G178" i="6"/>
  <c r="G177" i="6"/>
  <c r="G176" i="6"/>
  <c r="G175" i="6"/>
  <c r="E174" i="6"/>
  <c r="G172" i="6"/>
  <c r="G171" i="6"/>
  <c r="G170" i="6"/>
  <c r="G169" i="6"/>
  <c r="G165" i="6"/>
  <c r="G164" i="6"/>
  <c r="G162" i="6"/>
  <c r="G161" i="6"/>
  <c r="G156" i="6"/>
  <c r="G155" i="6"/>
  <c r="G154" i="6"/>
  <c r="G147" i="6"/>
  <c r="G146" i="6"/>
  <c r="E145" i="6"/>
  <c r="G144" i="6"/>
  <c r="G143" i="6"/>
  <c r="G142" i="6"/>
  <c r="G140" i="6"/>
  <c r="G139" i="6"/>
  <c r="G138" i="6"/>
  <c r="G137" i="6"/>
  <c r="G136" i="6"/>
  <c r="G135" i="6"/>
  <c r="G134" i="6"/>
  <c r="G133" i="6"/>
  <c r="G132" i="6"/>
  <c r="E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7" i="6"/>
  <c r="G116" i="6"/>
  <c r="E115" i="6"/>
  <c r="G113" i="6"/>
  <c r="G112" i="6"/>
  <c r="G111" i="6"/>
  <c r="G110" i="6"/>
  <c r="G109" i="6"/>
  <c r="G108" i="6"/>
  <c r="G106" i="6"/>
  <c r="E105" i="6"/>
  <c r="G103" i="6"/>
  <c r="G100" i="6"/>
  <c r="G99" i="6"/>
  <c r="G98" i="6"/>
  <c r="G97" i="6"/>
  <c r="G96" i="6"/>
  <c r="G95" i="6"/>
  <c r="G94" i="6"/>
  <c r="G93" i="6"/>
  <c r="G92" i="6"/>
  <c r="G91" i="6"/>
  <c r="E88" i="6"/>
  <c r="G87" i="6"/>
  <c r="G85" i="6"/>
  <c r="G84" i="6"/>
  <c r="G83" i="6"/>
  <c r="G81" i="6"/>
  <c r="G80" i="6"/>
  <c r="G79" i="6"/>
  <c r="G78" i="6"/>
  <c r="G77" i="6"/>
  <c r="G76" i="6"/>
  <c r="G74" i="6"/>
  <c r="E73" i="6"/>
  <c r="G72" i="6"/>
  <c r="G71" i="6"/>
  <c r="G70" i="6"/>
  <c r="G69" i="6"/>
  <c r="G68" i="6"/>
  <c r="G66" i="6"/>
  <c r="G65" i="6"/>
  <c r="G64" i="6"/>
  <c r="G63" i="6"/>
  <c r="G62" i="6"/>
  <c r="G61" i="6"/>
  <c r="G59" i="6"/>
  <c r="E58" i="6"/>
  <c r="G55" i="6"/>
  <c r="G54" i="6"/>
  <c r="G53" i="6"/>
  <c r="G52" i="6"/>
  <c r="G51" i="6"/>
  <c r="G50" i="6"/>
  <c r="G49" i="6"/>
  <c r="G48" i="6"/>
  <c r="G47" i="6"/>
  <c r="G46" i="6"/>
  <c r="G43" i="6"/>
  <c r="G42" i="6"/>
  <c r="G40" i="6"/>
  <c r="G37" i="6"/>
  <c r="G34" i="6"/>
  <c r="G33" i="6"/>
  <c r="G32" i="6"/>
  <c r="G31" i="6"/>
  <c r="G30" i="6"/>
  <c r="G29" i="6"/>
  <c r="G285" i="6" l="1"/>
  <c r="G286" i="6" s="1"/>
  <c r="G287" i="6" s="1"/>
  <c r="G39" i="6"/>
  <c r="G73" i="6"/>
  <c r="G105" i="6"/>
  <c r="G190" i="6"/>
  <c r="G174" i="6"/>
  <c r="G212" i="6"/>
  <c r="G204" i="6"/>
  <c r="G88" i="6"/>
  <c r="G145" i="6"/>
  <c r="G225" i="6"/>
  <c r="G58" i="6"/>
  <c r="G115" i="6"/>
  <c r="G131" i="6"/>
  <c r="G182" i="6"/>
  <c r="G197" i="6"/>
</calcChain>
</file>

<file path=xl/sharedStrings.xml><?xml version="1.0" encoding="utf-8"?>
<sst xmlns="http://schemas.openxmlformats.org/spreadsheetml/2006/main" count="543" uniqueCount="182">
  <si>
    <t>UAB „Grinda“</t>
  </si>
  <si>
    <t>Eil. nr</t>
  </si>
  <si>
    <t>Paslaugų pavadinimas</t>
  </si>
  <si>
    <t>Mato vnt.</t>
  </si>
  <si>
    <t>Kiekis</t>
  </si>
  <si>
    <t>Darbų periodiškumas, kartai per mėn</t>
  </si>
  <si>
    <t>Viso:</t>
  </si>
  <si>
    <t>I</t>
  </si>
  <si>
    <t>Gatvių sanitarinis valymas</t>
  </si>
  <si>
    <t>Šaligatvių ir takų valymas (prie gatvių, skveruose, aikštėse)</t>
  </si>
  <si>
    <t>Antakalnio seniūnijos teritorijoje</t>
  </si>
  <si>
    <t>Naujamiesčio seniūnijos teritorijoje</t>
  </si>
  <si>
    <t>Rasų seniūnijos teritorijoje</t>
  </si>
  <si>
    <t>Senamiesčio seniūnijos teritorijoje</t>
  </si>
  <si>
    <t>Šeškinės seniūnijos teritorijoje</t>
  </si>
  <si>
    <t>Šnipiškių seniūnijos teritorijoje</t>
  </si>
  <si>
    <t>Verkių seniūnijos teritorijoje</t>
  </si>
  <si>
    <t>Vilkpėdės seniūnijos teritorijoje</t>
  </si>
  <si>
    <t>Žirmūnų seniūnijos teritorijoje</t>
  </si>
  <si>
    <t>Žvėryno seniūnijos teritorijoje</t>
  </si>
  <si>
    <t>Parkų ir skverų teritorijose</t>
  </si>
  <si>
    <t>Atsitiktinių šiukšlių parinkimas nuo šaligatvių ir takų (prie gatvių, skveruose, aikštėse)</t>
  </si>
  <si>
    <t>Atsitiktinių šiukšlių parinkimas nuo šaligatvių, esančių prie reprezentacinių gatvių</t>
  </si>
  <si>
    <t xml:space="preserve">Atsitiktinių šiukšlių parinkimas nuo želdinių, esančių prie reprezentacinių gatvių </t>
  </si>
  <si>
    <t xml:space="preserve">Atsitiktinių šiukšlių parinkimas nuo vejų, esančių skveruose ir parkuose </t>
  </si>
  <si>
    <t xml:space="preserve">Atsitiktinių šiukšlių parinkimas nuo šlaitų, esančių skveruose ir parkuose </t>
  </si>
  <si>
    <t xml:space="preserve">Gatvės važiuojamosios dalies (I kat) valymas </t>
  </si>
  <si>
    <t>Atsitiktinių šiukšlių parinkimas nuo važ. dalies (Ikat)</t>
  </si>
  <si>
    <t>Atsitiktinių šiukšlių parinkimas nuo važ. dalies, esančios prie reprezentacinių gatvių</t>
  </si>
  <si>
    <t>Atsitiktinių šiukšlių parinkimas nuo važ. dalies (II kat)</t>
  </si>
  <si>
    <t xml:space="preserve">Gatvės važiuojamosios dalies (III kat) valymas </t>
  </si>
  <si>
    <t>Atsitiktinių šiukšlių parinkimas nuo važ. dalies (III kat)</t>
  </si>
  <si>
    <t>Skiriamosios juostos važiuojamosios dalies valymas (I kat)</t>
  </si>
  <si>
    <t>100 m2</t>
  </si>
  <si>
    <t>Atsitiktinių šiukšlių surinkimas nuo skiriamosios juostos važiuojamosios dalies valymas (I kat)</t>
  </si>
  <si>
    <t>Skiriamosios juostos važiuojamosios dalies valymas (II kat)</t>
  </si>
  <si>
    <t>Atsitiktinių šiukšlių surinkimas nuo skiriamosios juostos važiuojamosios dalies valymas (II kat)</t>
  </si>
  <si>
    <t>Laiptų valymas</t>
  </si>
  <si>
    <t xml:space="preserve">Atsitiktinių šiukšlių parinkimas nuo laiptų </t>
  </si>
  <si>
    <t xml:space="preserve">Atsitiktinių šiukšlių parinkimas nuo laiptų, esančių prie reprezentacinių gatvių </t>
  </si>
  <si>
    <t xml:space="preserve">Automašinų stovėjimo aikštelių, esančių prie gatvių ir skveruose, valymas </t>
  </si>
  <si>
    <t>Atsitiktinių šiukšlių parinkimas nuo automašinų stovėjimo aikštelių, esančių prie gatvių ir skveruose</t>
  </si>
  <si>
    <t>Atsitiktinių šiukšlių parinkimas nuo automašinų stovėjimo aikštelių, esančių prie reprezentacinių gatvių</t>
  </si>
  <si>
    <t>Visuomeninio transporto sustojimo aikštelių valymas:</t>
  </si>
  <si>
    <t>Šaligatvių valymas</t>
  </si>
  <si>
    <t xml:space="preserve">Atsitiktinių šiukšlių parinkimas nuo visuomeninio transporto sustojimo aikštelių šaligatvių </t>
  </si>
  <si>
    <t>Atsitiktinių šiukšlių parinkimas nuo visuomeninio transporto sustojimo aikštelių šaligatvių, esančių prie reprezentacinių gatvių</t>
  </si>
  <si>
    <t>Važiuojamosios dalies valymas</t>
  </si>
  <si>
    <t>Atsitiktinių šiukšlių parinkimas nuo visuomeninio transporto sustojimo aikštelių važ. dalies</t>
  </si>
  <si>
    <t>Atsitiktinių šiukšlių parinkimas nuo visuomeninio transporto sustojimo aikštelių važ. dalies, esančios prie reprezentacinių gatvių</t>
  </si>
  <si>
    <t xml:space="preserve">Suolų priežiūra </t>
  </si>
  <si>
    <t>Suolų remontas</t>
  </si>
  <si>
    <t xml:space="preserve">Suolų dažymas </t>
  </si>
  <si>
    <t>Šiukšlių dėžių priežiūra</t>
  </si>
  <si>
    <t>Metalo lydinio šiukšlių dėžės (tik centrinėje miesto dalyje) šiukšlių išrinkimas, išvežimas, šiukšliadėžių plovimas, įmaučių keitimas, smulkus remontas, dezinfekavimas.</t>
  </si>
  <si>
    <t>vnt.</t>
  </si>
  <si>
    <t>Plieninės šiukšlių dėžės (tik centrinėje miesto dalyje) šiukšlių išrinkimas, išvežimas, šiukšliadėžių plovimas, įmaučių keitimas, smulkus remontas, dezinfekavimas.</t>
  </si>
  <si>
    <t>Vaikų žaidimo aikštelių šiukšlių dėžės šiukšlių išrinkimas, išvežimas, šiukšliadėžių plovimas, įmaučių keitimas, smulkus remontas, dezinfekavimas</t>
  </si>
  <si>
    <t>Ekonominės klasės (gelžbetoninės ) šiukšlių dėžės, šiukšlių išrinkimas, išvežimas, šiukšliadėžių plovimas, įmaučių keitimas, dezinfekavimas</t>
  </si>
  <si>
    <t>Dėžės skirtos šunų ekskrementams, šiukšlių išrinkimas, išvežimas, šiukšliadėžių plovimas, įmaučių keitimas, dezinfekavimas</t>
  </si>
  <si>
    <t>Šiukšliadėžės</t>
  </si>
  <si>
    <t xml:space="preserve">Šiukšliadėžių plovimas ir dezinfikacija </t>
  </si>
  <si>
    <t xml:space="preserve">Dezinfikacinė medžiaga </t>
  </si>
  <si>
    <t>Sąšlavų išvežimas</t>
  </si>
  <si>
    <t>m3</t>
  </si>
  <si>
    <t>Paminklų ir paminklinių lentų priežiūra (valymas, smulkus remontas). Paminklų, paminklinių lentų statinių granitinių paviršių ir atraminių sienučių aikštėse, skveruose, gatvėse valymas ir priežiūra</t>
  </si>
  <si>
    <t>Granitinių paviršių valymas</t>
  </si>
  <si>
    <t>Bešeimininkių padangų surinkimas, nuvežimas į saugojimo aikšteles, sukrovimas į rietuves</t>
  </si>
  <si>
    <t>t</t>
  </si>
  <si>
    <t>Konteinerinių aikštelių priežiūra</t>
  </si>
  <si>
    <t>100m2</t>
  </si>
  <si>
    <t xml:space="preserve">Savavališkų sąvartynų likvidavimas (savavališkai nupjautų medžių šakų, statybinių atliekų, buitinių šiukšlių išrūšiavimas, išvežimas į atliekų sąvartynus) </t>
  </si>
  <si>
    <t>Susikaupusio po žiemos smėlio išvežimas iš gatvių</t>
  </si>
  <si>
    <t>II</t>
  </si>
  <si>
    <t xml:space="preserve">Kiemų sanitarinis valymas </t>
  </si>
  <si>
    <t>Kiemų šaligatvių valymas</t>
  </si>
  <si>
    <t xml:space="preserve">Atsitiktinių šiukšlių parinkimas nuo kiemų šaligatvių  </t>
  </si>
  <si>
    <t>Šaligatvių  be dangos valymas</t>
  </si>
  <si>
    <t xml:space="preserve">Atsitiktinių šiukšlių parinkimas nuo kiemų šaligatvių be dangos  </t>
  </si>
  <si>
    <t>Kiemų važiuojamosios dalies be dangos valymas</t>
  </si>
  <si>
    <t>Kiemų važiuojamosios dalies su nepatobulinta danga valymas</t>
  </si>
  <si>
    <t xml:space="preserve">Atsitiktinių šiukšlių parinkimas nuo kiemų važ. dalies  </t>
  </si>
  <si>
    <t xml:space="preserve">Automašinų stovėjimo aikštelių, esančių kiemuose, valymas </t>
  </si>
  <si>
    <t xml:space="preserve">Atsitiktinių šiukšlių parinkimas nuo automašinų stovėjimo aikštelių, esančių kiemuose </t>
  </si>
  <si>
    <t>Vaikų žaidimo aikštelių valymas ir priežiūra</t>
  </si>
  <si>
    <t xml:space="preserve">Vaikų žaidimo aikštelių remontas </t>
  </si>
  <si>
    <t>Smėlio atvežimas į smėliadėžes</t>
  </si>
  <si>
    <t xml:space="preserve">Smėliadėžių remontas </t>
  </si>
  <si>
    <t>Šunų vedžiojimo aikštelių valymas ir priežiūra</t>
  </si>
  <si>
    <t xml:space="preserve">Laiptų, esančių kiemuose valymas </t>
  </si>
  <si>
    <t xml:space="preserve">Atsitiktinių šiukšlių parinkimas nuo kiemų laiptų  </t>
  </si>
  <si>
    <t>Atsitiktinių šiukšlių parinkimas nuo želdinių, esančių kiemuose</t>
  </si>
  <si>
    <t>III</t>
  </si>
  <si>
    <t>IV</t>
  </si>
  <si>
    <t>val</t>
  </si>
  <si>
    <t>Lapų sugrėbimas</t>
  </si>
  <si>
    <t xml:space="preserve">Lapų pakrovimas </t>
  </si>
  <si>
    <t>PVM 21 %</t>
  </si>
  <si>
    <t>IŠ VISO:</t>
  </si>
  <si>
    <t>Darbus perdavė:</t>
  </si>
  <si>
    <t>Darbus priėmė:</t>
  </si>
  <si>
    <t xml:space="preserve">Gatvės važiuojamosios dalies (II kat) valymas </t>
  </si>
  <si>
    <t>Transportas lapų išvežimas</t>
  </si>
  <si>
    <t>Smėlio-druskos mišinio atvežimas į smėliadėžės</t>
  </si>
  <si>
    <r>
      <t>100 m</t>
    </r>
    <r>
      <rPr>
        <b/>
        <vertAlign val="superscript"/>
        <sz val="10"/>
        <color indexed="8"/>
        <rFont val="Times New Roman"/>
        <family val="1"/>
        <charset val="186"/>
      </rPr>
      <t>2</t>
    </r>
  </si>
  <si>
    <r>
      <t>100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</si>
  <si>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r>
      <t>100 m</t>
    </r>
    <r>
      <rPr>
        <b/>
        <vertAlign val="superscript"/>
        <sz val="10"/>
        <rFont val="Times New Roman"/>
        <family val="1"/>
        <charset val="186"/>
      </rPr>
      <t>2</t>
    </r>
  </si>
  <si>
    <t>UŽSAKOVAS: VILNIAUS MIESTO SAVIVALDYBĖS ADMINISTRACIJA</t>
  </si>
  <si>
    <t>15F03</t>
  </si>
  <si>
    <t xml:space="preserve">                            MIESTO ŪKIO IR TRANSPORTO DEPARTAMENTAS</t>
  </si>
  <si>
    <t>A.s. LT91 7044060001463742 AB SEB bankas</t>
  </si>
  <si>
    <t>Įm.kodas 188710061</t>
  </si>
  <si>
    <t>Konstitucijos pr. 3, LT-09601 Vilnius</t>
  </si>
  <si>
    <t>RANGOVAS: UAB „GRINDA“</t>
  </si>
  <si>
    <t>Įm.kodas 120153047, Įm.PVM kodas LT201530410</t>
  </si>
  <si>
    <t>2011 m. gruodžio 29 d.</t>
  </si>
  <si>
    <t>Sutartis Nr. A72-2183 (3.1.36-UK)</t>
  </si>
  <si>
    <t xml:space="preserve">               Objekto pavadinimas</t>
  </si>
  <si>
    <t>Teritorijų sanitarinio valymo ir želdinių priežiūros paslaugos Vilniaus miesto Centrinėje dalyje</t>
  </si>
  <si>
    <t xml:space="preserve">       </t>
  </si>
  <si>
    <t>Miesto tvarkymo skyriaus</t>
  </si>
  <si>
    <t xml:space="preserve">Teritorijų tvarkymo poskyrio vedėja </t>
  </si>
  <si>
    <t>Rasa Ražanskienė</t>
  </si>
  <si>
    <t>Antakalnio seniūnija</t>
  </si>
  <si>
    <t xml:space="preserve">Naujamiesčio seniūnija </t>
  </si>
  <si>
    <t xml:space="preserve"> Žvėryno seniūnija </t>
  </si>
  <si>
    <t>Rasų seniūnija</t>
  </si>
  <si>
    <t xml:space="preserve">Senamiesčio seniūnija </t>
  </si>
  <si>
    <t>Šeškinės seniūnija</t>
  </si>
  <si>
    <t xml:space="preserve">Šnipiškių seniūnija </t>
  </si>
  <si>
    <t xml:space="preserve">Verkių seniūnija </t>
  </si>
  <si>
    <t xml:space="preserve">Vilkpėdės seniūnija </t>
  </si>
  <si>
    <t xml:space="preserve">Žirmūnų seniūnija </t>
  </si>
  <si>
    <t>Kiemų važiuojamosios dalies su danga valymas</t>
  </si>
  <si>
    <t>Pakabinami krepšeliai</t>
  </si>
  <si>
    <t xml:space="preserve">Gėlių sodinimas </t>
  </si>
  <si>
    <t>100 vnt</t>
  </si>
  <si>
    <t xml:space="preserve">Našlaitės </t>
  </si>
  <si>
    <t>Gėlynų priežiūra</t>
  </si>
  <si>
    <t>Vazos -gėlinės</t>
  </si>
  <si>
    <t>Želdinių, esančių prie gatvių, šienavimas</t>
  </si>
  <si>
    <t>Šlaitų, esančių prie gatvių, šienavimas</t>
  </si>
  <si>
    <t>Šieno sugrėbimas</t>
  </si>
  <si>
    <t>Želdinių, esančių kiemuose, šienavimas</t>
  </si>
  <si>
    <t>Vejų, esančių skveruose ir parkuose šienavimas</t>
  </si>
  <si>
    <t>Šlaitų, esančių skveruose ir parkuose, šienavimas</t>
  </si>
  <si>
    <t>Šieno pakrovimas</t>
  </si>
  <si>
    <t>Transportas šieno išvežimui</t>
  </si>
  <si>
    <t>Neužstatytų teritorijų šienavimas</t>
  </si>
  <si>
    <t>Vejos tręšimas</t>
  </si>
  <si>
    <t>Pomedžių tręšimas</t>
  </si>
  <si>
    <t>Pomedžių ravėjimas</t>
  </si>
  <si>
    <t>Krūmų retinimas</t>
  </si>
  <si>
    <t>Krūmų genėjimas krūmapjove, suteikiant formą</t>
  </si>
  <si>
    <t xml:space="preserve">Gyvatvorių karpymas </t>
  </si>
  <si>
    <t xml:space="preserve">Gyvatvorių išvalymas </t>
  </si>
  <si>
    <t xml:space="preserve">Šakų surinkimas į krūvas </t>
  </si>
  <si>
    <t>Gyvatvorių ravėjimas</t>
  </si>
  <si>
    <t>Gyvatvorių genėjimas krūmapjove</t>
  </si>
  <si>
    <t xml:space="preserve">Vasarinės gėlės </t>
  </si>
  <si>
    <t xml:space="preserve">Svogūninės gėlės </t>
  </si>
  <si>
    <t xml:space="preserve">Želdinių priežiūra </t>
  </si>
  <si>
    <t xml:space="preserve">Atsitiktinių šiukšlių parinkimas nuo visų neužstatytų teritorijų </t>
  </si>
  <si>
    <t>Atsitiktinių šiukšlių parinkimas nuo želdinių, esančių prie gatvių (su šlaitais)</t>
  </si>
  <si>
    <t>Minusavimai</t>
  </si>
  <si>
    <t>V</t>
  </si>
  <si>
    <t>VI</t>
  </si>
  <si>
    <t>Miesto tvarkymo tarnybos projektų vadovas</t>
  </si>
  <si>
    <t>Vidas Kemeža</t>
  </si>
  <si>
    <r>
      <t>100 m</t>
    </r>
    <r>
      <rPr>
        <vertAlign val="superscript"/>
        <sz val="10"/>
        <rFont val="Times New Roman"/>
        <family val="1"/>
        <charset val="186"/>
      </rPr>
      <t>2</t>
    </r>
  </si>
  <si>
    <t>Seniūnai vizavo:</t>
  </si>
  <si>
    <t>Žolės sugrėbimas po šienavimo</t>
  </si>
  <si>
    <r>
      <t>m</t>
    </r>
    <r>
      <rPr>
        <b/>
        <vertAlign val="superscript"/>
        <sz val="10"/>
        <rFont val="Times New Roman"/>
        <family val="1"/>
        <charset val="186"/>
      </rPr>
      <t>3</t>
    </r>
  </si>
  <si>
    <t>Eigulių g. 32, LT-03150 Vilnius</t>
  </si>
  <si>
    <t>Vieneto kaina eur (be PVM)</t>
  </si>
  <si>
    <t>2015 m. rugsėjo mėn.</t>
  </si>
  <si>
    <t xml:space="preserve">minus 5 proc. </t>
  </si>
  <si>
    <t xml:space="preserve">minus 10 proc. </t>
  </si>
  <si>
    <t xml:space="preserve">         ATLIKTŲ DARBŲ AKTAS Nr. 1347/09</t>
  </si>
  <si>
    <t>2015 m. balandžio 23 d.</t>
  </si>
  <si>
    <t>Papildomas susitarimas Nr. A72-566/15 (3.1.36 - AD4)</t>
  </si>
  <si>
    <t>A.s. LT76 7180 3000 1046 7627 AB Šiaulių bankas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</si>
</sst>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33" x14ac:knownFonts="1">
    <font>
      <sz val="11"/>
      <color theme="1"/>
      <name val="Calibri"/>
      <family val="2"/>
      <charset val="186"/>
      <scheme val="minor"/>
    </font>
    <font>
      <sz val="11"/>
      <name val="Times New Roman"/>
      <family val="1"/>
      <charset val="186"/>
    </font>
    <font>
      <sz val="10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vertAlign val="superscript"/>
      <sz val="10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b/>
      <vertAlign val="superscript"/>
      <sz val="10"/>
      <name val="Times New Roman"/>
      <family val="1"/>
      <charset val="186"/>
    </font>
    <font>
      <i/>
      <sz val="10"/>
      <color indexed="8"/>
      <name val="Times New Roman"/>
      <family val="1"/>
      <charset val="186"/>
    </font>
    <font>
      <b/>
      <i/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sz val="8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b/>
      <i/>
      <sz val="11"/>
      <color indexed="8"/>
      <name val="Times New Roman"/>
      <family val="1"/>
      <charset val="186"/>
    </font>
    <font>
      <b/>
      <i/>
      <sz val="11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sz val="12"/>
      <color indexed="10"/>
      <name val="Times New Roman"/>
      <family val="1"/>
      <charset val="186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1"/>
      <color indexed="10"/>
      <name val="Times New Roman"/>
      <family val="1"/>
    </font>
    <font>
      <sz val="10"/>
      <color rgb="FFFF0000"/>
      <name val="Times New Roman"/>
      <family val="1"/>
      <charset val="186"/>
    </font>
    <font>
      <i/>
      <sz val="11"/>
      <color rgb="FFFF0000"/>
      <name val="Times New Roman"/>
      <family val="1"/>
      <charset val="186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 applyFill="1"/>
    <xf numFmtId="0" fontId="2" fillId="0" borderId="0" xfId="0" applyFont="1" applyFill="1" applyAlignment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vertical="top" wrapText="1"/>
    </xf>
    <xf numFmtId="2" fontId="3" fillId="0" borderId="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/>
    <xf numFmtId="0" fontId="5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/>
    <xf numFmtId="0" fontId="7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justify" vertical="top" wrapText="1"/>
    </xf>
    <xf numFmtId="0" fontId="8" fillId="0" borderId="1" xfId="0" applyFont="1" applyFill="1" applyBorder="1" applyAlignment="1">
      <alignment vertical="center" wrapText="1"/>
    </xf>
    <xf numFmtId="1" fontId="8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justify" vertical="top" wrapText="1"/>
    </xf>
    <xf numFmtId="0" fontId="7" fillId="0" borderId="1" xfId="0" applyFont="1" applyFill="1" applyBorder="1" applyAlignment="1">
      <alignment vertical="center" wrapText="1"/>
    </xf>
    <xf numFmtId="2" fontId="7" fillId="0" borderId="1" xfId="0" applyNumberFormat="1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2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top" wrapText="1"/>
    </xf>
    <xf numFmtId="0" fontId="12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right" vertical="center" wrapText="1"/>
    </xf>
    <xf numFmtId="2" fontId="3" fillId="0" borderId="0" xfId="0" applyNumberFormat="1" applyFont="1" applyFill="1"/>
    <xf numFmtId="0" fontId="6" fillId="0" borderId="0" xfId="0" applyFont="1" applyFill="1" applyAlignment="1"/>
    <xf numFmtId="0" fontId="2" fillId="0" borderId="0" xfId="0" applyFont="1" applyFill="1" applyAlignment="1">
      <alignment horizontal="right"/>
    </xf>
    <xf numFmtId="0" fontId="14" fillId="0" borderId="0" xfId="0" applyFont="1" applyFill="1" applyAlignment="1"/>
    <xf numFmtId="0" fontId="3" fillId="0" borderId="0" xfId="0" applyFont="1" applyFill="1" applyBorder="1" applyAlignment="1">
      <alignment horizontal="right" vertical="top" wrapText="1"/>
    </xf>
    <xf numFmtId="0" fontId="15" fillId="0" borderId="0" xfId="0" applyFont="1" applyFill="1"/>
    <xf numFmtId="0" fontId="6" fillId="0" borderId="1" xfId="0" applyFont="1" applyFill="1" applyBorder="1" applyAlignment="1">
      <alignment horizontal="right"/>
    </xf>
    <xf numFmtId="9" fontId="3" fillId="0" borderId="0" xfId="0" applyNumberFormat="1" applyFont="1" applyFill="1"/>
    <xf numFmtId="16" fontId="8" fillId="0" borderId="1" xfId="0" applyNumberFormat="1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right" vertical="top"/>
    </xf>
    <xf numFmtId="0" fontId="17" fillId="0" borderId="1" xfId="0" applyFont="1" applyFill="1" applyBorder="1" applyAlignment="1">
      <alignment horizontal="justify" vertical="top" wrapText="1"/>
    </xf>
    <xf numFmtId="0" fontId="17" fillId="0" borderId="0" xfId="0" applyFont="1" applyFill="1" applyBorder="1" applyAlignment="1">
      <alignment horizontal="justify" vertical="top" wrapText="1"/>
    </xf>
    <xf numFmtId="0" fontId="17" fillId="0" borderId="0" xfId="0" applyFont="1" applyFill="1" applyBorder="1" applyAlignment="1">
      <alignment vertical="center" wrapText="1"/>
    </xf>
    <xf numFmtId="2" fontId="17" fillId="0" borderId="0" xfId="0" applyNumberFormat="1" applyFont="1" applyFill="1" applyBorder="1" applyAlignment="1">
      <alignment vertical="center" wrapText="1"/>
    </xf>
    <xf numFmtId="4" fontId="8" fillId="0" borderId="0" xfId="0" applyNumberFormat="1" applyFont="1" applyFill="1" applyBorder="1"/>
    <xf numFmtId="0" fontId="8" fillId="2" borderId="1" xfId="0" applyFont="1" applyFill="1" applyBorder="1" applyAlignment="1">
      <alignment horizontal="right" vertical="top" wrapText="1"/>
    </xf>
    <xf numFmtId="0" fontId="8" fillId="3" borderId="1" xfId="0" applyFont="1" applyFill="1" applyBorder="1" applyAlignment="1">
      <alignment horizontal="right" wrapText="1"/>
    </xf>
    <xf numFmtId="0" fontId="6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top"/>
    </xf>
    <xf numFmtId="0" fontId="19" fillId="3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justify" vertical="top" wrapText="1"/>
    </xf>
    <xf numFmtId="0" fontId="8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justify" wrapText="1"/>
    </xf>
    <xf numFmtId="1" fontId="8" fillId="2" borderId="1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horizontal="left" vertical="center"/>
    </xf>
    <xf numFmtId="0" fontId="20" fillId="0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right" vertical="top" wrapText="1"/>
    </xf>
    <xf numFmtId="0" fontId="18" fillId="4" borderId="1" xfId="0" applyFont="1" applyFill="1" applyBorder="1" applyAlignment="1">
      <alignment horizontal="justify" vertical="top" wrapText="1"/>
    </xf>
    <xf numFmtId="1" fontId="8" fillId="4" borderId="1" xfId="0" applyNumberFormat="1" applyFont="1" applyFill="1" applyBorder="1" applyAlignment="1">
      <alignment vertical="center" wrapText="1"/>
    </xf>
    <xf numFmtId="9" fontId="3" fillId="0" borderId="0" xfId="0" applyNumberFormat="1" applyFont="1" applyFill="1" applyAlignment="1">
      <alignment horizontal="left"/>
    </xf>
    <xf numFmtId="0" fontId="15" fillId="0" borderId="1" xfId="0" applyFont="1" applyFill="1" applyBorder="1" applyAlignment="1">
      <alignment horizontal="right" vertical="top" wrapText="1"/>
    </xf>
    <xf numFmtId="0" fontId="15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justify" vertical="top" wrapText="1"/>
    </xf>
    <xf numFmtId="4" fontId="6" fillId="3" borderId="1" xfId="0" applyNumberFormat="1" applyFont="1" applyFill="1" applyBorder="1" applyAlignment="1">
      <alignment vertical="top" wrapText="1"/>
    </xf>
    <xf numFmtId="4" fontId="8" fillId="0" borderId="1" xfId="0" applyNumberFormat="1" applyFont="1" applyFill="1" applyBorder="1" applyAlignment="1">
      <alignment vertical="center" wrapText="1"/>
    </xf>
    <xf numFmtId="4" fontId="7" fillId="0" borderId="1" xfId="0" applyNumberFormat="1" applyFont="1" applyFill="1" applyBorder="1" applyAlignment="1">
      <alignment vertical="center" wrapText="1"/>
    </xf>
    <xf numFmtId="4" fontId="8" fillId="4" borderId="1" xfId="0" applyNumberFormat="1" applyFont="1" applyFill="1" applyBorder="1" applyAlignment="1">
      <alignment vertical="center" wrapText="1"/>
    </xf>
    <xf numFmtId="4" fontId="8" fillId="2" borderId="1" xfId="0" applyNumberFormat="1" applyFont="1" applyFill="1" applyBorder="1" applyAlignment="1">
      <alignment vertical="center" wrapText="1"/>
    </xf>
    <xf numFmtId="4" fontId="6" fillId="0" borderId="1" xfId="0" applyNumberFormat="1" applyFont="1" applyFill="1" applyBorder="1" applyAlignment="1">
      <alignment vertical="center" wrapText="1"/>
    </xf>
    <xf numFmtId="4" fontId="6" fillId="2" borderId="1" xfId="0" applyNumberFormat="1" applyFont="1" applyFill="1" applyBorder="1" applyAlignment="1">
      <alignment vertical="center" wrapText="1"/>
    </xf>
    <xf numFmtId="4" fontId="8" fillId="0" borderId="1" xfId="0" applyNumberFormat="1" applyFont="1" applyFill="1" applyBorder="1" applyAlignment="1">
      <alignment horizontal="right" vertical="center" wrapText="1"/>
    </xf>
    <xf numFmtId="4" fontId="8" fillId="0" borderId="1" xfId="0" applyNumberFormat="1" applyFont="1" applyFill="1" applyBorder="1" applyAlignment="1">
      <alignment horizontal="right" vertical="top" wrapText="1"/>
    </xf>
    <xf numFmtId="4" fontId="7" fillId="0" borderId="0" xfId="0" applyNumberFormat="1" applyFont="1" applyFill="1" applyBorder="1" applyAlignment="1">
      <alignment vertical="center" wrapText="1"/>
    </xf>
    <xf numFmtId="2" fontId="6" fillId="2" borderId="1" xfId="0" applyNumberFormat="1" applyFont="1" applyFill="1" applyBorder="1" applyAlignment="1">
      <alignment vertical="center" wrapText="1"/>
    </xf>
    <xf numFmtId="4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4" fontId="7" fillId="0" borderId="0" xfId="0" applyNumberFormat="1" applyFont="1" applyFill="1" applyBorder="1"/>
    <xf numFmtId="0" fontId="2" fillId="0" borderId="1" xfId="0" applyFont="1" applyFill="1" applyBorder="1" applyAlignment="1">
      <alignment horizontal="justify" vertical="top" wrapText="1"/>
    </xf>
    <xf numFmtId="2" fontId="2" fillId="0" borderId="1" xfId="0" applyNumberFormat="1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vertical="center" wrapText="1"/>
    </xf>
    <xf numFmtId="2" fontId="3" fillId="0" borderId="0" xfId="0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 vertical="center"/>
    </xf>
    <xf numFmtId="1" fontId="6" fillId="0" borderId="1" xfId="0" applyNumberFormat="1" applyFont="1" applyFill="1" applyBorder="1" applyAlignment="1">
      <alignment vertical="center" wrapText="1"/>
    </xf>
    <xf numFmtId="0" fontId="22" fillId="0" borderId="0" xfId="0" applyFont="1" applyFill="1" applyBorder="1"/>
    <xf numFmtId="0" fontId="5" fillId="0" borderId="0" xfId="0" applyFont="1" applyFill="1" applyAlignment="1">
      <alignment vertical="center"/>
    </xf>
    <xf numFmtId="0" fontId="6" fillId="4" borderId="1" xfId="0" applyFont="1" applyFill="1" applyBorder="1" applyAlignment="1">
      <alignment vertical="center" wrapText="1"/>
    </xf>
    <xf numFmtId="2" fontId="6" fillId="0" borderId="0" xfId="0" applyNumberFormat="1" applyFont="1" applyFill="1" applyBorder="1" applyAlignment="1">
      <alignment vertical="center" wrapText="1"/>
    </xf>
    <xf numFmtId="0" fontId="24" fillId="0" borderId="0" xfId="0" applyFont="1" applyFill="1"/>
    <xf numFmtId="4" fontId="6" fillId="0" borderId="1" xfId="0" applyNumberFormat="1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justify" vertical="top" wrapText="1"/>
    </xf>
    <xf numFmtId="0" fontId="25" fillId="0" borderId="1" xfId="0" applyFont="1" applyFill="1" applyBorder="1" applyAlignment="1">
      <alignment horizontal="justify" vertical="top" wrapText="1"/>
    </xf>
    <xf numFmtId="0" fontId="25" fillId="0" borderId="1" xfId="0" applyFont="1" applyFill="1" applyBorder="1" applyAlignment="1">
      <alignment vertical="center" wrapText="1"/>
    </xf>
    <xf numFmtId="2" fontId="26" fillId="0" borderId="1" xfId="0" applyNumberFormat="1" applyFont="1" applyFill="1" applyBorder="1" applyAlignment="1">
      <alignment vertical="center" wrapText="1"/>
    </xf>
    <xf numFmtId="4" fontId="26" fillId="0" borderId="1" xfId="0" applyNumberFormat="1" applyFont="1" applyFill="1" applyBorder="1" applyAlignment="1">
      <alignment vertical="center" wrapText="1"/>
    </xf>
    <xf numFmtId="1" fontId="26" fillId="0" borderId="1" xfId="0" applyNumberFormat="1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justify" vertical="top" wrapText="1"/>
    </xf>
    <xf numFmtId="0" fontId="27" fillId="0" borderId="1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vertical="center" wrapText="1"/>
    </xf>
    <xf numFmtId="4" fontId="27" fillId="0" borderId="1" xfId="0" applyNumberFormat="1" applyFont="1" applyFill="1" applyBorder="1" applyAlignment="1">
      <alignment vertical="center" wrapText="1"/>
    </xf>
    <xf numFmtId="1" fontId="27" fillId="0" borderId="1" xfId="0" applyNumberFormat="1" applyFont="1" applyFill="1" applyBorder="1" applyAlignment="1">
      <alignment vertical="center" wrapText="1"/>
    </xf>
    <xf numFmtId="0" fontId="29" fillId="0" borderId="0" xfId="0" applyFont="1" applyFill="1" applyBorder="1"/>
    <xf numFmtId="0" fontId="3" fillId="0" borderId="0" xfId="0" applyFont="1" applyFill="1" applyAlignment="1">
      <alignment vertical="top"/>
    </xf>
    <xf numFmtId="0" fontId="6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14" fontId="2" fillId="0" borderId="0" xfId="0" applyNumberFormat="1" applyFont="1" applyFill="1"/>
    <xf numFmtId="0" fontId="2" fillId="0" borderId="0" xfId="0" applyFont="1" applyFill="1"/>
    <xf numFmtId="0" fontId="6" fillId="0" borderId="0" xfId="0" applyFont="1" applyFill="1" applyAlignment="1">
      <alignment horizontal="left"/>
    </xf>
    <xf numFmtId="0" fontId="7" fillId="0" borderId="0" xfId="0" applyFont="1" applyBorder="1" applyAlignment="1">
      <alignment horizontal="left"/>
    </xf>
    <xf numFmtId="0" fontId="13" fillId="0" borderId="0" xfId="0" applyFont="1" applyFill="1" applyAlignment="1">
      <alignment vertical="center" wrapText="1"/>
    </xf>
    <xf numFmtId="0" fontId="3" fillId="0" borderId="0" xfId="0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 vertical="center" wrapText="1"/>
    </xf>
    <xf numFmtId="0" fontId="1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 vertical="top"/>
    </xf>
    <xf numFmtId="4" fontId="7" fillId="0" borderId="0" xfId="0" applyNumberFormat="1" applyFont="1" applyFill="1" applyBorder="1" applyAlignment="1">
      <alignment horizontal="right" vertical="center" wrapText="1"/>
    </xf>
    <xf numFmtId="0" fontId="24" fillId="0" borderId="0" xfId="0" applyFont="1" applyFill="1" applyAlignment="1">
      <alignment horizontal="right"/>
    </xf>
    <xf numFmtId="0" fontId="20" fillId="0" borderId="0" xfId="0" applyFont="1" applyFill="1" applyAlignment="1">
      <alignment horizontal="right"/>
    </xf>
    <xf numFmtId="2" fontId="8" fillId="0" borderId="0" xfId="0" applyNumberFormat="1" applyFont="1" applyFill="1" applyBorder="1" applyAlignment="1">
      <alignment horizontal="right"/>
    </xf>
    <xf numFmtId="0" fontId="23" fillId="0" borderId="0" xfId="0" applyFont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2" fontId="3" fillId="0" borderId="0" xfId="0" applyNumberFormat="1" applyFont="1" applyFill="1" applyAlignment="1">
      <alignment horizontal="right"/>
    </xf>
    <xf numFmtId="2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 vertical="top" wrapText="1"/>
    </xf>
    <xf numFmtId="9" fontId="3" fillId="0" borderId="0" xfId="0" applyNumberFormat="1" applyFont="1" applyFill="1" applyAlignment="1">
      <alignment horizontal="left" vertical="top"/>
    </xf>
    <xf numFmtId="3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 vertical="top" wrapText="1"/>
    </xf>
    <xf numFmtId="0" fontId="30" fillId="0" borderId="0" xfId="0" applyFont="1" applyFill="1"/>
    <xf numFmtId="0" fontId="31" fillId="0" borderId="0" xfId="0" applyFont="1" applyFill="1" applyAlignment="1">
      <alignment horizontal="left" vertical="center"/>
    </xf>
    <xf numFmtId="0" fontId="6" fillId="0" borderId="1" xfId="0" applyFont="1" applyFill="1" applyBorder="1" applyAlignment="1">
      <alignment vertical="top" wrapText="1"/>
    </xf>
    <xf numFmtId="2" fontId="6" fillId="0" borderId="1" xfId="0" applyNumberFormat="1" applyFont="1" applyFill="1" applyBorder="1" applyAlignment="1">
      <alignment vertical="top" wrapText="1"/>
    </xf>
    <xf numFmtId="1" fontId="6" fillId="0" borderId="1" xfId="0" applyNumberFormat="1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164" fontId="6" fillId="0" borderId="1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horizontal="right" vertical="top"/>
    </xf>
    <xf numFmtId="0" fontId="3" fillId="0" borderId="1" xfId="0" applyFont="1" applyFill="1" applyBorder="1" applyAlignment="1">
      <alignment horizontal="right" vertical="top" wrapText="1"/>
    </xf>
    <xf numFmtId="2" fontId="3" fillId="0" borderId="0" xfId="0" applyNumberFormat="1" applyFont="1" applyFill="1" applyBorder="1" applyAlignment="1">
      <alignment horizontal="left"/>
    </xf>
    <xf numFmtId="0" fontId="32" fillId="0" borderId="0" xfId="0" applyFont="1" applyFill="1"/>
    <xf numFmtId="4" fontId="3" fillId="0" borderId="0" xfId="0" applyNumberFormat="1" applyFont="1" applyFill="1"/>
    <xf numFmtId="4" fontId="8" fillId="0" borderId="3" xfId="0" applyNumberFormat="1" applyFont="1" applyFill="1" applyBorder="1" applyAlignment="1">
      <alignment vertical="center" wrapText="1"/>
    </xf>
    <xf numFmtId="4" fontId="1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right" vertical="center"/>
    </xf>
    <xf numFmtId="0" fontId="1" fillId="0" borderId="0" xfId="0" applyFont="1" applyFill="1"/>
    <xf numFmtId="0" fontId="2" fillId="0" borderId="0" xfId="0" applyFont="1" applyFill="1" applyAlignment="1"/>
    <xf numFmtId="0" fontId="3" fillId="0" borderId="0" xfId="0" applyFont="1" applyFill="1"/>
    <xf numFmtId="0" fontId="1" fillId="0" borderId="0" xfId="0" applyFont="1" applyFill="1" applyBorder="1"/>
    <xf numFmtId="0" fontId="3" fillId="0" borderId="0" xfId="0" applyFont="1" applyFill="1" applyBorder="1" applyAlignment="1">
      <alignment horizontal="right" vertical="top" wrapText="1"/>
    </xf>
    <xf numFmtId="0" fontId="2" fillId="0" borderId="0" xfId="0" applyFont="1" applyFill="1"/>
    <xf numFmtId="4" fontId="8" fillId="0" borderId="4" xfId="0" applyNumberFormat="1" applyFont="1" applyFill="1" applyBorder="1" applyAlignment="1">
      <alignment vertical="center" wrapText="1"/>
    </xf>
    <xf numFmtId="0" fontId="1" fillId="0" borderId="4" xfId="0" applyFont="1" applyFill="1" applyBorder="1"/>
    <xf numFmtId="0" fontId="5" fillId="0" borderId="4" xfId="0" applyFont="1" applyFill="1" applyBorder="1"/>
    <xf numFmtId="0" fontId="5" fillId="0" borderId="4" xfId="0" applyFont="1" applyFill="1" applyBorder="1" applyAlignment="1"/>
    <xf numFmtId="0" fontId="3" fillId="0" borderId="4" xfId="0" applyFont="1" applyFill="1" applyBorder="1"/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2"/>
  <sheetViews>
    <sheetView tabSelected="1" zoomScaleNormal="100" zoomScaleSheetLayoutView="100" workbookViewId="0">
      <pane ySplit="2" topLeftCell="A3" activePane="bottomLeft" state="frozen"/>
      <selection pane="bottomLeft" activeCell="H20" sqref="H20"/>
    </sheetView>
  </sheetViews>
  <sheetFormatPr defaultRowHeight="15" x14ac:dyDescent="0.25"/>
  <cols>
    <col min="1" max="1" width="3.140625" style="5" customWidth="1"/>
    <col min="2" max="2" width="37.5703125" style="5" customWidth="1"/>
    <col min="3" max="3" width="7.5703125" style="5" customWidth="1"/>
    <col min="4" max="4" width="8" style="1" customWidth="1"/>
    <col min="5" max="5" width="9.42578125" style="5" customWidth="1"/>
    <col min="6" max="6" width="9.28515625" style="5" customWidth="1"/>
    <col min="7" max="7" width="10.28515625" style="5" bestFit="1" customWidth="1"/>
    <col min="8" max="8" width="10.5703125" style="5" customWidth="1"/>
    <col min="9" max="9" width="13.42578125" style="5" customWidth="1"/>
    <col min="10" max="10" width="11.85546875" style="5" customWidth="1"/>
    <col min="11" max="11" width="11.5703125" style="5" customWidth="1"/>
    <col min="12" max="12" width="11.28515625" style="5" customWidth="1"/>
    <col min="13" max="13" width="11.5703125" style="5" customWidth="1"/>
    <col min="14" max="14" width="11.42578125" style="5" customWidth="1"/>
    <col min="15" max="15" width="12.5703125" style="5" customWidth="1"/>
    <col min="16" max="16" width="12.42578125" style="5" customWidth="1"/>
    <col min="17" max="17" width="16.7109375" style="5" customWidth="1"/>
    <col min="18" max="16384" width="9.140625" style="5"/>
  </cols>
  <sheetData>
    <row r="1" spans="1:7" s="156" customFormat="1" x14ac:dyDescent="0.25">
      <c r="D1" s="154"/>
    </row>
    <row r="2" spans="1:7" x14ac:dyDescent="0.25">
      <c r="A2" s="31" t="s">
        <v>107</v>
      </c>
      <c r="B2" s="2"/>
      <c r="C2" s="31"/>
      <c r="D2" s="31"/>
      <c r="E2" s="2"/>
      <c r="F2" s="2"/>
      <c r="G2" s="32" t="s">
        <v>108</v>
      </c>
    </row>
    <row r="3" spans="1:7" x14ac:dyDescent="0.25">
      <c r="A3" s="31" t="s">
        <v>109</v>
      </c>
      <c r="B3" s="31"/>
      <c r="C3" s="31"/>
      <c r="D3" s="31"/>
      <c r="E3" s="31"/>
      <c r="F3" s="31"/>
      <c r="G3" s="31"/>
    </row>
    <row r="4" spans="1:7" x14ac:dyDescent="0.25">
      <c r="A4" s="2" t="s">
        <v>110</v>
      </c>
      <c r="B4" s="2"/>
      <c r="C4" s="2"/>
      <c r="D4" s="2"/>
      <c r="E4" s="2"/>
      <c r="F4" s="2"/>
      <c r="G4" s="2"/>
    </row>
    <row r="5" spans="1:7" x14ac:dyDescent="0.25">
      <c r="A5" s="2" t="s">
        <v>111</v>
      </c>
      <c r="B5" s="2"/>
      <c r="C5" s="2"/>
      <c r="D5" s="2"/>
      <c r="E5" s="2"/>
      <c r="F5" s="2"/>
      <c r="G5" s="2"/>
    </row>
    <row r="6" spans="1:7" x14ac:dyDescent="0.25">
      <c r="A6" s="2" t="s">
        <v>112</v>
      </c>
      <c r="B6" s="2"/>
      <c r="C6" s="2"/>
      <c r="D6" s="2"/>
      <c r="E6" s="2"/>
      <c r="F6" s="2"/>
      <c r="G6" s="2"/>
    </row>
    <row r="7" spans="1:7" ht="9.75" customHeight="1" x14ac:dyDescent="0.25">
      <c r="A7" s="2"/>
      <c r="B7" s="2"/>
      <c r="C7" s="2"/>
      <c r="D7" s="2"/>
      <c r="E7" s="2"/>
      <c r="F7" s="2"/>
      <c r="G7" s="2"/>
    </row>
    <row r="8" spans="1:7" x14ac:dyDescent="0.25">
      <c r="A8" s="31" t="s">
        <v>113</v>
      </c>
      <c r="B8" s="31"/>
      <c r="C8" s="31"/>
      <c r="D8" s="31"/>
      <c r="E8" s="31"/>
      <c r="F8" s="31"/>
      <c r="G8" s="31"/>
    </row>
    <row r="9" spans="1:7" x14ac:dyDescent="0.25">
      <c r="A9" s="2" t="s">
        <v>181</v>
      </c>
      <c r="B9" s="2"/>
      <c r="C9" s="2"/>
      <c r="D9" s="2"/>
      <c r="E9" s="2"/>
      <c r="F9" s="2"/>
      <c r="G9" s="2"/>
    </row>
    <row r="10" spans="1:7" x14ac:dyDescent="0.25">
      <c r="A10" s="2" t="s">
        <v>114</v>
      </c>
      <c r="B10" s="2"/>
      <c r="C10" s="2"/>
      <c r="D10" s="2"/>
      <c r="E10" s="2"/>
      <c r="F10" s="2"/>
      <c r="G10" s="2"/>
    </row>
    <row r="11" spans="1:7" x14ac:dyDescent="0.25">
      <c r="A11" s="2" t="s">
        <v>173</v>
      </c>
      <c r="B11" s="2"/>
      <c r="C11" s="2"/>
      <c r="D11" s="2"/>
      <c r="E11" s="2"/>
      <c r="F11" s="2"/>
      <c r="G11" s="2"/>
    </row>
    <row r="12" spans="1:7" ht="10.5" customHeight="1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111" t="s">
        <v>115</v>
      </c>
      <c r="B13" s="112"/>
      <c r="C13" s="2"/>
      <c r="D13" s="2"/>
      <c r="E13" s="31"/>
      <c r="F13" s="31"/>
      <c r="G13" s="2"/>
    </row>
    <row r="14" spans="1:7" x14ac:dyDescent="0.25">
      <c r="A14" s="112" t="s">
        <v>116</v>
      </c>
      <c r="B14" s="112"/>
      <c r="C14" s="2"/>
      <c r="D14" s="2"/>
      <c r="E14" s="2"/>
      <c r="F14" s="2"/>
      <c r="G14" s="2"/>
    </row>
    <row r="15" spans="1:7" x14ac:dyDescent="0.25">
      <c r="A15" s="155" t="s">
        <v>179</v>
      </c>
      <c r="B15" s="155"/>
      <c r="C15" s="155"/>
      <c r="D15" s="2"/>
      <c r="E15" s="2"/>
      <c r="F15" s="112"/>
      <c r="G15" s="2"/>
    </row>
    <row r="16" spans="1:7" x14ac:dyDescent="0.25">
      <c r="A16" s="155" t="s">
        <v>180</v>
      </c>
      <c r="B16" s="155"/>
      <c r="C16" s="159"/>
      <c r="D16" s="112"/>
      <c r="E16" s="113"/>
      <c r="F16" s="112"/>
      <c r="G16" s="2"/>
    </row>
    <row r="17" spans="1:19" x14ac:dyDescent="0.25">
      <c r="A17" s="114"/>
      <c r="B17" s="112"/>
      <c r="C17" s="112"/>
      <c r="D17" s="112"/>
      <c r="E17" s="113"/>
      <c r="F17" s="112"/>
      <c r="G17" s="2"/>
    </row>
    <row r="18" spans="1:19" x14ac:dyDescent="0.25">
      <c r="A18" s="150" t="s">
        <v>117</v>
      </c>
      <c r="B18" s="150"/>
      <c r="C18" s="150"/>
      <c r="D18" s="150"/>
      <c r="E18" s="150"/>
      <c r="F18" s="150"/>
      <c r="G18" s="150"/>
    </row>
    <row r="19" spans="1:19" ht="10.5" customHeight="1" x14ac:dyDescent="0.25">
      <c r="A19" s="110"/>
      <c r="B19" s="110"/>
      <c r="C19" s="110"/>
      <c r="D19" s="110"/>
      <c r="E19" s="110"/>
      <c r="F19" s="110"/>
      <c r="G19" s="110"/>
    </row>
    <row r="20" spans="1:19" ht="48.75" customHeight="1" x14ac:dyDescent="0.25">
      <c r="A20" s="151" t="s">
        <v>118</v>
      </c>
      <c r="B20" s="151"/>
      <c r="C20" s="151"/>
      <c r="D20" s="151"/>
      <c r="E20" s="151"/>
      <c r="F20" s="151"/>
      <c r="G20" s="151"/>
      <c r="H20" s="115"/>
    </row>
    <row r="21" spans="1:19" ht="9" customHeight="1" x14ac:dyDescent="0.25">
      <c r="A21" s="109"/>
      <c r="B21" s="109"/>
      <c r="C21" s="109"/>
      <c r="D21" s="109"/>
      <c r="E21" s="109"/>
      <c r="F21" s="109"/>
      <c r="G21" s="109"/>
      <c r="H21" s="109"/>
    </row>
    <row r="22" spans="1:19" ht="15.75" x14ac:dyDescent="0.25">
      <c r="A22" s="149" t="s">
        <v>178</v>
      </c>
      <c r="B22" s="149"/>
      <c r="C22" s="149"/>
      <c r="D22" s="149"/>
      <c r="E22" s="149"/>
      <c r="F22" s="149"/>
      <c r="G22" s="149"/>
    </row>
    <row r="23" spans="1:19" ht="11.25" customHeight="1" x14ac:dyDescent="0.25">
      <c r="A23" s="31"/>
      <c r="B23" s="31"/>
      <c r="C23" s="31"/>
      <c r="D23" s="31"/>
      <c r="E23" s="31"/>
      <c r="F23" s="31"/>
    </row>
    <row r="24" spans="1:19" ht="15.75" customHeight="1" x14ac:dyDescent="0.25">
      <c r="A24" s="33" t="s">
        <v>119</v>
      </c>
      <c r="B24" s="33"/>
      <c r="C24" s="33"/>
      <c r="D24" s="33"/>
      <c r="E24" s="152" t="s">
        <v>175</v>
      </c>
      <c r="F24" s="152"/>
      <c r="G24" s="152"/>
    </row>
    <row r="25" spans="1:19" ht="54" customHeight="1" x14ac:dyDescent="0.25">
      <c r="A25" s="14" t="s">
        <v>1</v>
      </c>
      <c r="B25" s="15" t="s">
        <v>2</v>
      </c>
      <c r="C25" s="16" t="s">
        <v>3</v>
      </c>
      <c r="D25" s="16" t="s">
        <v>174</v>
      </c>
      <c r="E25" s="16" t="s">
        <v>4</v>
      </c>
      <c r="F25" s="16" t="s">
        <v>5</v>
      </c>
      <c r="G25" s="15" t="s">
        <v>6</v>
      </c>
      <c r="H25" s="7"/>
      <c r="I25" s="7"/>
      <c r="J25" s="6"/>
      <c r="K25" s="6"/>
      <c r="L25" s="6"/>
      <c r="M25" s="6"/>
      <c r="N25" s="6"/>
      <c r="O25" s="6"/>
      <c r="P25" s="6"/>
      <c r="Q25" s="6"/>
      <c r="R25" s="3"/>
      <c r="S25" s="3"/>
    </row>
    <row r="26" spans="1:19" ht="15.75" customHeight="1" x14ac:dyDescent="0.25">
      <c r="A26" s="46" t="s">
        <v>7</v>
      </c>
      <c r="B26" s="50" t="s">
        <v>8</v>
      </c>
      <c r="C26" s="47"/>
      <c r="D26" s="48"/>
      <c r="E26" s="68"/>
      <c r="F26" s="48"/>
      <c r="G26" s="49"/>
      <c r="H26" s="8"/>
      <c r="I26" s="8"/>
      <c r="J26" s="4"/>
      <c r="K26" s="4"/>
      <c r="L26" s="4"/>
      <c r="M26" s="6"/>
      <c r="N26" s="4"/>
      <c r="O26" s="6"/>
      <c r="P26" s="6"/>
      <c r="Q26" s="6"/>
      <c r="R26" s="3"/>
      <c r="S26" s="3"/>
    </row>
    <row r="27" spans="1:19" ht="25.5" x14ac:dyDescent="0.25">
      <c r="A27" s="39"/>
      <c r="B27" s="17" t="s">
        <v>9</v>
      </c>
      <c r="C27" s="18" t="s">
        <v>104</v>
      </c>
      <c r="D27" s="26">
        <v>0.36</v>
      </c>
      <c r="E27" s="69">
        <v>9551.2800000000007</v>
      </c>
      <c r="F27" s="19">
        <v>11</v>
      </c>
      <c r="G27" s="69">
        <f>ROUND((D27*E27*F27),2)</f>
        <v>37823.07</v>
      </c>
      <c r="H27" s="10"/>
      <c r="I27" s="116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5.75" x14ac:dyDescent="0.25">
      <c r="A28" s="36"/>
      <c r="B28" s="20" t="s">
        <v>10</v>
      </c>
      <c r="C28" s="21" t="s">
        <v>105</v>
      </c>
      <c r="D28" s="80">
        <v>0.36</v>
      </c>
      <c r="E28" s="70">
        <v>44.1</v>
      </c>
      <c r="F28" s="23">
        <v>11</v>
      </c>
      <c r="G28" s="70">
        <f t="shared" ref="G28:G37" si="0">ROUND((D28*E28*F28),2)</f>
        <v>174.64</v>
      </c>
      <c r="H28" s="3"/>
      <c r="I28" s="116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5.75" x14ac:dyDescent="0.25">
      <c r="A29" s="36"/>
      <c r="B29" s="20" t="s">
        <v>11</v>
      </c>
      <c r="C29" s="21" t="s">
        <v>105</v>
      </c>
      <c r="D29" s="80">
        <v>0.36</v>
      </c>
      <c r="E29" s="70">
        <v>2406.09</v>
      </c>
      <c r="F29" s="23">
        <v>11</v>
      </c>
      <c r="G29" s="70">
        <f t="shared" si="0"/>
        <v>9528.1200000000008</v>
      </c>
      <c r="H29" s="13"/>
      <c r="I29" s="117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5.75" x14ac:dyDescent="0.25">
      <c r="A30" s="36"/>
      <c r="B30" s="20" t="s">
        <v>12</v>
      </c>
      <c r="C30" s="21" t="s">
        <v>105</v>
      </c>
      <c r="D30" s="80">
        <v>0.36</v>
      </c>
      <c r="E30" s="70">
        <v>116.22</v>
      </c>
      <c r="F30" s="23">
        <v>11</v>
      </c>
      <c r="G30" s="70">
        <f t="shared" si="0"/>
        <v>460.23</v>
      </c>
      <c r="H30" s="1"/>
      <c r="I30" s="117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5.75" x14ac:dyDescent="0.25">
      <c r="A31" s="36"/>
      <c r="B31" s="20" t="s">
        <v>13</v>
      </c>
      <c r="C31" s="21" t="s">
        <v>105</v>
      </c>
      <c r="D31" s="80">
        <v>0.36</v>
      </c>
      <c r="E31" s="70">
        <v>2444.5500000000002</v>
      </c>
      <c r="F31" s="23">
        <v>11</v>
      </c>
      <c r="G31" s="70">
        <f t="shared" si="0"/>
        <v>9680.42</v>
      </c>
      <c r="H31" s="1"/>
      <c r="I31" s="117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5.75" x14ac:dyDescent="0.25">
      <c r="A32" s="27"/>
      <c r="B32" s="20" t="s">
        <v>14</v>
      </c>
      <c r="C32" s="21" t="s">
        <v>105</v>
      </c>
      <c r="D32" s="80">
        <v>0.36</v>
      </c>
      <c r="E32" s="70">
        <v>13.89</v>
      </c>
      <c r="F32" s="23">
        <v>11</v>
      </c>
      <c r="G32" s="70">
        <f t="shared" si="0"/>
        <v>55</v>
      </c>
      <c r="H32" s="3"/>
      <c r="I32" s="116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5.75" x14ac:dyDescent="0.25">
      <c r="A33" s="27"/>
      <c r="B33" s="20" t="s">
        <v>15</v>
      </c>
      <c r="C33" s="21" t="s">
        <v>105</v>
      </c>
      <c r="D33" s="80">
        <v>0.36</v>
      </c>
      <c r="E33" s="70">
        <v>1323.8</v>
      </c>
      <c r="F33" s="23">
        <v>11</v>
      </c>
      <c r="G33" s="70">
        <f t="shared" si="0"/>
        <v>5242.25</v>
      </c>
      <c r="H33" s="13"/>
      <c r="I33" s="118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5.75" x14ac:dyDescent="0.25">
      <c r="A34" s="27"/>
      <c r="B34" s="20" t="s">
        <v>16</v>
      </c>
      <c r="C34" s="21" t="s">
        <v>105</v>
      </c>
      <c r="D34" s="80">
        <v>0.36</v>
      </c>
      <c r="E34" s="70">
        <v>10.54</v>
      </c>
      <c r="F34" s="23">
        <v>11</v>
      </c>
      <c r="G34" s="70">
        <f t="shared" si="0"/>
        <v>41.74</v>
      </c>
      <c r="H34" s="1"/>
      <c r="I34" s="118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5.75" x14ac:dyDescent="0.25">
      <c r="A35" s="27"/>
      <c r="B35" s="20" t="s">
        <v>17</v>
      </c>
      <c r="C35" s="21" t="s">
        <v>105</v>
      </c>
      <c r="D35" s="80">
        <v>0.36</v>
      </c>
      <c r="E35" s="70">
        <v>33.659999999999997</v>
      </c>
      <c r="F35" s="23">
        <v>11</v>
      </c>
      <c r="G35" s="70">
        <f>ROUND((D35*E35*F35),2)</f>
        <v>133.29</v>
      </c>
      <c r="H35" s="1"/>
      <c r="I35" s="118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5.75" x14ac:dyDescent="0.25">
      <c r="A36" s="27"/>
      <c r="B36" s="20" t="s">
        <v>18</v>
      </c>
      <c r="C36" s="21" t="s">
        <v>105</v>
      </c>
      <c r="D36" s="80">
        <v>0.36</v>
      </c>
      <c r="E36" s="70">
        <v>484.31</v>
      </c>
      <c r="F36" s="23">
        <v>11</v>
      </c>
      <c r="G36" s="70">
        <f>ROUND((D36*E36*F36),2)-0.01</f>
        <v>1917.86</v>
      </c>
      <c r="H36" s="1"/>
      <c r="I36" s="118"/>
      <c r="J36" s="3"/>
      <c r="K36" s="3"/>
      <c r="L36" s="3"/>
    </row>
    <row r="37" spans="1:19" ht="15.75" x14ac:dyDescent="0.25">
      <c r="A37" s="27"/>
      <c r="B37" s="20" t="s">
        <v>19</v>
      </c>
      <c r="C37" s="21" t="s">
        <v>105</v>
      </c>
      <c r="D37" s="80">
        <v>0.36</v>
      </c>
      <c r="E37" s="70">
        <v>1119.8399999999999</v>
      </c>
      <c r="F37" s="23">
        <v>11</v>
      </c>
      <c r="G37" s="70">
        <f t="shared" si="0"/>
        <v>4434.57</v>
      </c>
      <c r="H37" s="13"/>
      <c r="I37" s="118"/>
      <c r="J37" s="3"/>
      <c r="K37" s="3"/>
      <c r="L37" s="3"/>
    </row>
    <row r="38" spans="1:19" ht="15.75" x14ac:dyDescent="0.25">
      <c r="A38" s="27"/>
      <c r="B38" s="20" t="s">
        <v>20</v>
      </c>
      <c r="C38" s="21" t="s">
        <v>105</v>
      </c>
      <c r="D38" s="80">
        <v>0.36</v>
      </c>
      <c r="E38" s="70">
        <v>1554.28</v>
      </c>
      <c r="F38" s="23">
        <v>11</v>
      </c>
      <c r="G38" s="70">
        <f>ROUND((D38*E38*F38),2)</f>
        <v>6154.95</v>
      </c>
      <c r="H38" s="1"/>
      <c r="I38" s="118"/>
      <c r="J38" s="3"/>
      <c r="K38" s="3"/>
      <c r="L38" s="3"/>
    </row>
    <row r="39" spans="1:19" ht="15.75" x14ac:dyDescent="0.25">
      <c r="A39" s="27"/>
      <c r="B39" s="20" t="s">
        <v>6</v>
      </c>
      <c r="C39" s="21" t="s">
        <v>105</v>
      </c>
      <c r="D39" s="80"/>
      <c r="E39" s="70">
        <f>SUM(E28:E38)</f>
        <v>9551.2800000000007</v>
      </c>
      <c r="F39" s="22"/>
      <c r="G39" s="70">
        <f>SUM(G28:G38)</f>
        <v>37823.07</v>
      </c>
      <c r="H39" s="161"/>
      <c r="I39" s="118"/>
      <c r="J39" s="3"/>
      <c r="K39" s="3"/>
      <c r="L39" s="3"/>
    </row>
    <row r="40" spans="1:19" ht="28.5" customHeight="1" x14ac:dyDescent="0.25">
      <c r="A40" s="27"/>
      <c r="B40" s="17" t="s">
        <v>21</v>
      </c>
      <c r="C40" s="18" t="s">
        <v>104</v>
      </c>
      <c r="D40" s="25">
        <v>0.03</v>
      </c>
      <c r="E40" s="69">
        <v>9551.2800000000007</v>
      </c>
      <c r="F40" s="19">
        <v>11</v>
      </c>
      <c r="G40" s="69">
        <f>ROUND((D40*E40*F40),2)</f>
        <v>3151.92</v>
      </c>
      <c r="H40" s="162"/>
      <c r="I40" s="118"/>
      <c r="J40" s="3"/>
      <c r="K40" s="3"/>
      <c r="L40" s="3"/>
    </row>
    <row r="41" spans="1:19" ht="30" customHeight="1" x14ac:dyDescent="0.25">
      <c r="A41" s="27"/>
      <c r="B41" s="17" t="s">
        <v>22</v>
      </c>
      <c r="C41" s="18" t="s">
        <v>104</v>
      </c>
      <c r="D41" s="25">
        <v>0.03</v>
      </c>
      <c r="E41" s="69">
        <v>2299.54</v>
      </c>
      <c r="F41" s="19">
        <v>8</v>
      </c>
      <c r="G41" s="147">
        <f t="shared" ref="G41:G55" si="1">ROUND((D41*E41*F41),2)</f>
        <v>551.89</v>
      </c>
      <c r="H41" s="160"/>
      <c r="I41" s="148"/>
      <c r="J41" s="3"/>
      <c r="K41" s="3"/>
      <c r="L41" s="3"/>
    </row>
    <row r="42" spans="1:19" ht="33" customHeight="1" x14ac:dyDescent="0.25">
      <c r="A42" s="27"/>
      <c r="B42" s="17" t="s">
        <v>163</v>
      </c>
      <c r="C42" s="18" t="s">
        <v>104</v>
      </c>
      <c r="D42" s="25">
        <v>0.02</v>
      </c>
      <c r="E42" s="69">
        <v>21629.79</v>
      </c>
      <c r="F42" s="19">
        <v>11</v>
      </c>
      <c r="G42" s="69">
        <f t="shared" si="1"/>
        <v>4758.55</v>
      </c>
      <c r="H42" s="163"/>
      <c r="I42" s="142"/>
      <c r="J42" s="3"/>
      <c r="K42" s="3"/>
      <c r="L42" s="3"/>
    </row>
    <row r="43" spans="1:19" ht="29.25" customHeight="1" x14ac:dyDescent="0.25">
      <c r="A43" s="27"/>
      <c r="B43" s="17" t="s">
        <v>23</v>
      </c>
      <c r="C43" s="18" t="s">
        <v>104</v>
      </c>
      <c r="D43" s="25">
        <v>0.02</v>
      </c>
      <c r="E43" s="69">
        <v>2545.61</v>
      </c>
      <c r="F43" s="87">
        <v>19</v>
      </c>
      <c r="G43" s="73">
        <f t="shared" si="1"/>
        <v>967.33</v>
      </c>
      <c r="H43" s="162"/>
      <c r="I43" s="119"/>
      <c r="J43" s="3"/>
      <c r="K43" s="3"/>
      <c r="L43" s="3"/>
    </row>
    <row r="44" spans="1:19" ht="25.5" x14ac:dyDescent="0.25">
      <c r="A44" s="27"/>
      <c r="B44" s="17" t="s">
        <v>24</v>
      </c>
      <c r="C44" s="18" t="s">
        <v>104</v>
      </c>
      <c r="D44" s="25">
        <v>0.02</v>
      </c>
      <c r="E44" s="69">
        <v>2614.35</v>
      </c>
      <c r="F44" s="87">
        <v>30</v>
      </c>
      <c r="G44" s="73">
        <f>ROUND((D44*E44*F44),2)</f>
        <v>1568.61</v>
      </c>
      <c r="H44" s="162"/>
      <c r="I44" s="119"/>
      <c r="J44" s="3"/>
      <c r="K44" s="3"/>
      <c r="L44" s="3"/>
    </row>
    <row r="45" spans="1:19" ht="30" customHeight="1" x14ac:dyDescent="0.25">
      <c r="A45" s="27"/>
      <c r="B45" s="17" t="s">
        <v>25</v>
      </c>
      <c r="C45" s="18" t="s">
        <v>104</v>
      </c>
      <c r="D45" s="25">
        <v>0.03</v>
      </c>
      <c r="E45" s="69">
        <v>176.58</v>
      </c>
      <c r="F45" s="87">
        <v>30</v>
      </c>
      <c r="G45" s="73">
        <f>ROUND((D45*E45*F45),2)</f>
        <v>158.91999999999999</v>
      </c>
      <c r="H45" s="164"/>
      <c r="I45" s="120"/>
      <c r="J45" s="3"/>
      <c r="K45" s="3"/>
      <c r="L45" s="3"/>
    </row>
    <row r="46" spans="1:19" ht="15.75" x14ac:dyDescent="0.25">
      <c r="A46" s="29">
        <v>2</v>
      </c>
      <c r="B46" s="17" t="s">
        <v>26</v>
      </c>
      <c r="C46" s="18" t="s">
        <v>104</v>
      </c>
      <c r="D46" s="25">
        <v>0.7</v>
      </c>
      <c r="E46" s="69">
        <v>1805.8</v>
      </c>
      <c r="F46" s="87">
        <v>11</v>
      </c>
      <c r="G46" s="73">
        <f t="shared" si="1"/>
        <v>13904.66</v>
      </c>
      <c r="H46" s="10"/>
      <c r="I46" s="120"/>
      <c r="J46" s="3"/>
      <c r="K46" s="3"/>
      <c r="L46" s="3"/>
    </row>
    <row r="47" spans="1:19" ht="15.75" x14ac:dyDescent="0.25">
      <c r="A47" s="27"/>
      <c r="B47" s="20" t="s">
        <v>10</v>
      </c>
      <c r="C47" s="21" t="s">
        <v>105</v>
      </c>
      <c r="D47" s="83">
        <v>0.7</v>
      </c>
      <c r="E47" s="70">
        <v>19.5</v>
      </c>
      <c r="F47" s="23">
        <v>11</v>
      </c>
      <c r="G47" s="70">
        <f t="shared" si="1"/>
        <v>150.15</v>
      </c>
      <c r="H47" s="12"/>
      <c r="I47" s="121"/>
      <c r="J47" s="3"/>
      <c r="K47" s="3"/>
      <c r="L47" s="3"/>
    </row>
    <row r="48" spans="1:19" ht="15.75" x14ac:dyDescent="0.25">
      <c r="A48" s="27"/>
      <c r="B48" s="20" t="s">
        <v>11</v>
      </c>
      <c r="C48" s="21" t="s">
        <v>105</v>
      </c>
      <c r="D48" s="83">
        <v>0.7</v>
      </c>
      <c r="E48" s="70">
        <v>454.31</v>
      </c>
      <c r="F48" s="23">
        <v>11</v>
      </c>
      <c r="G48" s="70">
        <f t="shared" si="1"/>
        <v>3498.19</v>
      </c>
      <c r="H48" s="12"/>
      <c r="I48" s="120"/>
      <c r="J48" s="3"/>
      <c r="K48" s="3"/>
      <c r="L48" s="3"/>
    </row>
    <row r="49" spans="1:12" ht="15.75" x14ac:dyDescent="0.25">
      <c r="A49" s="27"/>
      <c r="B49" s="20" t="s">
        <v>12</v>
      </c>
      <c r="C49" s="21" t="s">
        <v>105</v>
      </c>
      <c r="D49" s="83">
        <v>0.7</v>
      </c>
      <c r="E49" s="70">
        <v>7.32</v>
      </c>
      <c r="F49" s="23">
        <v>11</v>
      </c>
      <c r="G49" s="70">
        <f t="shared" si="1"/>
        <v>56.36</v>
      </c>
      <c r="H49" s="12"/>
      <c r="I49" s="120"/>
      <c r="J49" s="3"/>
      <c r="K49" s="3"/>
      <c r="L49" s="3"/>
    </row>
    <row r="50" spans="1:12" ht="15.75" x14ac:dyDescent="0.25">
      <c r="A50" s="27"/>
      <c r="B50" s="20" t="s">
        <v>13</v>
      </c>
      <c r="C50" s="21" t="s">
        <v>105</v>
      </c>
      <c r="D50" s="83">
        <v>0.7</v>
      </c>
      <c r="E50" s="70">
        <v>589.46</v>
      </c>
      <c r="F50" s="23">
        <v>11</v>
      </c>
      <c r="G50" s="70">
        <f t="shared" si="1"/>
        <v>4538.84</v>
      </c>
      <c r="I50" s="119"/>
      <c r="J50" s="3"/>
      <c r="K50" s="3"/>
      <c r="L50" s="3"/>
    </row>
    <row r="51" spans="1:12" ht="15.75" x14ac:dyDescent="0.25">
      <c r="A51" s="27"/>
      <c r="B51" s="20" t="s">
        <v>14</v>
      </c>
      <c r="C51" s="21" t="s">
        <v>105</v>
      </c>
      <c r="D51" s="83">
        <v>0.7</v>
      </c>
      <c r="E51" s="70">
        <v>3.41</v>
      </c>
      <c r="F51" s="23">
        <v>11</v>
      </c>
      <c r="G51" s="70">
        <f t="shared" si="1"/>
        <v>26.26</v>
      </c>
      <c r="I51" s="119"/>
      <c r="J51" s="3"/>
      <c r="K51" s="3"/>
      <c r="L51" s="3"/>
    </row>
    <row r="52" spans="1:12" ht="15.75" x14ac:dyDescent="0.25">
      <c r="A52" s="27"/>
      <c r="B52" s="20" t="s">
        <v>15</v>
      </c>
      <c r="C52" s="21" t="s">
        <v>105</v>
      </c>
      <c r="D52" s="83">
        <v>0.7</v>
      </c>
      <c r="E52" s="70">
        <v>185.55</v>
      </c>
      <c r="F52" s="23">
        <v>11</v>
      </c>
      <c r="G52" s="70">
        <f t="shared" si="1"/>
        <v>1428.74</v>
      </c>
      <c r="H52" s="12"/>
      <c r="I52" s="120"/>
      <c r="J52" s="3"/>
      <c r="K52" s="3"/>
      <c r="L52" s="3"/>
    </row>
    <row r="53" spans="1:12" ht="15.75" x14ac:dyDescent="0.25">
      <c r="A53" s="27"/>
      <c r="B53" s="20" t="s">
        <v>16</v>
      </c>
      <c r="C53" s="21" t="s">
        <v>105</v>
      </c>
      <c r="D53" s="83">
        <v>0.7</v>
      </c>
      <c r="E53" s="70">
        <v>15.76</v>
      </c>
      <c r="F53" s="23">
        <v>11</v>
      </c>
      <c r="G53" s="70">
        <f t="shared" si="1"/>
        <v>121.35</v>
      </c>
      <c r="H53" s="12"/>
      <c r="I53" s="120"/>
      <c r="J53" s="3"/>
      <c r="K53" s="3"/>
      <c r="L53" s="3"/>
    </row>
    <row r="54" spans="1:12" ht="15.75" x14ac:dyDescent="0.25">
      <c r="A54" s="27"/>
      <c r="B54" s="20" t="s">
        <v>17</v>
      </c>
      <c r="C54" s="21" t="s">
        <v>105</v>
      </c>
      <c r="D54" s="83">
        <v>0.7</v>
      </c>
      <c r="E54" s="70">
        <v>28.87</v>
      </c>
      <c r="F54" s="23">
        <v>11</v>
      </c>
      <c r="G54" s="70">
        <f t="shared" si="1"/>
        <v>222.3</v>
      </c>
      <c r="H54" s="12"/>
      <c r="I54" s="120"/>
      <c r="J54" s="3"/>
      <c r="K54" s="3"/>
      <c r="L54" s="3"/>
    </row>
    <row r="55" spans="1:12" ht="15.75" x14ac:dyDescent="0.25">
      <c r="A55" s="27"/>
      <c r="B55" s="20" t="s">
        <v>18</v>
      </c>
      <c r="C55" s="21" t="s">
        <v>105</v>
      </c>
      <c r="D55" s="83">
        <v>0.7</v>
      </c>
      <c r="E55" s="70">
        <v>73.84</v>
      </c>
      <c r="F55" s="23">
        <v>11</v>
      </c>
      <c r="G55" s="70">
        <f t="shared" si="1"/>
        <v>568.57000000000005</v>
      </c>
      <c r="H55" s="12"/>
      <c r="I55" s="120"/>
      <c r="J55" s="3"/>
      <c r="K55" s="3"/>
      <c r="L55" s="3"/>
    </row>
    <row r="56" spans="1:12" ht="15.75" x14ac:dyDescent="0.25">
      <c r="A56" s="27"/>
      <c r="B56" s="20" t="s">
        <v>19</v>
      </c>
      <c r="C56" s="21" t="s">
        <v>105</v>
      </c>
      <c r="D56" s="83">
        <v>0.7</v>
      </c>
      <c r="E56" s="70">
        <v>279.8</v>
      </c>
      <c r="F56" s="23">
        <v>11</v>
      </c>
      <c r="G56" s="70">
        <f>ROUND((D56*E56*F56),2)</f>
        <v>2154.46</v>
      </c>
      <c r="H56" s="12"/>
      <c r="I56" s="120"/>
      <c r="J56" s="3"/>
      <c r="K56" s="3"/>
      <c r="L56" s="3"/>
    </row>
    <row r="57" spans="1:12" ht="15.75" x14ac:dyDescent="0.25">
      <c r="A57" s="27"/>
      <c r="B57" s="20" t="s">
        <v>20</v>
      </c>
      <c r="C57" s="21" t="s">
        <v>105</v>
      </c>
      <c r="D57" s="83">
        <v>0.7</v>
      </c>
      <c r="E57" s="70">
        <v>147.97999999999999</v>
      </c>
      <c r="F57" s="23">
        <v>11</v>
      </c>
      <c r="G57" s="70">
        <f>ROUND((D57*E57*F57),2)-0.01</f>
        <v>1139.44</v>
      </c>
      <c r="H57" s="12"/>
      <c r="I57" s="120"/>
      <c r="J57" s="3"/>
      <c r="K57" s="3"/>
      <c r="L57" s="3"/>
    </row>
    <row r="58" spans="1:12" ht="15.75" x14ac:dyDescent="0.25">
      <c r="A58" s="27"/>
      <c r="B58" s="20" t="s">
        <v>6</v>
      </c>
      <c r="C58" s="21" t="s">
        <v>105</v>
      </c>
      <c r="D58" s="80"/>
      <c r="E58" s="70">
        <f>SUM(E47:E57)</f>
        <v>1805.8</v>
      </c>
      <c r="F58" s="23"/>
      <c r="G58" s="70">
        <f>ROUND(SUM(G47:G57),2)</f>
        <v>13904.66</v>
      </c>
      <c r="I58" s="119"/>
      <c r="J58" s="3"/>
      <c r="K58" s="3"/>
      <c r="L58" s="3"/>
    </row>
    <row r="59" spans="1:12" ht="25.5" x14ac:dyDescent="0.25">
      <c r="A59" s="27"/>
      <c r="B59" s="17" t="s">
        <v>27</v>
      </c>
      <c r="C59" s="18" t="s">
        <v>104</v>
      </c>
      <c r="D59" s="25">
        <v>0.03</v>
      </c>
      <c r="E59" s="69">
        <v>1805.8</v>
      </c>
      <c r="F59" s="19">
        <v>11</v>
      </c>
      <c r="G59" s="69">
        <f>ROUND((D59*E59*F59),2)</f>
        <v>595.91</v>
      </c>
      <c r="I59" s="119"/>
      <c r="J59" s="3"/>
      <c r="K59" s="3"/>
      <c r="L59" s="3"/>
    </row>
    <row r="60" spans="1:12" ht="25.5" x14ac:dyDescent="0.25">
      <c r="A60" s="27"/>
      <c r="B60" s="17" t="s">
        <v>28</v>
      </c>
      <c r="C60" s="18" t="s">
        <v>104</v>
      </c>
      <c r="D60" s="25">
        <v>0.03</v>
      </c>
      <c r="E60" s="69">
        <v>402.39</v>
      </c>
      <c r="F60" s="19">
        <v>8</v>
      </c>
      <c r="G60" s="69">
        <f t="shared" ref="G60:G72" si="2">ROUND((D60*E60*F60),2)</f>
        <v>96.57</v>
      </c>
      <c r="H60" s="12"/>
      <c r="I60" s="120"/>
      <c r="J60" s="3"/>
      <c r="K60" s="3"/>
      <c r="L60" s="3"/>
    </row>
    <row r="61" spans="1:12" ht="15.75" x14ac:dyDescent="0.25">
      <c r="A61" s="27">
        <v>3</v>
      </c>
      <c r="B61" s="17" t="s">
        <v>101</v>
      </c>
      <c r="C61" s="18" t="s">
        <v>104</v>
      </c>
      <c r="D61" s="25">
        <v>0.57999999999999996</v>
      </c>
      <c r="E61" s="69">
        <v>769.49</v>
      </c>
      <c r="F61" s="19">
        <v>11</v>
      </c>
      <c r="G61" s="69">
        <f t="shared" si="2"/>
        <v>4909.3500000000004</v>
      </c>
      <c r="H61" s="10"/>
      <c r="I61" s="120"/>
      <c r="J61" s="3"/>
      <c r="K61" s="3"/>
      <c r="L61" s="3"/>
    </row>
    <row r="62" spans="1:12" ht="15.75" x14ac:dyDescent="0.25">
      <c r="A62" s="27"/>
      <c r="B62" s="20" t="s">
        <v>10</v>
      </c>
      <c r="C62" s="21" t="s">
        <v>105</v>
      </c>
      <c r="D62" s="83">
        <v>0.57999999999999996</v>
      </c>
      <c r="E62" s="70">
        <v>0.23</v>
      </c>
      <c r="F62" s="23">
        <v>11</v>
      </c>
      <c r="G62" s="70">
        <f t="shared" si="2"/>
        <v>1.47</v>
      </c>
      <c r="H62" s="1"/>
      <c r="I62" s="118"/>
      <c r="J62" s="3"/>
      <c r="K62" s="3"/>
      <c r="L62" s="3"/>
    </row>
    <row r="63" spans="1:12" ht="15.75" x14ac:dyDescent="0.25">
      <c r="A63" s="27"/>
      <c r="B63" s="20" t="s">
        <v>11</v>
      </c>
      <c r="C63" s="21" t="s">
        <v>105</v>
      </c>
      <c r="D63" s="83">
        <v>0.57999999999999996</v>
      </c>
      <c r="E63" s="70">
        <v>171.37</v>
      </c>
      <c r="F63" s="23">
        <v>11</v>
      </c>
      <c r="G63" s="70">
        <f t="shared" si="2"/>
        <v>1093.3399999999999</v>
      </c>
      <c r="H63" s="1"/>
      <c r="I63" s="118"/>
      <c r="J63" s="3"/>
      <c r="K63" s="3"/>
      <c r="L63" s="3"/>
    </row>
    <row r="64" spans="1:12" ht="15.75" x14ac:dyDescent="0.25">
      <c r="A64" s="27"/>
      <c r="B64" s="20" t="s">
        <v>12</v>
      </c>
      <c r="C64" s="21" t="s">
        <v>105</v>
      </c>
      <c r="D64" s="83">
        <v>0.57999999999999996</v>
      </c>
      <c r="E64" s="70">
        <v>16.91</v>
      </c>
      <c r="F64" s="23">
        <v>11</v>
      </c>
      <c r="G64" s="70">
        <f t="shared" si="2"/>
        <v>107.89</v>
      </c>
      <c r="H64" s="1"/>
      <c r="I64" s="118"/>
      <c r="J64" s="3"/>
      <c r="K64" s="3"/>
      <c r="L64" s="3"/>
    </row>
    <row r="65" spans="1:12" ht="15.75" x14ac:dyDescent="0.25">
      <c r="A65" s="27"/>
      <c r="B65" s="20" t="s">
        <v>13</v>
      </c>
      <c r="C65" s="21" t="s">
        <v>105</v>
      </c>
      <c r="D65" s="83">
        <v>0.57999999999999996</v>
      </c>
      <c r="E65" s="70">
        <v>222.11</v>
      </c>
      <c r="F65" s="23">
        <v>11</v>
      </c>
      <c r="G65" s="70">
        <f t="shared" si="2"/>
        <v>1417.06</v>
      </c>
      <c r="H65" s="12"/>
      <c r="I65" s="120"/>
      <c r="J65" s="3"/>
      <c r="K65" s="3"/>
      <c r="L65" s="3"/>
    </row>
    <row r="66" spans="1:12" ht="15.75" x14ac:dyDescent="0.25">
      <c r="A66" s="27"/>
      <c r="B66" s="20" t="s">
        <v>14</v>
      </c>
      <c r="C66" s="21" t="s">
        <v>105</v>
      </c>
      <c r="D66" s="83">
        <v>0.57999999999999996</v>
      </c>
      <c r="E66" s="70">
        <v>0</v>
      </c>
      <c r="F66" s="23">
        <v>0</v>
      </c>
      <c r="G66" s="70">
        <f t="shared" si="2"/>
        <v>0</v>
      </c>
      <c r="I66" s="119"/>
      <c r="J66" s="3"/>
      <c r="K66" s="3"/>
      <c r="L66" s="3"/>
    </row>
    <row r="67" spans="1:12" ht="15.75" x14ac:dyDescent="0.25">
      <c r="A67" s="27"/>
      <c r="B67" s="20" t="s">
        <v>15</v>
      </c>
      <c r="C67" s="21" t="s">
        <v>105</v>
      </c>
      <c r="D67" s="83">
        <v>0.57999999999999996</v>
      </c>
      <c r="E67" s="70">
        <v>248.13</v>
      </c>
      <c r="F67" s="23">
        <v>11</v>
      </c>
      <c r="G67" s="70">
        <f>ROUND((D67*E67*F67),2)</f>
        <v>1583.07</v>
      </c>
      <c r="I67" s="119"/>
      <c r="J67" s="3"/>
      <c r="K67" s="3"/>
      <c r="L67" s="3"/>
    </row>
    <row r="68" spans="1:12" ht="15.75" x14ac:dyDescent="0.25">
      <c r="A68" s="27"/>
      <c r="B68" s="20" t="s">
        <v>16</v>
      </c>
      <c r="C68" s="21" t="s">
        <v>105</v>
      </c>
      <c r="D68" s="83">
        <v>0.57999999999999996</v>
      </c>
      <c r="E68" s="70">
        <v>0</v>
      </c>
      <c r="F68" s="23">
        <v>0</v>
      </c>
      <c r="G68" s="70">
        <f t="shared" si="2"/>
        <v>0</v>
      </c>
      <c r="H68" s="12"/>
      <c r="I68" s="120"/>
      <c r="J68" s="3"/>
      <c r="K68" s="3"/>
      <c r="L68" s="3"/>
    </row>
    <row r="69" spans="1:12" ht="15.75" x14ac:dyDescent="0.25">
      <c r="A69" s="27"/>
      <c r="B69" s="20" t="s">
        <v>17</v>
      </c>
      <c r="C69" s="21" t="s">
        <v>105</v>
      </c>
      <c r="D69" s="83">
        <v>0.57999999999999996</v>
      </c>
      <c r="E69" s="70">
        <v>0</v>
      </c>
      <c r="F69" s="23">
        <v>0</v>
      </c>
      <c r="G69" s="70">
        <f t="shared" si="2"/>
        <v>0</v>
      </c>
      <c r="H69" s="12"/>
      <c r="I69" s="120"/>
      <c r="J69" s="3"/>
      <c r="K69" s="3"/>
      <c r="L69" s="3"/>
    </row>
    <row r="70" spans="1:12" ht="15.75" x14ac:dyDescent="0.25">
      <c r="A70" s="27"/>
      <c r="B70" s="20" t="s">
        <v>18</v>
      </c>
      <c r="C70" s="21" t="s">
        <v>105</v>
      </c>
      <c r="D70" s="83">
        <v>0.57999999999999996</v>
      </c>
      <c r="E70" s="70">
        <v>25.38</v>
      </c>
      <c r="F70" s="23">
        <v>11</v>
      </c>
      <c r="G70" s="70">
        <f t="shared" si="2"/>
        <v>161.91999999999999</v>
      </c>
      <c r="I70" s="119"/>
      <c r="J70" s="3"/>
      <c r="K70" s="3"/>
      <c r="L70" s="3"/>
    </row>
    <row r="71" spans="1:12" ht="15.75" x14ac:dyDescent="0.25">
      <c r="A71" s="27"/>
      <c r="B71" s="20" t="s">
        <v>19</v>
      </c>
      <c r="C71" s="21" t="s">
        <v>105</v>
      </c>
      <c r="D71" s="83">
        <v>0.57999999999999996</v>
      </c>
      <c r="E71" s="70">
        <v>85.36</v>
      </c>
      <c r="F71" s="23">
        <v>11</v>
      </c>
      <c r="G71" s="70">
        <f t="shared" si="2"/>
        <v>544.6</v>
      </c>
      <c r="I71" s="119"/>
      <c r="J71" s="3"/>
      <c r="K71" s="3"/>
      <c r="L71" s="3"/>
    </row>
    <row r="72" spans="1:12" ht="15.75" x14ac:dyDescent="0.25">
      <c r="A72" s="27"/>
      <c r="B72" s="20" t="s">
        <v>20</v>
      </c>
      <c r="C72" s="21" t="s">
        <v>105</v>
      </c>
      <c r="D72" s="83">
        <v>0.57999999999999996</v>
      </c>
      <c r="E72" s="70">
        <v>0</v>
      </c>
      <c r="F72" s="23">
        <v>0</v>
      </c>
      <c r="G72" s="70">
        <f t="shared" si="2"/>
        <v>0</v>
      </c>
      <c r="H72" s="12"/>
      <c r="I72" s="120"/>
      <c r="J72" s="3"/>
      <c r="K72" s="3"/>
      <c r="L72" s="3"/>
    </row>
    <row r="73" spans="1:12" ht="15.75" x14ac:dyDescent="0.25">
      <c r="A73" s="27"/>
      <c r="B73" s="20" t="s">
        <v>6</v>
      </c>
      <c r="C73" s="21" t="s">
        <v>105</v>
      </c>
      <c r="D73" s="80"/>
      <c r="E73" s="70">
        <f>SUM(E62:E72)</f>
        <v>769.49</v>
      </c>
      <c r="F73" s="23"/>
      <c r="G73" s="70">
        <f>ROUND(SUM(G62:G72),2)</f>
        <v>4909.3500000000004</v>
      </c>
      <c r="H73" s="12"/>
      <c r="I73" s="120"/>
    </row>
    <row r="74" spans="1:12" ht="25.5" x14ac:dyDescent="0.25">
      <c r="A74" s="27"/>
      <c r="B74" s="17" t="s">
        <v>29</v>
      </c>
      <c r="C74" s="18" t="s">
        <v>104</v>
      </c>
      <c r="D74" s="25">
        <v>0.03</v>
      </c>
      <c r="E74" s="69">
        <v>769.49</v>
      </c>
      <c r="F74" s="19">
        <v>11</v>
      </c>
      <c r="G74" s="69">
        <f>ROUND((D74*E74*F74),2)</f>
        <v>253.93</v>
      </c>
      <c r="H74" s="1"/>
      <c r="I74" s="118"/>
    </row>
    <row r="75" spans="1:12" ht="25.5" x14ac:dyDescent="0.25">
      <c r="A75" s="27"/>
      <c r="B75" s="17" t="s">
        <v>28</v>
      </c>
      <c r="C75" s="18" t="s">
        <v>104</v>
      </c>
      <c r="D75" s="25">
        <v>0.03</v>
      </c>
      <c r="E75" s="69">
        <v>18.48</v>
      </c>
      <c r="F75" s="19">
        <v>8</v>
      </c>
      <c r="G75" s="69">
        <f t="shared" ref="G75:G87" si="3">ROUND((D75*E75*F75),2)</f>
        <v>4.4400000000000004</v>
      </c>
      <c r="H75" s="1"/>
      <c r="I75" s="118"/>
    </row>
    <row r="76" spans="1:12" ht="15.75" x14ac:dyDescent="0.25">
      <c r="A76" s="27">
        <v>4</v>
      </c>
      <c r="B76" s="17" t="s">
        <v>30</v>
      </c>
      <c r="C76" s="18" t="s">
        <v>104</v>
      </c>
      <c r="D76" s="25">
        <v>0.46</v>
      </c>
      <c r="E76" s="69">
        <v>997.27</v>
      </c>
      <c r="F76" s="19">
        <v>11</v>
      </c>
      <c r="G76" s="69">
        <f t="shared" si="3"/>
        <v>5046.1899999999996</v>
      </c>
      <c r="H76" s="10"/>
      <c r="I76" s="120"/>
    </row>
    <row r="77" spans="1:12" ht="15.75" x14ac:dyDescent="0.25">
      <c r="A77" s="27"/>
      <c r="B77" s="20" t="s">
        <v>10</v>
      </c>
      <c r="C77" s="21" t="s">
        <v>105</v>
      </c>
      <c r="D77" s="83">
        <v>0.46</v>
      </c>
      <c r="E77" s="70">
        <v>0</v>
      </c>
      <c r="F77" s="23">
        <v>0</v>
      </c>
      <c r="G77" s="70">
        <f t="shared" si="3"/>
        <v>0</v>
      </c>
      <c r="H77" s="12"/>
      <c r="I77" s="120"/>
    </row>
    <row r="78" spans="1:12" ht="15.75" x14ac:dyDescent="0.25">
      <c r="A78" s="27"/>
      <c r="B78" s="20" t="s">
        <v>11</v>
      </c>
      <c r="C78" s="21" t="s">
        <v>105</v>
      </c>
      <c r="D78" s="83">
        <v>0.46</v>
      </c>
      <c r="E78" s="70">
        <v>102.39</v>
      </c>
      <c r="F78" s="23">
        <v>11</v>
      </c>
      <c r="G78" s="70">
        <f t="shared" si="3"/>
        <v>518.09</v>
      </c>
      <c r="H78" s="12"/>
      <c r="I78" s="120"/>
    </row>
    <row r="79" spans="1:12" ht="15.75" x14ac:dyDescent="0.25">
      <c r="A79" s="27"/>
      <c r="B79" s="20" t="s">
        <v>12</v>
      </c>
      <c r="C79" s="21" t="s">
        <v>105</v>
      </c>
      <c r="D79" s="83">
        <v>0.46</v>
      </c>
      <c r="E79" s="70">
        <v>4</v>
      </c>
      <c r="F79" s="23">
        <v>11</v>
      </c>
      <c r="G79" s="70">
        <f t="shared" si="3"/>
        <v>20.239999999999998</v>
      </c>
      <c r="H79" s="12"/>
      <c r="I79" s="120"/>
    </row>
    <row r="80" spans="1:12" ht="15.75" x14ac:dyDescent="0.25">
      <c r="A80" s="27"/>
      <c r="B80" s="20" t="s">
        <v>13</v>
      </c>
      <c r="C80" s="21" t="s">
        <v>105</v>
      </c>
      <c r="D80" s="83">
        <v>0.46</v>
      </c>
      <c r="E80" s="70">
        <v>93.1</v>
      </c>
      <c r="F80" s="23">
        <v>11</v>
      </c>
      <c r="G80" s="70">
        <f t="shared" si="3"/>
        <v>471.09</v>
      </c>
      <c r="H80" s="12"/>
      <c r="I80" s="120"/>
    </row>
    <row r="81" spans="1:9" ht="15.75" x14ac:dyDescent="0.25">
      <c r="A81" s="27"/>
      <c r="B81" s="20" t="s">
        <v>14</v>
      </c>
      <c r="C81" s="21" t="s">
        <v>105</v>
      </c>
      <c r="D81" s="83">
        <v>0.46</v>
      </c>
      <c r="E81" s="70">
        <v>0</v>
      </c>
      <c r="F81" s="23">
        <v>0</v>
      </c>
      <c r="G81" s="70">
        <f t="shared" si="3"/>
        <v>0</v>
      </c>
      <c r="H81" s="12"/>
      <c r="I81" s="120"/>
    </row>
    <row r="82" spans="1:9" ht="15.75" x14ac:dyDescent="0.25">
      <c r="A82" s="27"/>
      <c r="B82" s="20" t="s">
        <v>15</v>
      </c>
      <c r="C82" s="21" t="s">
        <v>105</v>
      </c>
      <c r="D82" s="83">
        <v>0.46</v>
      </c>
      <c r="E82" s="70">
        <v>362.04</v>
      </c>
      <c r="F82" s="23">
        <v>11</v>
      </c>
      <c r="G82" s="70">
        <f>ROUND((D82*E82*F82),2)</f>
        <v>1831.92</v>
      </c>
      <c r="I82" s="119"/>
    </row>
    <row r="83" spans="1:9" ht="15.75" x14ac:dyDescent="0.25">
      <c r="A83" s="27"/>
      <c r="B83" s="20" t="s">
        <v>16</v>
      </c>
      <c r="C83" s="21" t="s">
        <v>105</v>
      </c>
      <c r="D83" s="83">
        <v>0.46</v>
      </c>
      <c r="E83" s="70">
        <v>0</v>
      </c>
      <c r="F83" s="23">
        <v>0</v>
      </c>
      <c r="G83" s="70">
        <f t="shared" si="3"/>
        <v>0</v>
      </c>
      <c r="I83" s="119"/>
    </row>
    <row r="84" spans="1:9" ht="15.75" x14ac:dyDescent="0.25">
      <c r="A84" s="27"/>
      <c r="B84" s="20" t="s">
        <v>17</v>
      </c>
      <c r="C84" s="21" t="s">
        <v>105</v>
      </c>
      <c r="D84" s="83">
        <v>0.46</v>
      </c>
      <c r="E84" s="70">
        <v>0</v>
      </c>
      <c r="F84" s="23">
        <v>0</v>
      </c>
      <c r="G84" s="70">
        <f t="shared" si="3"/>
        <v>0</v>
      </c>
      <c r="I84" s="119"/>
    </row>
    <row r="85" spans="1:9" ht="15.75" x14ac:dyDescent="0.25">
      <c r="A85" s="27"/>
      <c r="B85" s="20" t="s">
        <v>18</v>
      </c>
      <c r="C85" s="21" t="s">
        <v>105</v>
      </c>
      <c r="D85" s="83">
        <v>0.46</v>
      </c>
      <c r="E85" s="70">
        <v>51.09</v>
      </c>
      <c r="F85" s="23">
        <v>11</v>
      </c>
      <c r="G85" s="70">
        <f t="shared" si="3"/>
        <v>258.52</v>
      </c>
      <c r="I85" s="119"/>
    </row>
    <row r="86" spans="1:9" ht="15.75" x14ac:dyDescent="0.25">
      <c r="A86" s="27"/>
      <c r="B86" s="20" t="s">
        <v>19</v>
      </c>
      <c r="C86" s="21" t="s">
        <v>105</v>
      </c>
      <c r="D86" s="83">
        <v>0.46</v>
      </c>
      <c r="E86" s="70">
        <v>384.65</v>
      </c>
      <c r="F86" s="23">
        <v>11</v>
      </c>
      <c r="G86" s="70">
        <f>ROUND((D86*E86*F86),2)+0.01</f>
        <v>1946.34</v>
      </c>
      <c r="I86" s="119"/>
    </row>
    <row r="87" spans="1:9" ht="15.75" x14ac:dyDescent="0.25">
      <c r="A87" s="27"/>
      <c r="B87" s="20" t="s">
        <v>20</v>
      </c>
      <c r="C87" s="21" t="s">
        <v>105</v>
      </c>
      <c r="D87" s="83">
        <v>0.46</v>
      </c>
      <c r="E87" s="70">
        <v>0</v>
      </c>
      <c r="F87" s="23">
        <v>0</v>
      </c>
      <c r="G87" s="70">
        <f t="shared" si="3"/>
        <v>0</v>
      </c>
      <c r="I87" s="119"/>
    </row>
    <row r="88" spans="1:9" ht="15.75" x14ac:dyDescent="0.25">
      <c r="A88" s="27"/>
      <c r="B88" s="20" t="s">
        <v>6</v>
      </c>
      <c r="C88" s="21" t="s">
        <v>105</v>
      </c>
      <c r="D88" s="80"/>
      <c r="E88" s="70">
        <f>SUM(E77:E87)</f>
        <v>997.27</v>
      </c>
      <c r="F88" s="23"/>
      <c r="G88" s="70">
        <f>ROUND(SUM(G77:G87),2)</f>
        <v>5046.2</v>
      </c>
      <c r="I88" s="119"/>
    </row>
    <row r="89" spans="1:9" ht="25.5" x14ac:dyDescent="0.25">
      <c r="A89" s="27"/>
      <c r="B89" s="17" t="s">
        <v>31</v>
      </c>
      <c r="C89" s="18" t="s">
        <v>104</v>
      </c>
      <c r="D89" s="25">
        <v>0.03</v>
      </c>
      <c r="E89" s="69">
        <v>997.27</v>
      </c>
      <c r="F89" s="19">
        <v>11</v>
      </c>
      <c r="G89" s="69">
        <f>ROUND((D89*E89*F89),2)</f>
        <v>329.1</v>
      </c>
      <c r="H89" s="13"/>
      <c r="I89" s="119"/>
    </row>
    <row r="90" spans="1:9" ht="25.5" x14ac:dyDescent="0.25">
      <c r="A90" s="27"/>
      <c r="B90" s="17" t="s">
        <v>28</v>
      </c>
      <c r="C90" s="18" t="s">
        <v>104</v>
      </c>
      <c r="D90" s="25">
        <v>0.03</v>
      </c>
      <c r="E90" s="73">
        <v>4.92</v>
      </c>
      <c r="F90" s="87">
        <v>8</v>
      </c>
      <c r="G90" s="73">
        <f t="shared" ref="G90:G103" si="4">ROUND((D90*E90*F90),2)</f>
        <v>1.18</v>
      </c>
      <c r="I90" s="119"/>
    </row>
    <row r="91" spans="1:9" ht="25.5" x14ac:dyDescent="0.25">
      <c r="A91" s="27">
        <v>5</v>
      </c>
      <c r="B91" s="17" t="s">
        <v>32</v>
      </c>
      <c r="C91" s="18" t="s">
        <v>33</v>
      </c>
      <c r="D91" s="25">
        <v>0.7</v>
      </c>
      <c r="E91" s="73">
        <v>107.66</v>
      </c>
      <c r="F91" s="87">
        <v>11</v>
      </c>
      <c r="G91" s="73">
        <f t="shared" si="4"/>
        <v>828.98</v>
      </c>
      <c r="I91" s="119"/>
    </row>
    <row r="92" spans="1:9" ht="38.25" x14ac:dyDescent="0.25">
      <c r="A92" s="27"/>
      <c r="B92" s="17" t="s">
        <v>34</v>
      </c>
      <c r="C92" s="18" t="s">
        <v>33</v>
      </c>
      <c r="D92" s="25">
        <v>0.03</v>
      </c>
      <c r="E92" s="73">
        <v>107.66</v>
      </c>
      <c r="F92" s="87">
        <v>11</v>
      </c>
      <c r="G92" s="73">
        <f t="shared" si="4"/>
        <v>35.53</v>
      </c>
      <c r="I92" s="119"/>
    </row>
    <row r="93" spans="1:9" ht="25.5" x14ac:dyDescent="0.25">
      <c r="A93" s="27">
        <v>6</v>
      </c>
      <c r="B93" s="17" t="s">
        <v>35</v>
      </c>
      <c r="C93" s="18" t="s">
        <v>33</v>
      </c>
      <c r="D93" s="25">
        <v>0.57999999999999996</v>
      </c>
      <c r="E93" s="73">
        <v>27.7</v>
      </c>
      <c r="F93" s="87">
        <v>11</v>
      </c>
      <c r="G93" s="73">
        <f t="shared" si="4"/>
        <v>176.73</v>
      </c>
      <c r="I93" s="119"/>
    </row>
    <row r="94" spans="1:9" ht="38.25" x14ac:dyDescent="0.25">
      <c r="A94" s="27"/>
      <c r="B94" s="17" t="s">
        <v>36</v>
      </c>
      <c r="C94" s="18" t="s">
        <v>33</v>
      </c>
      <c r="D94" s="25">
        <v>0.03</v>
      </c>
      <c r="E94" s="73">
        <v>27.7</v>
      </c>
      <c r="F94" s="87">
        <v>11</v>
      </c>
      <c r="G94" s="73">
        <f t="shared" si="4"/>
        <v>9.14</v>
      </c>
      <c r="I94" s="119"/>
    </row>
    <row r="95" spans="1:9" ht="15.75" x14ac:dyDescent="0.25">
      <c r="A95" s="29">
        <v>7</v>
      </c>
      <c r="B95" s="24" t="s">
        <v>37</v>
      </c>
      <c r="C95" s="18" t="s">
        <v>104</v>
      </c>
      <c r="D95" s="25">
        <v>1.1499999999999999</v>
      </c>
      <c r="E95" s="69">
        <v>129.82</v>
      </c>
      <c r="F95" s="19">
        <v>11</v>
      </c>
      <c r="G95" s="69">
        <f t="shared" si="4"/>
        <v>1642.22</v>
      </c>
      <c r="H95" s="13"/>
      <c r="I95" s="119"/>
    </row>
    <row r="96" spans="1:9" ht="15.75" x14ac:dyDescent="0.25">
      <c r="A96" s="27"/>
      <c r="B96" s="20" t="s">
        <v>10</v>
      </c>
      <c r="C96" s="21" t="s">
        <v>105</v>
      </c>
      <c r="D96" s="83">
        <v>1.1499999999999999</v>
      </c>
      <c r="E96" s="70">
        <v>9.94</v>
      </c>
      <c r="F96" s="23">
        <v>11</v>
      </c>
      <c r="G96" s="70">
        <f t="shared" si="4"/>
        <v>125.74</v>
      </c>
      <c r="I96" s="119"/>
    </row>
    <row r="97" spans="1:9" ht="15.75" x14ac:dyDescent="0.25">
      <c r="A97" s="27"/>
      <c r="B97" s="20" t="s">
        <v>11</v>
      </c>
      <c r="C97" s="21" t="s">
        <v>105</v>
      </c>
      <c r="D97" s="83">
        <v>1.1499999999999999</v>
      </c>
      <c r="E97" s="70">
        <v>18.62</v>
      </c>
      <c r="F97" s="23">
        <v>11</v>
      </c>
      <c r="G97" s="70">
        <f t="shared" si="4"/>
        <v>235.54</v>
      </c>
      <c r="I97" s="119"/>
    </row>
    <row r="98" spans="1:9" ht="15.75" x14ac:dyDescent="0.25">
      <c r="A98" s="27"/>
      <c r="B98" s="20" t="s">
        <v>12</v>
      </c>
      <c r="C98" s="21" t="s">
        <v>105</v>
      </c>
      <c r="D98" s="83">
        <v>1.1499999999999999</v>
      </c>
      <c r="E98" s="70">
        <v>6.29</v>
      </c>
      <c r="F98" s="23">
        <v>11</v>
      </c>
      <c r="G98" s="70">
        <f t="shared" si="4"/>
        <v>79.569999999999993</v>
      </c>
      <c r="I98" s="119"/>
    </row>
    <row r="99" spans="1:9" ht="15.75" x14ac:dyDescent="0.25">
      <c r="A99" s="27"/>
      <c r="B99" s="20" t="s">
        <v>13</v>
      </c>
      <c r="C99" s="21" t="s">
        <v>105</v>
      </c>
      <c r="D99" s="83">
        <v>1.1499999999999999</v>
      </c>
      <c r="E99" s="70">
        <v>27.09</v>
      </c>
      <c r="F99" s="23">
        <v>11</v>
      </c>
      <c r="G99" s="70">
        <f t="shared" si="4"/>
        <v>342.69</v>
      </c>
      <c r="I99" s="119"/>
    </row>
    <row r="100" spans="1:9" ht="15.75" x14ac:dyDescent="0.25">
      <c r="A100" s="27"/>
      <c r="B100" s="20" t="s">
        <v>15</v>
      </c>
      <c r="C100" s="21" t="s">
        <v>105</v>
      </c>
      <c r="D100" s="83">
        <v>1.1499999999999999</v>
      </c>
      <c r="E100" s="70">
        <v>39.880000000000003</v>
      </c>
      <c r="F100" s="23">
        <v>11</v>
      </c>
      <c r="G100" s="70">
        <f t="shared" si="4"/>
        <v>504.48</v>
      </c>
      <c r="I100" s="119"/>
    </row>
    <row r="101" spans="1:9" ht="15.75" x14ac:dyDescent="0.25">
      <c r="A101" s="27"/>
      <c r="B101" s="20" t="s">
        <v>17</v>
      </c>
      <c r="C101" s="21" t="s">
        <v>105</v>
      </c>
      <c r="D101" s="83">
        <v>1.1499999999999999</v>
      </c>
      <c r="E101" s="70">
        <v>0.98</v>
      </c>
      <c r="F101" s="23">
        <v>11</v>
      </c>
      <c r="G101" s="70">
        <f>ROUND((D101*E101*F101),2)</f>
        <v>12.4</v>
      </c>
      <c r="I101" s="119"/>
    </row>
    <row r="102" spans="1:9" ht="15.75" x14ac:dyDescent="0.25">
      <c r="A102" s="27"/>
      <c r="B102" s="20" t="s">
        <v>18</v>
      </c>
      <c r="C102" s="21" t="s">
        <v>105</v>
      </c>
      <c r="D102" s="83">
        <v>1.1499999999999999</v>
      </c>
      <c r="E102" s="70">
        <v>4.41</v>
      </c>
      <c r="F102" s="23">
        <v>11</v>
      </c>
      <c r="G102" s="70">
        <f>ROUND((D102*E102*F102),2)</f>
        <v>55.79</v>
      </c>
      <c r="I102" s="119"/>
    </row>
    <row r="103" spans="1:9" ht="15.75" x14ac:dyDescent="0.25">
      <c r="A103" s="27"/>
      <c r="B103" s="20" t="s">
        <v>19</v>
      </c>
      <c r="C103" s="21" t="s">
        <v>105</v>
      </c>
      <c r="D103" s="83">
        <v>1.1499999999999999</v>
      </c>
      <c r="E103" s="70">
        <v>6.4</v>
      </c>
      <c r="F103" s="23">
        <v>11</v>
      </c>
      <c r="G103" s="70">
        <f t="shared" si="4"/>
        <v>80.959999999999994</v>
      </c>
      <c r="I103" s="119"/>
    </row>
    <row r="104" spans="1:9" ht="15.75" x14ac:dyDescent="0.25">
      <c r="A104" s="27"/>
      <c r="B104" s="20" t="s">
        <v>20</v>
      </c>
      <c r="C104" s="21" t="s">
        <v>105</v>
      </c>
      <c r="D104" s="83">
        <v>1.1499999999999999</v>
      </c>
      <c r="E104" s="70">
        <v>16.21</v>
      </c>
      <c r="F104" s="23">
        <v>11</v>
      </c>
      <c r="G104" s="70">
        <f>ROUND((D104*E104*F104),2)+0.01</f>
        <v>205.07</v>
      </c>
      <c r="I104" s="119"/>
    </row>
    <row r="105" spans="1:9" ht="15.75" x14ac:dyDescent="0.25">
      <c r="A105" s="27"/>
      <c r="B105" s="20" t="s">
        <v>6</v>
      </c>
      <c r="C105" s="21" t="s">
        <v>105</v>
      </c>
      <c r="D105" s="83"/>
      <c r="E105" s="70">
        <f>SUM(E96:E104)</f>
        <v>129.82</v>
      </c>
      <c r="F105" s="23"/>
      <c r="G105" s="70">
        <f>ROUND(SUM(G96:G104),2)</f>
        <v>1642.24</v>
      </c>
      <c r="I105" s="119"/>
    </row>
    <row r="106" spans="1:9" x14ac:dyDescent="0.25">
      <c r="A106" s="27"/>
      <c r="B106" s="17" t="s">
        <v>38</v>
      </c>
      <c r="C106" s="18" t="s">
        <v>33</v>
      </c>
      <c r="D106" s="25">
        <v>0.03</v>
      </c>
      <c r="E106" s="69">
        <v>129.82</v>
      </c>
      <c r="F106" s="19">
        <v>11</v>
      </c>
      <c r="G106" s="69">
        <f>ROUND((D106*E106*F106),2)</f>
        <v>42.84</v>
      </c>
      <c r="I106" s="119"/>
    </row>
    <row r="107" spans="1:9" ht="25.5" x14ac:dyDescent="0.25">
      <c r="A107" s="27"/>
      <c r="B107" s="17" t="s">
        <v>39</v>
      </c>
      <c r="C107" s="18" t="s">
        <v>33</v>
      </c>
      <c r="D107" s="25">
        <v>0.03</v>
      </c>
      <c r="E107" s="69">
        <v>66.14</v>
      </c>
      <c r="F107" s="19">
        <v>8</v>
      </c>
      <c r="G107" s="69">
        <f t="shared" ref="G107:G113" si="5">ROUND((D107*E107*F107),2)</f>
        <v>15.87</v>
      </c>
      <c r="I107" s="122"/>
    </row>
    <row r="108" spans="1:9" ht="25.5" x14ac:dyDescent="0.25">
      <c r="A108" s="27">
        <v>8</v>
      </c>
      <c r="B108" s="17" t="s">
        <v>40</v>
      </c>
      <c r="C108" s="18" t="s">
        <v>104</v>
      </c>
      <c r="D108" s="26">
        <v>0.66</v>
      </c>
      <c r="E108" s="69">
        <v>1325.51</v>
      </c>
      <c r="F108" s="19">
        <v>11</v>
      </c>
      <c r="G108" s="69">
        <f t="shared" si="5"/>
        <v>9623.2000000000007</v>
      </c>
      <c r="H108" s="13"/>
      <c r="I108" s="123"/>
    </row>
    <row r="109" spans="1:9" ht="15.75" x14ac:dyDescent="0.25">
      <c r="A109" s="27"/>
      <c r="B109" s="20" t="s">
        <v>10</v>
      </c>
      <c r="C109" s="21" t="s">
        <v>105</v>
      </c>
      <c r="D109" s="80">
        <v>0.66</v>
      </c>
      <c r="E109" s="70">
        <v>58.19</v>
      </c>
      <c r="F109" s="23">
        <v>11</v>
      </c>
      <c r="G109" s="70">
        <f t="shared" si="5"/>
        <v>422.46</v>
      </c>
      <c r="I109" s="116"/>
    </row>
    <row r="110" spans="1:9" ht="15.75" x14ac:dyDescent="0.25">
      <c r="A110" s="27"/>
      <c r="B110" s="20" t="s">
        <v>11</v>
      </c>
      <c r="C110" s="21" t="s">
        <v>105</v>
      </c>
      <c r="D110" s="80">
        <v>0.66</v>
      </c>
      <c r="E110" s="70">
        <v>247.04</v>
      </c>
      <c r="F110" s="23">
        <v>11</v>
      </c>
      <c r="G110" s="70">
        <f t="shared" si="5"/>
        <v>1793.51</v>
      </c>
      <c r="I110" s="116"/>
    </row>
    <row r="111" spans="1:9" ht="15.75" x14ac:dyDescent="0.25">
      <c r="A111" s="27"/>
      <c r="B111" s="20" t="s">
        <v>13</v>
      </c>
      <c r="C111" s="21" t="s">
        <v>105</v>
      </c>
      <c r="D111" s="80">
        <v>0.66</v>
      </c>
      <c r="E111" s="70">
        <v>458.49</v>
      </c>
      <c r="F111" s="23">
        <v>11</v>
      </c>
      <c r="G111" s="70">
        <f t="shared" si="5"/>
        <v>3328.64</v>
      </c>
      <c r="I111" s="116"/>
    </row>
    <row r="112" spans="1:9" ht="15.75" x14ac:dyDescent="0.25">
      <c r="A112" s="27"/>
      <c r="B112" s="20" t="s">
        <v>15</v>
      </c>
      <c r="C112" s="21" t="s">
        <v>105</v>
      </c>
      <c r="D112" s="80">
        <v>0.66</v>
      </c>
      <c r="E112" s="70">
        <v>274.02</v>
      </c>
      <c r="F112" s="23">
        <v>11</v>
      </c>
      <c r="G112" s="70">
        <f t="shared" si="5"/>
        <v>1989.39</v>
      </c>
      <c r="I112" s="123"/>
    </row>
    <row r="113" spans="1:9" ht="15.75" x14ac:dyDescent="0.25">
      <c r="A113" s="27"/>
      <c r="B113" s="20" t="s">
        <v>19</v>
      </c>
      <c r="C113" s="21" t="s">
        <v>105</v>
      </c>
      <c r="D113" s="80">
        <v>0.66</v>
      </c>
      <c r="E113" s="70">
        <v>206.27</v>
      </c>
      <c r="F113" s="23">
        <v>11</v>
      </c>
      <c r="G113" s="70">
        <f t="shared" si="5"/>
        <v>1497.52</v>
      </c>
      <c r="I113" s="123"/>
    </row>
    <row r="114" spans="1:9" ht="15.75" x14ac:dyDescent="0.25">
      <c r="A114" s="27"/>
      <c r="B114" s="20" t="s">
        <v>20</v>
      </c>
      <c r="C114" s="21" t="s">
        <v>105</v>
      </c>
      <c r="D114" s="80">
        <v>0.66</v>
      </c>
      <c r="E114" s="70">
        <v>81.5</v>
      </c>
      <c r="F114" s="23">
        <v>11</v>
      </c>
      <c r="G114" s="70">
        <f>ROUND((D114*E114*F114),2)-0.01</f>
        <v>591.68000000000006</v>
      </c>
      <c r="I114" s="116"/>
    </row>
    <row r="115" spans="1:9" ht="15.75" x14ac:dyDescent="0.25">
      <c r="A115" s="27"/>
      <c r="B115" s="20" t="s">
        <v>6</v>
      </c>
      <c r="C115" s="21" t="s">
        <v>105</v>
      </c>
      <c r="D115" s="80"/>
      <c r="E115" s="70">
        <f>SUM(E109:E114)</f>
        <v>1325.51</v>
      </c>
      <c r="F115" s="23"/>
      <c r="G115" s="70">
        <f>SUM(G109:G114)</f>
        <v>9623.2000000000007</v>
      </c>
      <c r="I115" s="116"/>
    </row>
    <row r="116" spans="1:9" ht="26.25" customHeight="1" x14ac:dyDescent="0.25">
      <c r="A116" s="27"/>
      <c r="B116" s="17" t="s">
        <v>41</v>
      </c>
      <c r="C116" s="18" t="s">
        <v>104</v>
      </c>
      <c r="D116" s="25">
        <v>0.03</v>
      </c>
      <c r="E116" s="69">
        <v>1325.51</v>
      </c>
      <c r="F116" s="19">
        <v>11</v>
      </c>
      <c r="G116" s="69">
        <f>ROUND((D116*E116*F116),2)</f>
        <v>437.42</v>
      </c>
      <c r="I116" s="119"/>
    </row>
    <row r="117" spans="1:9" ht="38.25" x14ac:dyDescent="0.25">
      <c r="A117" s="27"/>
      <c r="B117" s="17" t="s">
        <v>42</v>
      </c>
      <c r="C117" s="18" t="s">
        <v>104</v>
      </c>
      <c r="D117" s="25">
        <v>0.03</v>
      </c>
      <c r="E117" s="69">
        <v>214.04</v>
      </c>
      <c r="F117" s="19">
        <v>8</v>
      </c>
      <c r="G117" s="69">
        <f>ROUND((D117*E117*F117),2)</f>
        <v>51.37</v>
      </c>
      <c r="I117" s="119"/>
    </row>
    <row r="118" spans="1:9" ht="25.5" x14ac:dyDescent="0.25">
      <c r="A118" s="27">
        <v>9</v>
      </c>
      <c r="B118" s="17" t="s">
        <v>43</v>
      </c>
      <c r="C118" s="18"/>
      <c r="D118" s="26"/>
      <c r="E118" s="69"/>
      <c r="F118" s="19"/>
      <c r="G118" s="69"/>
      <c r="I118" s="119"/>
    </row>
    <row r="119" spans="1:9" ht="15.75" x14ac:dyDescent="0.25">
      <c r="A119" s="27">
        <v>10</v>
      </c>
      <c r="B119" s="17" t="s">
        <v>44</v>
      </c>
      <c r="C119" s="18" t="s">
        <v>104</v>
      </c>
      <c r="D119" s="25">
        <v>0.81</v>
      </c>
      <c r="E119" s="69">
        <v>261.86</v>
      </c>
      <c r="F119" s="19">
        <v>11</v>
      </c>
      <c r="G119" s="69">
        <f>ROUND((D119*E119*F119),2)</f>
        <v>2333.17</v>
      </c>
      <c r="I119" s="119"/>
    </row>
    <row r="120" spans="1:9" ht="15.75" x14ac:dyDescent="0.25">
      <c r="A120" s="27"/>
      <c r="B120" s="20" t="s">
        <v>10</v>
      </c>
      <c r="C120" s="21" t="s">
        <v>105</v>
      </c>
      <c r="D120" s="83">
        <v>0.81</v>
      </c>
      <c r="E120" s="70">
        <v>4.78</v>
      </c>
      <c r="F120" s="23">
        <v>11</v>
      </c>
      <c r="G120" s="70">
        <f t="shared" ref="G120:G130" si="6">ROUND((D120*E120*F120),2)</f>
        <v>42.59</v>
      </c>
      <c r="I120" s="119"/>
    </row>
    <row r="121" spans="1:9" ht="15.75" x14ac:dyDescent="0.25">
      <c r="A121" s="27"/>
      <c r="B121" s="20" t="s">
        <v>11</v>
      </c>
      <c r="C121" s="21" t="s">
        <v>105</v>
      </c>
      <c r="D121" s="83">
        <v>0.81</v>
      </c>
      <c r="E121" s="70">
        <v>72.37</v>
      </c>
      <c r="F121" s="23">
        <v>11</v>
      </c>
      <c r="G121" s="70">
        <f t="shared" si="6"/>
        <v>644.82000000000005</v>
      </c>
      <c r="I121" s="119"/>
    </row>
    <row r="122" spans="1:9" ht="15.75" x14ac:dyDescent="0.25">
      <c r="A122" s="27"/>
      <c r="B122" s="20" t="s">
        <v>12</v>
      </c>
      <c r="C122" s="21" t="s">
        <v>105</v>
      </c>
      <c r="D122" s="83">
        <v>0.81</v>
      </c>
      <c r="E122" s="70">
        <v>6.17</v>
      </c>
      <c r="F122" s="23">
        <v>11</v>
      </c>
      <c r="G122" s="70">
        <f t="shared" si="6"/>
        <v>54.97</v>
      </c>
      <c r="I122" s="119"/>
    </row>
    <row r="123" spans="1:9" ht="15.75" x14ac:dyDescent="0.25">
      <c r="A123" s="27"/>
      <c r="B123" s="20" t="s">
        <v>13</v>
      </c>
      <c r="C123" s="21" t="s">
        <v>105</v>
      </c>
      <c r="D123" s="83">
        <v>0.81</v>
      </c>
      <c r="E123" s="70">
        <v>29.33</v>
      </c>
      <c r="F123" s="23">
        <v>11</v>
      </c>
      <c r="G123" s="70">
        <f t="shared" si="6"/>
        <v>261.33</v>
      </c>
      <c r="I123" s="119"/>
    </row>
    <row r="124" spans="1:9" ht="15.75" x14ac:dyDescent="0.25">
      <c r="A124" s="27"/>
      <c r="B124" s="20" t="s">
        <v>14</v>
      </c>
      <c r="C124" s="21" t="s">
        <v>105</v>
      </c>
      <c r="D124" s="83">
        <v>0.81</v>
      </c>
      <c r="E124" s="70">
        <v>2.5</v>
      </c>
      <c r="F124" s="23">
        <v>11</v>
      </c>
      <c r="G124" s="70">
        <f t="shared" si="6"/>
        <v>22.28</v>
      </c>
      <c r="I124" s="119"/>
    </row>
    <row r="125" spans="1:9" ht="15.75" x14ac:dyDescent="0.25">
      <c r="A125" s="27"/>
      <c r="B125" s="20" t="s">
        <v>15</v>
      </c>
      <c r="C125" s="21" t="s">
        <v>105</v>
      </c>
      <c r="D125" s="83">
        <v>0.81</v>
      </c>
      <c r="E125" s="70">
        <v>58.16</v>
      </c>
      <c r="F125" s="23">
        <v>11</v>
      </c>
      <c r="G125" s="70">
        <f t="shared" si="6"/>
        <v>518.21</v>
      </c>
      <c r="H125" s="13"/>
      <c r="I125" s="119"/>
    </row>
    <row r="126" spans="1:9" ht="15.75" x14ac:dyDescent="0.25">
      <c r="A126" s="27"/>
      <c r="B126" s="20" t="s">
        <v>16</v>
      </c>
      <c r="C126" s="21" t="s">
        <v>105</v>
      </c>
      <c r="D126" s="83">
        <v>0.81</v>
      </c>
      <c r="E126" s="70">
        <v>2.71</v>
      </c>
      <c r="F126" s="23">
        <v>11</v>
      </c>
      <c r="G126" s="70">
        <f t="shared" si="6"/>
        <v>24.15</v>
      </c>
      <c r="I126" s="119"/>
    </row>
    <row r="127" spans="1:9" ht="15.75" x14ac:dyDescent="0.25">
      <c r="A127" s="27"/>
      <c r="B127" s="20" t="s">
        <v>17</v>
      </c>
      <c r="C127" s="21" t="s">
        <v>105</v>
      </c>
      <c r="D127" s="83">
        <v>0.81</v>
      </c>
      <c r="E127" s="70">
        <v>0</v>
      </c>
      <c r="F127" s="23">
        <v>11</v>
      </c>
      <c r="G127" s="70">
        <f t="shared" si="6"/>
        <v>0</v>
      </c>
      <c r="I127" s="119"/>
    </row>
    <row r="128" spans="1:9" ht="15.75" x14ac:dyDescent="0.25">
      <c r="A128" s="27"/>
      <c r="B128" s="20" t="s">
        <v>18</v>
      </c>
      <c r="C128" s="21" t="s">
        <v>105</v>
      </c>
      <c r="D128" s="83">
        <v>0.81</v>
      </c>
      <c r="E128" s="70">
        <v>31.61</v>
      </c>
      <c r="F128" s="23">
        <v>11</v>
      </c>
      <c r="G128" s="70">
        <f t="shared" si="6"/>
        <v>281.64999999999998</v>
      </c>
      <c r="I128" s="119"/>
    </row>
    <row r="129" spans="1:9" ht="15.75" x14ac:dyDescent="0.25">
      <c r="A129" s="27"/>
      <c r="B129" s="20" t="s">
        <v>19</v>
      </c>
      <c r="C129" s="21" t="s">
        <v>105</v>
      </c>
      <c r="D129" s="83">
        <v>0.81</v>
      </c>
      <c r="E129" s="70">
        <v>35.67</v>
      </c>
      <c r="F129" s="23">
        <v>11</v>
      </c>
      <c r="G129" s="70">
        <f t="shared" si="6"/>
        <v>317.82</v>
      </c>
      <c r="I129" s="119"/>
    </row>
    <row r="130" spans="1:9" ht="15.75" x14ac:dyDescent="0.25">
      <c r="A130" s="27"/>
      <c r="B130" s="20" t="s">
        <v>20</v>
      </c>
      <c r="C130" s="21" t="s">
        <v>105</v>
      </c>
      <c r="D130" s="83">
        <v>0.81</v>
      </c>
      <c r="E130" s="70">
        <v>18.559999999999999</v>
      </c>
      <c r="F130" s="23">
        <v>11</v>
      </c>
      <c r="G130" s="70">
        <f t="shared" si="6"/>
        <v>165.37</v>
      </c>
      <c r="I130" s="119"/>
    </row>
    <row r="131" spans="1:9" ht="15.75" x14ac:dyDescent="0.25">
      <c r="A131" s="27"/>
      <c r="B131" s="20" t="s">
        <v>6</v>
      </c>
      <c r="C131" s="21" t="s">
        <v>105</v>
      </c>
      <c r="D131" s="80"/>
      <c r="E131" s="70">
        <f>SUM(E120:E130)</f>
        <v>261.86</v>
      </c>
      <c r="F131" s="23"/>
      <c r="G131" s="70">
        <f>ROUND(SUM(G120:G130),2)</f>
        <v>2333.19</v>
      </c>
      <c r="I131" s="119"/>
    </row>
    <row r="132" spans="1:9" ht="38.25" x14ac:dyDescent="0.25">
      <c r="A132" s="27"/>
      <c r="B132" s="17" t="s">
        <v>45</v>
      </c>
      <c r="C132" s="18" t="s">
        <v>104</v>
      </c>
      <c r="D132" s="25">
        <v>0.03</v>
      </c>
      <c r="E132" s="69">
        <v>261.86</v>
      </c>
      <c r="F132" s="19">
        <v>11</v>
      </c>
      <c r="G132" s="69">
        <f>ROUND((D132*E132*F132),2)</f>
        <v>86.41</v>
      </c>
      <c r="I132" s="119"/>
    </row>
    <row r="133" spans="1:9" ht="51" x14ac:dyDescent="0.25">
      <c r="A133" s="27"/>
      <c r="B133" s="17" t="s">
        <v>46</v>
      </c>
      <c r="C133" s="18" t="s">
        <v>104</v>
      </c>
      <c r="D133" s="25">
        <v>0.03</v>
      </c>
      <c r="E133" s="69">
        <v>86.6</v>
      </c>
      <c r="F133" s="19">
        <v>8</v>
      </c>
      <c r="G133" s="69">
        <f t="shared" ref="G133:G144" si="7">ROUND((D133*E133*F133),2)</f>
        <v>20.78</v>
      </c>
      <c r="I133" s="119"/>
    </row>
    <row r="134" spans="1:9" ht="15.75" x14ac:dyDescent="0.25">
      <c r="A134" s="27">
        <v>11</v>
      </c>
      <c r="B134" s="17" t="s">
        <v>47</v>
      </c>
      <c r="C134" s="18" t="s">
        <v>104</v>
      </c>
      <c r="D134" s="25">
        <v>1.03</v>
      </c>
      <c r="E134" s="69">
        <v>79.59</v>
      </c>
      <c r="F134" s="19">
        <v>11</v>
      </c>
      <c r="G134" s="69">
        <f t="shared" si="7"/>
        <v>901.75</v>
      </c>
      <c r="I134" s="119"/>
    </row>
    <row r="135" spans="1:9" ht="15.75" x14ac:dyDescent="0.25">
      <c r="A135" s="27"/>
      <c r="B135" s="20" t="s">
        <v>10</v>
      </c>
      <c r="C135" s="21" t="s">
        <v>105</v>
      </c>
      <c r="D135" s="83">
        <v>1.03</v>
      </c>
      <c r="E135" s="70">
        <v>1.47</v>
      </c>
      <c r="F135" s="23">
        <v>11</v>
      </c>
      <c r="G135" s="70">
        <f t="shared" si="7"/>
        <v>16.66</v>
      </c>
      <c r="I135" s="119"/>
    </row>
    <row r="136" spans="1:9" ht="15.75" x14ac:dyDescent="0.25">
      <c r="A136" s="27"/>
      <c r="B136" s="20" t="s">
        <v>11</v>
      </c>
      <c r="C136" s="21" t="s">
        <v>105</v>
      </c>
      <c r="D136" s="83">
        <v>1.03</v>
      </c>
      <c r="E136" s="70">
        <v>13.84</v>
      </c>
      <c r="F136" s="23">
        <v>11</v>
      </c>
      <c r="G136" s="70">
        <f t="shared" si="7"/>
        <v>156.81</v>
      </c>
      <c r="I136" s="119"/>
    </row>
    <row r="137" spans="1:9" ht="15.75" x14ac:dyDescent="0.25">
      <c r="A137" s="27"/>
      <c r="B137" s="20" t="s">
        <v>12</v>
      </c>
      <c r="C137" s="21" t="s">
        <v>105</v>
      </c>
      <c r="D137" s="83">
        <v>1.03</v>
      </c>
      <c r="E137" s="70">
        <v>2.2200000000000002</v>
      </c>
      <c r="F137" s="23">
        <v>11</v>
      </c>
      <c r="G137" s="70">
        <f t="shared" si="7"/>
        <v>25.15</v>
      </c>
      <c r="I137" s="119"/>
    </row>
    <row r="138" spans="1:9" ht="15.75" x14ac:dyDescent="0.25">
      <c r="A138" s="27"/>
      <c r="B138" s="20" t="s">
        <v>13</v>
      </c>
      <c r="C138" s="21" t="s">
        <v>105</v>
      </c>
      <c r="D138" s="83">
        <v>1.03</v>
      </c>
      <c r="E138" s="70">
        <v>9.32</v>
      </c>
      <c r="F138" s="23">
        <v>11</v>
      </c>
      <c r="G138" s="70">
        <f t="shared" si="7"/>
        <v>105.6</v>
      </c>
      <c r="I138" s="119"/>
    </row>
    <row r="139" spans="1:9" ht="15.75" x14ac:dyDescent="0.25">
      <c r="A139" s="27"/>
      <c r="B139" s="20" t="s">
        <v>14</v>
      </c>
      <c r="C139" s="21" t="s">
        <v>105</v>
      </c>
      <c r="D139" s="83">
        <v>1.03</v>
      </c>
      <c r="E139" s="70">
        <v>0.7</v>
      </c>
      <c r="F139" s="23">
        <v>11</v>
      </c>
      <c r="G139" s="70">
        <f t="shared" si="7"/>
        <v>7.93</v>
      </c>
      <c r="I139" s="119"/>
    </row>
    <row r="140" spans="1:9" ht="15.75" x14ac:dyDescent="0.25">
      <c r="A140" s="27"/>
      <c r="B140" s="20" t="s">
        <v>15</v>
      </c>
      <c r="C140" s="21" t="s">
        <v>105</v>
      </c>
      <c r="D140" s="83">
        <v>1.03</v>
      </c>
      <c r="E140" s="70">
        <v>24.28</v>
      </c>
      <c r="F140" s="23">
        <v>11</v>
      </c>
      <c r="G140" s="70">
        <f t="shared" si="7"/>
        <v>275.08999999999997</v>
      </c>
      <c r="H140" s="13"/>
      <c r="I140" s="119"/>
    </row>
    <row r="141" spans="1:9" ht="15.75" x14ac:dyDescent="0.25">
      <c r="A141" s="27"/>
      <c r="B141" s="20" t="s">
        <v>16</v>
      </c>
      <c r="C141" s="21" t="s">
        <v>105</v>
      </c>
      <c r="D141" s="83">
        <v>1.03</v>
      </c>
      <c r="E141" s="70">
        <v>0.86</v>
      </c>
      <c r="F141" s="23">
        <v>11</v>
      </c>
      <c r="G141" s="70">
        <f>ROUND((D141*E141*F141),2)+0.01</f>
        <v>9.75</v>
      </c>
      <c r="I141" s="119"/>
    </row>
    <row r="142" spans="1:9" ht="15.75" x14ac:dyDescent="0.25">
      <c r="A142" s="27"/>
      <c r="B142" s="20" t="s">
        <v>18</v>
      </c>
      <c r="C142" s="21" t="s">
        <v>105</v>
      </c>
      <c r="D142" s="83">
        <v>1.03</v>
      </c>
      <c r="E142" s="70">
        <v>7.46</v>
      </c>
      <c r="F142" s="23">
        <v>11</v>
      </c>
      <c r="G142" s="70">
        <f t="shared" si="7"/>
        <v>84.52</v>
      </c>
      <c r="I142" s="119"/>
    </row>
    <row r="143" spans="1:9" ht="15.75" x14ac:dyDescent="0.25">
      <c r="A143" s="27"/>
      <c r="B143" s="20" t="s">
        <v>19</v>
      </c>
      <c r="C143" s="21" t="s">
        <v>105</v>
      </c>
      <c r="D143" s="83">
        <v>1.03</v>
      </c>
      <c r="E143" s="70">
        <v>15.68</v>
      </c>
      <c r="F143" s="23">
        <v>11</v>
      </c>
      <c r="G143" s="70">
        <f t="shared" si="7"/>
        <v>177.65</v>
      </c>
      <c r="I143" s="119"/>
    </row>
    <row r="144" spans="1:9" ht="15.75" x14ac:dyDescent="0.25">
      <c r="A144" s="27"/>
      <c r="B144" s="20" t="s">
        <v>20</v>
      </c>
      <c r="C144" s="21" t="s">
        <v>105</v>
      </c>
      <c r="D144" s="83">
        <v>1.03</v>
      </c>
      <c r="E144" s="70">
        <v>3.76</v>
      </c>
      <c r="F144" s="23">
        <v>11</v>
      </c>
      <c r="G144" s="70">
        <f t="shared" si="7"/>
        <v>42.6</v>
      </c>
      <c r="I144" s="119"/>
    </row>
    <row r="145" spans="1:10" ht="15.75" x14ac:dyDescent="0.25">
      <c r="A145" s="27"/>
      <c r="B145" s="20" t="s">
        <v>6</v>
      </c>
      <c r="C145" s="21" t="s">
        <v>105</v>
      </c>
      <c r="D145" s="80"/>
      <c r="E145" s="70">
        <f>SUM(E135:E144)</f>
        <v>79.59</v>
      </c>
      <c r="F145" s="23"/>
      <c r="G145" s="70">
        <f>ROUND(SUM(G135:G144),2)</f>
        <v>901.76</v>
      </c>
      <c r="I145" s="119"/>
    </row>
    <row r="146" spans="1:10" ht="38.25" x14ac:dyDescent="0.25">
      <c r="A146" s="27"/>
      <c r="B146" s="17" t="s">
        <v>48</v>
      </c>
      <c r="C146" s="18" t="s">
        <v>104</v>
      </c>
      <c r="D146" s="25">
        <v>0.03</v>
      </c>
      <c r="E146" s="69">
        <v>79.59</v>
      </c>
      <c r="F146" s="19">
        <v>11</v>
      </c>
      <c r="G146" s="69">
        <f>ROUND((D146*E146*F146),2)</f>
        <v>26.26</v>
      </c>
      <c r="I146" s="119"/>
    </row>
    <row r="147" spans="1:10" ht="51" x14ac:dyDescent="0.25">
      <c r="A147" s="27"/>
      <c r="B147" s="17" t="s">
        <v>49</v>
      </c>
      <c r="C147" s="18" t="s">
        <v>104</v>
      </c>
      <c r="D147" s="25">
        <v>0.03</v>
      </c>
      <c r="E147" s="69">
        <v>23.85</v>
      </c>
      <c r="F147" s="19">
        <v>8</v>
      </c>
      <c r="G147" s="69">
        <f>ROUND((D147*E147*F147),2)</f>
        <v>5.72</v>
      </c>
      <c r="I147" s="119"/>
    </row>
    <row r="148" spans="1:10" ht="15.75" x14ac:dyDescent="0.25">
      <c r="A148" s="27">
        <v>12</v>
      </c>
      <c r="B148" s="17" t="s">
        <v>50</v>
      </c>
      <c r="C148" s="137" t="s">
        <v>33</v>
      </c>
      <c r="D148" s="138">
        <v>2.42</v>
      </c>
      <c r="E148" s="93">
        <v>0.02</v>
      </c>
      <c r="F148" s="139">
        <v>0</v>
      </c>
      <c r="G148" s="73">
        <f>ROUND((D148*E148*F148),2)</f>
        <v>0</v>
      </c>
      <c r="H148" s="92"/>
      <c r="I148" s="124"/>
    </row>
    <row r="149" spans="1:10" ht="15.75" hidden="1" x14ac:dyDescent="0.25">
      <c r="A149" s="27"/>
      <c r="B149" s="17" t="s">
        <v>51</v>
      </c>
      <c r="C149" s="140" t="s">
        <v>33</v>
      </c>
      <c r="D149" s="25">
        <v>30.62</v>
      </c>
      <c r="E149" s="93">
        <v>0.02</v>
      </c>
      <c r="F149" s="139">
        <v>0</v>
      </c>
      <c r="G149" s="73">
        <f t="shared" ref="G149:G150" si="8">ROUND((D149*E149*F149),2)</f>
        <v>0</v>
      </c>
      <c r="H149" s="135"/>
      <c r="I149" s="125"/>
    </row>
    <row r="150" spans="1:10" ht="15.75" hidden="1" x14ac:dyDescent="0.25">
      <c r="A150" s="27"/>
      <c r="B150" s="17" t="s">
        <v>52</v>
      </c>
      <c r="C150" s="140" t="s">
        <v>33</v>
      </c>
      <c r="D150" s="138">
        <v>5.42</v>
      </c>
      <c r="E150" s="93">
        <v>0.02</v>
      </c>
      <c r="F150" s="139">
        <v>0</v>
      </c>
      <c r="G150" s="73">
        <f t="shared" si="8"/>
        <v>0</v>
      </c>
      <c r="H150" s="135"/>
      <c r="I150" s="125"/>
    </row>
    <row r="151" spans="1:10" ht="15.75" x14ac:dyDescent="0.25">
      <c r="A151" s="27">
        <v>13</v>
      </c>
      <c r="B151" s="17" t="s">
        <v>53</v>
      </c>
      <c r="C151" s="18"/>
      <c r="D151" s="26"/>
      <c r="E151" s="69"/>
      <c r="F151" s="18"/>
      <c r="G151" s="69"/>
      <c r="H151" s="57"/>
      <c r="I151" s="125"/>
    </row>
    <row r="152" spans="1:10" ht="51" x14ac:dyDescent="0.25">
      <c r="A152" s="27">
        <v>14</v>
      </c>
      <c r="B152" s="17" t="s">
        <v>54</v>
      </c>
      <c r="C152" s="18" t="s">
        <v>55</v>
      </c>
      <c r="D152" s="26">
        <v>0.27</v>
      </c>
      <c r="E152" s="69">
        <v>115</v>
      </c>
      <c r="F152" s="18">
        <v>30</v>
      </c>
      <c r="G152" s="69">
        <f>ROUND((D152*E152*F152),2)</f>
        <v>931.5</v>
      </c>
      <c r="H152" s="56"/>
      <c r="I152" s="119"/>
    </row>
    <row r="153" spans="1:10" ht="51" x14ac:dyDescent="0.25">
      <c r="A153" s="27">
        <v>15</v>
      </c>
      <c r="B153" s="17" t="s">
        <v>56</v>
      </c>
      <c r="C153" s="18" t="s">
        <v>55</v>
      </c>
      <c r="D153" s="26">
        <v>0.27</v>
      </c>
      <c r="E153" s="69">
        <v>174</v>
      </c>
      <c r="F153" s="18">
        <v>30</v>
      </c>
      <c r="G153" s="69">
        <f>ROUND((D153*E153*F153),2)</f>
        <v>1409.4</v>
      </c>
      <c r="H153" s="56"/>
      <c r="I153" s="119"/>
    </row>
    <row r="154" spans="1:10" ht="51" x14ac:dyDescent="0.25">
      <c r="A154" s="27">
        <v>16</v>
      </c>
      <c r="B154" s="17" t="s">
        <v>57</v>
      </c>
      <c r="C154" s="18" t="s">
        <v>55</v>
      </c>
      <c r="D154" s="26">
        <v>0.27</v>
      </c>
      <c r="E154" s="69">
        <v>40</v>
      </c>
      <c r="F154" s="18">
        <v>30</v>
      </c>
      <c r="G154" s="69">
        <f>ROUND((D154*E154*F154),2)</f>
        <v>324</v>
      </c>
      <c r="I154" s="119"/>
    </row>
    <row r="155" spans="1:10" ht="51" x14ac:dyDescent="0.25">
      <c r="A155" s="27">
        <v>17</v>
      </c>
      <c r="B155" s="17" t="s">
        <v>58</v>
      </c>
      <c r="C155" s="18" t="s">
        <v>55</v>
      </c>
      <c r="D155" s="26">
        <v>0.27</v>
      </c>
      <c r="E155" s="69">
        <v>432</v>
      </c>
      <c r="F155" s="18">
        <v>30</v>
      </c>
      <c r="G155" s="69">
        <f>ROUND((D155*E155*F155),2)</f>
        <v>3499.2</v>
      </c>
      <c r="H155" s="136"/>
      <c r="I155" s="116"/>
    </row>
    <row r="156" spans="1:10" ht="38.25" x14ac:dyDescent="0.25">
      <c r="A156" s="27">
        <v>18</v>
      </c>
      <c r="B156" s="17" t="s">
        <v>59</v>
      </c>
      <c r="C156" s="18" t="s">
        <v>55</v>
      </c>
      <c r="D156" s="26">
        <v>0.27</v>
      </c>
      <c r="E156" s="73">
        <v>19</v>
      </c>
      <c r="F156" s="18">
        <v>30</v>
      </c>
      <c r="G156" s="73">
        <f>ROUND((D156*E156*F156),2)</f>
        <v>153.9</v>
      </c>
      <c r="H156" s="136"/>
      <c r="I156" s="116"/>
    </row>
    <row r="157" spans="1:10" hidden="1" x14ac:dyDescent="0.25">
      <c r="A157" s="27"/>
      <c r="B157" s="17" t="s">
        <v>60</v>
      </c>
      <c r="C157" s="18" t="s">
        <v>55</v>
      </c>
      <c r="D157" s="25"/>
      <c r="E157" s="73"/>
      <c r="F157" s="26"/>
      <c r="G157" s="73"/>
      <c r="I157" s="116"/>
    </row>
    <row r="158" spans="1:10" hidden="1" x14ac:dyDescent="0.25">
      <c r="A158" s="27"/>
      <c r="B158" s="17" t="s">
        <v>61</v>
      </c>
      <c r="C158" s="18" t="s">
        <v>55</v>
      </c>
      <c r="D158" s="25"/>
      <c r="E158" s="73"/>
      <c r="F158" s="26"/>
      <c r="G158" s="73"/>
      <c r="I158" s="116"/>
    </row>
    <row r="159" spans="1:10" hidden="1" x14ac:dyDescent="0.25">
      <c r="A159" s="27"/>
      <c r="B159" s="17" t="s">
        <v>62</v>
      </c>
      <c r="C159" s="18" t="s">
        <v>55</v>
      </c>
      <c r="D159" s="25"/>
      <c r="E159" s="73"/>
      <c r="F159" s="26"/>
      <c r="G159" s="73"/>
      <c r="I159" s="116"/>
    </row>
    <row r="160" spans="1:10" x14ac:dyDescent="0.25">
      <c r="A160" s="27">
        <v>19</v>
      </c>
      <c r="B160" s="17" t="s">
        <v>63</v>
      </c>
      <c r="C160" s="26" t="s">
        <v>64</v>
      </c>
      <c r="D160" s="25">
        <v>22.97</v>
      </c>
      <c r="E160" s="73">
        <v>850</v>
      </c>
      <c r="F160" s="26">
        <v>1</v>
      </c>
      <c r="G160" s="73">
        <f t="shared" ref="G160:G165" si="9">ROUND((D160*E160*F160),2)</f>
        <v>19524.5</v>
      </c>
      <c r="H160" s="13"/>
      <c r="I160" s="126"/>
      <c r="J160" s="146"/>
    </row>
    <row r="161" spans="1:9" ht="63.75" x14ac:dyDescent="0.25">
      <c r="A161" s="27">
        <v>20</v>
      </c>
      <c r="B161" s="17" t="s">
        <v>65</v>
      </c>
      <c r="C161" s="18" t="s">
        <v>55</v>
      </c>
      <c r="D161" s="26">
        <v>34.450000000000003</v>
      </c>
      <c r="E161" s="133">
        <v>0</v>
      </c>
      <c r="F161" s="26">
        <v>0</v>
      </c>
      <c r="G161" s="73">
        <f t="shared" si="9"/>
        <v>0</v>
      </c>
      <c r="H161" s="89"/>
      <c r="I161" s="116"/>
    </row>
    <row r="162" spans="1:9" x14ac:dyDescent="0.25">
      <c r="A162" s="27"/>
      <c r="B162" s="17" t="s">
        <v>66</v>
      </c>
      <c r="C162" s="18" t="s">
        <v>33</v>
      </c>
      <c r="D162" s="26">
        <v>4.7</v>
      </c>
      <c r="E162" s="69">
        <v>0</v>
      </c>
      <c r="F162" s="18">
        <v>0</v>
      </c>
      <c r="G162" s="73">
        <f t="shared" si="9"/>
        <v>0</v>
      </c>
      <c r="I162" s="116"/>
    </row>
    <row r="163" spans="1:9" ht="38.25" x14ac:dyDescent="0.25">
      <c r="A163" s="27">
        <v>21</v>
      </c>
      <c r="B163" s="94" t="s">
        <v>67</v>
      </c>
      <c r="C163" s="26" t="s">
        <v>68</v>
      </c>
      <c r="D163" s="25">
        <v>63.8</v>
      </c>
      <c r="E163" s="73">
        <v>0</v>
      </c>
      <c r="F163" s="26">
        <v>1</v>
      </c>
      <c r="G163" s="73">
        <f>D163*E163*F163</f>
        <v>0</v>
      </c>
      <c r="H163" s="86"/>
      <c r="I163" s="127"/>
    </row>
    <row r="164" spans="1:9" x14ac:dyDescent="0.25">
      <c r="A164" s="27">
        <v>22</v>
      </c>
      <c r="B164" s="17" t="s">
        <v>69</v>
      </c>
      <c r="C164" s="18" t="s">
        <v>70</v>
      </c>
      <c r="D164" s="25">
        <v>0.36</v>
      </c>
      <c r="E164" s="69">
        <v>526</v>
      </c>
      <c r="F164" s="19">
        <v>11</v>
      </c>
      <c r="G164" s="69">
        <f t="shared" si="9"/>
        <v>2082.96</v>
      </c>
      <c r="H164" s="13"/>
      <c r="I164" s="116"/>
    </row>
    <row r="165" spans="1:9" ht="51" x14ac:dyDescent="0.25">
      <c r="A165" s="27">
        <v>23</v>
      </c>
      <c r="B165" s="94" t="s">
        <v>71</v>
      </c>
      <c r="C165" s="26" t="s">
        <v>172</v>
      </c>
      <c r="D165" s="25">
        <v>7.06</v>
      </c>
      <c r="E165" s="141">
        <v>134</v>
      </c>
      <c r="F165" s="26">
        <v>1</v>
      </c>
      <c r="G165" s="73">
        <f t="shared" si="9"/>
        <v>946.04</v>
      </c>
      <c r="H165" s="86"/>
      <c r="I165" s="128"/>
    </row>
    <row r="166" spans="1:9" ht="25.5" x14ac:dyDescent="0.25">
      <c r="A166" s="27"/>
      <c r="B166" s="17" t="s">
        <v>72</v>
      </c>
      <c r="C166" s="18" t="s">
        <v>64</v>
      </c>
      <c r="D166" s="25">
        <v>14.36</v>
      </c>
      <c r="E166" s="69">
        <v>0</v>
      </c>
      <c r="F166" s="18">
        <v>0</v>
      </c>
      <c r="G166" s="69">
        <f>D166*E166*F166</f>
        <v>0</v>
      </c>
      <c r="H166" s="132"/>
      <c r="I166" s="119"/>
    </row>
    <row r="167" spans="1:9" x14ac:dyDescent="0.25">
      <c r="A167" s="59" t="s">
        <v>73</v>
      </c>
      <c r="B167" s="60" t="s">
        <v>74</v>
      </c>
      <c r="C167" s="58"/>
      <c r="D167" s="90"/>
      <c r="E167" s="71"/>
      <c r="F167" s="61"/>
      <c r="G167" s="71"/>
      <c r="I167" s="119"/>
    </row>
    <row r="168" spans="1:9" ht="15.75" x14ac:dyDescent="0.25">
      <c r="A168" s="27">
        <v>1</v>
      </c>
      <c r="B168" s="17" t="s">
        <v>75</v>
      </c>
      <c r="C168" s="18" t="s">
        <v>104</v>
      </c>
      <c r="D168" s="25">
        <v>0.36</v>
      </c>
      <c r="E168" s="69">
        <v>1354.73</v>
      </c>
      <c r="F168" s="19">
        <v>4</v>
      </c>
      <c r="G168" s="69">
        <f t="shared" ref="G168:G173" si="10">ROUND((D168*E168*F168),2)</f>
        <v>1950.81</v>
      </c>
      <c r="H168" s="13"/>
      <c r="I168" s="119"/>
    </row>
    <row r="169" spans="1:9" ht="15.75" x14ac:dyDescent="0.25">
      <c r="A169" s="27"/>
      <c r="B169" s="20" t="s">
        <v>11</v>
      </c>
      <c r="C169" s="21" t="s">
        <v>105</v>
      </c>
      <c r="D169" s="83">
        <v>0.36</v>
      </c>
      <c r="E169" s="70">
        <v>434.9</v>
      </c>
      <c r="F169" s="23">
        <v>4</v>
      </c>
      <c r="G169" s="70">
        <f t="shared" si="10"/>
        <v>626.26</v>
      </c>
      <c r="I169" s="119"/>
    </row>
    <row r="170" spans="1:9" ht="15.75" x14ac:dyDescent="0.25">
      <c r="A170" s="27"/>
      <c r="B170" s="20" t="s">
        <v>13</v>
      </c>
      <c r="C170" s="21" t="s">
        <v>105</v>
      </c>
      <c r="D170" s="83">
        <v>0.36</v>
      </c>
      <c r="E170" s="70">
        <v>218.87</v>
      </c>
      <c r="F170" s="23">
        <v>4</v>
      </c>
      <c r="G170" s="70">
        <f t="shared" si="10"/>
        <v>315.17</v>
      </c>
      <c r="I170" s="119"/>
    </row>
    <row r="171" spans="1:9" ht="15.75" x14ac:dyDescent="0.25">
      <c r="A171" s="27"/>
      <c r="B171" s="20" t="s">
        <v>15</v>
      </c>
      <c r="C171" s="21" t="s">
        <v>105</v>
      </c>
      <c r="D171" s="83">
        <v>0.36</v>
      </c>
      <c r="E171" s="70">
        <v>327.62</v>
      </c>
      <c r="F171" s="23">
        <v>4</v>
      </c>
      <c r="G171" s="70">
        <f t="shared" si="10"/>
        <v>471.77</v>
      </c>
      <c r="I171" s="119"/>
    </row>
    <row r="172" spans="1:9" ht="15.75" x14ac:dyDescent="0.25">
      <c r="A172" s="27"/>
      <c r="B172" s="20" t="s">
        <v>18</v>
      </c>
      <c r="C172" s="21" t="s">
        <v>105</v>
      </c>
      <c r="D172" s="83">
        <v>0.36</v>
      </c>
      <c r="E172" s="70">
        <v>301.04000000000002</v>
      </c>
      <c r="F172" s="23">
        <v>4</v>
      </c>
      <c r="G172" s="70">
        <f t="shared" si="10"/>
        <v>433.5</v>
      </c>
      <c r="I172" s="119"/>
    </row>
    <row r="173" spans="1:9" ht="15.75" x14ac:dyDescent="0.25">
      <c r="A173" s="27"/>
      <c r="B173" s="20" t="s">
        <v>19</v>
      </c>
      <c r="C173" s="21" t="s">
        <v>105</v>
      </c>
      <c r="D173" s="83">
        <v>0.36</v>
      </c>
      <c r="E173" s="70">
        <v>72.3</v>
      </c>
      <c r="F173" s="23">
        <v>4</v>
      </c>
      <c r="G173" s="70">
        <f t="shared" si="10"/>
        <v>104.11</v>
      </c>
      <c r="I173" s="119"/>
    </row>
    <row r="174" spans="1:9" ht="15.75" x14ac:dyDescent="0.25">
      <c r="A174" s="27"/>
      <c r="B174" s="20" t="s">
        <v>6</v>
      </c>
      <c r="C174" s="21" t="s">
        <v>105</v>
      </c>
      <c r="D174" s="83"/>
      <c r="E174" s="70">
        <f>SUM(E169:E173)</f>
        <v>1354.73</v>
      </c>
      <c r="F174" s="23"/>
      <c r="G174" s="70">
        <f>SUM(G169:G173)</f>
        <v>1950.81</v>
      </c>
      <c r="I174" s="119"/>
    </row>
    <row r="175" spans="1:9" ht="25.5" x14ac:dyDescent="0.25">
      <c r="A175" s="27"/>
      <c r="B175" s="17" t="s">
        <v>76</v>
      </c>
      <c r="C175" s="18" t="s">
        <v>104</v>
      </c>
      <c r="D175" s="25">
        <v>0.03</v>
      </c>
      <c r="E175" s="69">
        <v>1354.73</v>
      </c>
      <c r="F175" s="19">
        <v>13</v>
      </c>
      <c r="G175" s="69">
        <f t="shared" ref="G175:G181" si="11">ROUND((D175*E175*F175),2)</f>
        <v>528.34</v>
      </c>
      <c r="H175" s="13"/>
      <c r="I175" s="119"/>
    </row>
    <row r="176" spans="1:9" ht="15.75" x14ac:dyDescent="0.25">
      <c r="A176" s="27">
        <v>2</v>
      </c>
      <c r="B176" s="17" t="s">
        <v>77</v>
      </c>
      <c r="C176" s="18" t="s">
        <v>104</v>
      </c>
      <c r="D176" s="97">
        <v>0.02</v>
      </c>
      <c r="E176" s="69">
        <v>13.3</v>
      </c>
      <c r="F176" s="19">
        <v>4</v>
      </c>
      <c r="G176" s="69">
        <f t="shared" si="11"/>
        <v>1.06</v>
      </c>
      <c r="I176" s="119"/>
    </row>
    <row r="177" spans="1:9" ht="15.75" x14ac:dyDescent="0.25">
      <c r="A177" s="27"/>
      <c r="B177" s="20" t="s">
        <v>11</v>
      </c>
      <c r="C177" s="21" t="s">
        <v>105</v>
      </c>
      <c r="D177" s="83">
        <v>0.02</v>
      </c>
      <c r="E177" s="70">
        <v>0</v>
      </c>
      <c r="F177" s="23">
        <v>4</v>
      </c>
      <c r="G177" s="70">
        <f t="shared" si="11"/>
        <v>0</v>
      </c>
      <c r="I177" s="119"/>
    </row>
    <row r="178" spans="1:9" ht="15.75" x14ac:dyDescent="0.25">
      <c r="A178" s="27"/>
      <c r="B178" s="20" t="s">
        <v>13</v>
      </c>
      <c r="C178" s="21" t="s">
        <v>105</v>
      </c>
      <c r="D178" s="83">
        <v>0.02</v>
      </c>
      <c r="E178" s="70">
        <v>0</v>
      </c>
      <c r="F178" s="23">
        <v>4</v>
      </c>
      <c r="G178" s="70">
        <f t="shared" si="11"/>
        <v>0</v>
      </c>
      <c r="I178" s="119"/>
    </row>
    <row r="179" spans="1:9" ht="15.75" x14ac:dyDescent="0.25">
      <c r="A179" s="27"/>
      <c r="B179" s="20" t="s">
        <v>15</v>
      </c>
      <c r="C179" s="21" t="s">
        <v>105</v>
      </c>
      <c r="D179" s="83">
        <v>0.02</v>
      </c>
      <c r="E179" s="70">
        <v>11.66</v>
      </c>
      <c r="F179" s="23">
        <v>4</v>
      </c>
      <c r="G179" s="70">
        <f t="shared" si="11"/>
        <v>0.93</v>
      </c>
      <c r="I179" s="119"/>
    </row>
    <row r="180" spans="1:9" ht="15.75" x14ac:dyDescent="0.25">
      <c r="A180" s="27"/>
      <c r="B180" s="20" t="s">
        <v>18</v>
      </c>
      <c r="C180" s="21" t="s">
        <v>105</v>
      </c>
      <c r="D180" s="83">
        <v>0.02</v>
      </c>
      <c r="E180" s="70">
        <v>1.64</v>
      </c>
      <c r="F180" s="23">
        <v>4</v>
      </c>
      <c r="G180" s="70">
        <f t="shared" si="11"/>
        <v>0.13</v>
      </c>
      <c r="I180" s="119"/>
    </row>
    <row r="181" spans="1:9" ht="15.75" x14ac:dyDescent="0.25">
      <c r="A181" s="27"/>
      <c r="B181" s="20" t="s">
        <v>19</v>
      </c>
      <c r="C181" s="21" t="s">
        <v>105</v>
      </c>
      <c r="D181" s="83">
        <v>0.02</v>
      </c>
      <c r="E181" s="70">
        <v>0</v>
      </c>
      <c r="F181" s="23">
        <v>4</v>
      </c>
      <c r="G181" s="70">
        <f t="shared" si="11"/>
        <v>0</v>
      </c>
      <c r="I181" s="119"/>
    </row>
    <row r="182" spans="1:9" ht="15.75" x14ac:dyDescent="0.25">
      <c r="A182" s="27"/>
      <c r="B182" s="20" t="s">
        <v>6</v>
      </c>
      <c r="C182" s="21" t="s">
        <v>105</v>
      </c>
      <c r="D182" s="83"/>
      <c r="E182" s="70">
        <f>SUM(E177:E181)</f>
        <v>13.3</v>
      </c>
      <c r="F182" s="23"/>
      <c r="G182" s="70">
        <f>SUM(G177:G181)</f>
        <v>1.06</v>
      </c>
      <c r="I182" s="119"/>
    </row>
    <row r="183" spans="1:9" ht="25.5" x14ac:dyDescent="0.25">
      <c r="A183" s="27"/>
      <c r="B183" s="17" t="s">
        <v>78</v>
      </c>
      <c r="C183" s="18" t="s">
        <v>104</v>
      </c>
      <c r="D183" s="25">
        <v>0.03</v>
      </c>
      <c r="E183" s="69">
        <v>13.3</v>
      </c>
      <c r="F183" s="19">
        <v>13</v>
      </c>
      <c r="G183" s="69">
        <f t="shared" ref="G183:G189" si="12">ROUND((D183*E183*F183),2)</f>
        <v>5.19</v>
      </c>
      <c r="I183" s="119"/>
    </row>
    <row r="184" spans="1:9" ht="25.5" x14ac:dyDescent="0.25">
      <c r="A184" s="27">
        <v>3</v>
      </c>
      <c r="B184" s="17" t="s">
        <v>133</v>
      </c>
      <c r="C184" s="18" t="s">
        <v>104</v>
      </c>
      <c r="D184" s="25">
        <v>0.46</v>
      </c>
      <c r="E184" s="69">
        <v>4130.29</v>
      </c>
      <c r="F184" s="19">
        <v>4</v>
      </c>
      <c r="G184" s="69">
        <f t="shared" si="12"/>
        <v>7599.73</v>
      </c>
      <c r="H184" s="13"/>
      <c r="I184" s="119"/>
    </row>
    <row r="185" spans="1:9" ht="15.75" x14ac:dyDescent="0.25">
      <c r="A185" s="27"/>
      <c r="B185" s="20" t="s">
        <v>11</v>
      </c>
      <c r="C185" s="21" t="s">
        <v>105</v>
      </c>
      <c r="D185" s="83">
        <v>0.46</v>
      </c>
      <c r="E185" s="70">
        <v>1237.06</v>
      </c>
      <c r="F185" s="23">
        <v>4</v>
      </c>
      <c r="G185" s="70">
        <f t="shared" si="12"/>
        <v>2276.19</v>
      </c>
      <c r="I185" s="119"/>
    </row>
    <row r="186" spans="1:9" ht="15.75" x14ac:dyDescent="0.25">
      <c r="A186" s="27"/>
      <c r="B186" s="20" t="s">
        <v>13</v>
      </c>
      <c r="C186" s="21" t="s">
        <v>105</v>
      </c>
      <c r="D186" s="83">
        <v>0.46</v>
      </c>
      <c r="E186" s="70">
        <v>1872.02</v>
      </c>
      <c r="F186" s="23">
        <v>4</v>
      </c>
      <c r="G186" s="70">
        <f t="shared" si="12"/>
        <v>3444.52</v>
      </c>
      <c r="I186" s="119"/>
    </row>
    <row r="187" spans="1:9" ht="15.75" x14ac:dyDescent="0.25">
      <c r="A187" s="27"/>
      <c r="B187" s="20" t="s">
        <v>15</v>
      </c>
      <c r="C187" s="21" t="s">
        <v>105</v>
      </c>
      <c r="D187" s="83">
        <v>0.46</v>
      </c>
      <c r="E187" s="70">
        <v>579.39</v>
      </c>
      <c r="F187" s="23">
        <v>4</v>
      </c>
      <c r="G187" s="70">
        <f>ROUND((D187*E187*F187),2)-0.01</f>
        <v>1066.07</v>
      </c>
      <c r="I187" s="119"/>
    </row>
    <row r="188" spans="1:9" ht="15.75" x14ac:dyDescent="0.25">
      <c r="A188" s="27"/>
      <c r="B188" s="20" t="s">
        <v>18</v>
      </c>
      <c r="C188" s="21" t="s">
        <v>105</v>
      </c>
      <c r="D188" s="83">
        <v>0.46</v>
      </c>
      <c r="E188" s="70">
        <v>383.4</v>
      </c>
      <c r="F188" s="23">
        <v>4</v>
      </c>
      <c r="G188" s="70">
        <f t="shared" si="12"/>
        <v>705.46</v>
      </c>
      <c r="I188" s="119"/>
    </row>
    <row r="189" spans="1:9" ht="15.75" x14ac:dyDescent="0.25">
      <c r="A189" s="27"/>
      <c r="B189" s="20" t="s">
        <v>19</v>
      </c>
      <c r="C189" s="21" t="s">
        <v>105</v>
      </c>
      <c r="D189" s="83">
        <v>0.46</v>
      </c>
      <c r="E189" s="70">
        <v>58.42</v>
      </c>
      <c r="F189" s="23">
        <v>4</v>
      </c>
      <c r="G189" s="70">
        <f t="shared" si="12"/>
        <v>107.49</v>
      </c>
      <c r="I189" s="119"/>
    </row>
    <row r="190" spans="1:9" ht="15.75" x14ac:dyDescent="0.25">
      <c r="A190" s="27"/>
      <c r="B190" s="20" t="s">
        <v>6</v>
      </c>
      <c r="C190" s="21" t="s">
        <v>105</v>
      </c>
      <c r="D190" s="83"/>
      <c r="E190" s="70">
        <f>SUM(E185:E189)</f>
        <v>4130.29</v>
      </c>
      <c r="F190" s="23"/>
      <c r="G190" s="70">
        <f>SUM(G185:G189)</f>
        <v>7599.73</v>
      </c>
      <c r="I190" s="119"/>
    </row>
    <row r="191" spans="1:9" ht="27" customHeight="1" x14ac:dyDescent="0.25">
      <c r="A191" s="27">
        <v>4</v>
      </c>
      <c r="B191" s="17" t="s">
        <v>79</v>
      </c>
      <c r="C191" s="18" t="s">
        <v>104</v>
      </c>
      <c r="D191" s="25">
        <v>0.54</v>
      </c>
      <c r="E191" s="69">
        <v>2462.92</v>
      </c>
      <c r="F191" s="19">
        <v>4</v>
      </c>
      <c r="G191" s="69">
        <f t="shared" ref="G191:G196" si="13">ROUND((D191*E191*F191),2)</f>
        <v>5319.91</v>
      </c>
      <c r="H191" s="13"/>
      <c r="I191" s="119"/>
    </row>
    <row r="192" spans="1:9" ht="15.75" x14ac:dyDescent="0.25">
      <c r="A192" s="27"/>
      <c r="B192" s="20" t="s">
        <v>11</v>
      </c>
      <c r="C192" s="21" t="s">
        <v>105</v>
      </c>
      <c r="D192" s="83">
        <v>0.54</v>
      </c>
      <c r="E192" s="70">
        <v>954.7</v>
      </c>
      <c r="F192" s="23">
        <v>4</v>
      </c>
      <c r="G192" s="70">
        <f t="shared" si="13"/>
        <v>2062.15</v>
      </c>
      <c r="I192" s="119"/>
    </row>
    <row r="193" spans="1:9" ht="15.75" x14ac:dyDescent="0.25">
      <c r="A193" s="27"/>
      <c r="B193" s="20" t="s">
        <v>13</v>
      </c>
      <c r="C193" s="21" t="s">
        <v>105</v>
      </c>
      <c r="D193" s="83">
        <v>0.54</v>
      </c>
      <c r="E193" s="70">
        <v>21.49</v>
      </c>
      <c r="F193" s="23">
        <v>4</v>
      </c>
      <c r="G193" s="70">
        <f>ROUND((D193*E193*F193),2)+0.01</f>
        <v>46.43</v>
      </c>
      <c r="I193" s="119"/>
    </row>
    <row r="194" spans="1:9" ht="15.75" x14ac:dyDescent="0.25">
      <c r="A194" s="27"/>
      <c r="B194" s="20" t="s">
        <v>15</v>
      </c>
      <c r="C194" s="21" t="s">
        <v>105</v>
      </c>
      <c r="D194" s="83">
        <v>0.54</v>
      </c>
      <c r="E194" s="70">
        <v>1007.1</v>
      </c>
      <c r="F194" s="23">
        <v>4</v>
      </c>
      <c r="G194" s="70">
        <f t="shared" si="13"/>
        <v>2175.34</v>
      </c>
      <c r="I194" s="119"/>
    </row>
    <row r="195" spans="1:9" ht="15.75" x14ac:dyDescent="0.25">
      <c r="A195" s="27"/>
      <c r="B195" s="20" t="s">
        <v>18</v>
      </c>
      <c r="C195" s="21" t="s">
        <v>105</v>
      </c>
      <c r="D195" s="83">
        <v>0.54</v>
      </c>
      <c r="E195" s="70">
        <v>0</v>
      </c>
      <c r="F195" s="23">
        <v>4</v>
      </c>
      <c r="G195" s="70">
        <f t="shared" si="13"/>
        <v>0</v>
      </c>
      <c r="I195" s="119"/>
    </row>
    <row r="196" spans="1:9" ht="15.75" x14ac:dyDescent="0.25">
      <c r="A196" s="27"/>
      <c r="B196" s="20" t="s">
        <v>19</v>
      </c>
      <c r="C196" s="21" t="s">
        <v>105</v>
      </c>
      <c r="D196" s="83">
        <v>0.54</v>
      </c>
      <c r="E196" s="70">
        <v>479.63</v>
      </c>
      <c r="F196" s="23">
        <v>4</v>
      </c>
      <c r="G196" s="70">
        <f t="shared" si="13"/>
        <v>1036</v>
      </c>
      <c r="I196" s="119"/>
    </row>
    <row r="197" spans="1:9" ht="15.75" x14ac:dyDescent="0.25">
      <c r="A197" s="27"/>
      <c r="B197" s="20" t="s">
        <v>6</v>
      </c>
      <c r="C197" s="21" t="s">
        <v>105</v>
      </c>
      <c r="D197" s="83"/>
      <c r="E197" s="70">
        <f>SUM(E192:E196)</f>
        <v>2462.92</v>
      </c>
      <c r="F197" s="23"/>
      <c r="G197" s="70">
        <f>SUM(G192:G196)</f>
        <v>5319.92</v>
      </c>
      <c r="I197" s="119"/>
    </row>
    <row r="198" spans="1:9" ht="25.5" x14ac:dyDescent="0.25">
      <c r="A198" s="27">
        <v>5</v>
      </c>
      <c r="B198" s="17" t="s">
        <v>80</v>
      </c>
      <c r="C198" s="18" t="s">
        <v>104</v>
      </c>
      <c r="D198" s="25">
        <v>0.54</v>
      </c>
      <c r="E198" s="69">
        <v>1333.04</v>
      </c>
      <c r="F198" s="19">
        <v>4</v>
      </c>
      <c r="G198" s="69">
        <f t="shared" ref="G198:G203" si="14">ROUND((D198*E198*F198),2)</f>
        <v>2879.37</v>
      </c>
      <c r="H198" s="13"/>
      <c r="I198" s="119"/>
    </row>
    <row r="199" spans="1:9" ht="15.75" x14ac:dyDescent="0.25">
      <c r="A199" s="27"/>
      <c r="B199" s="20" t="s">
        <v>11</v>
      </c>
      <c r="C199" s="21" t="s">
        <v>105</v>
      </c>
      <c r="D199" s="83">
        <v>0.54</v>
      </c>
      <c r="E199" s="70">
        <v>226.52</v>
      </c>
      <c r="F199" s="23">
        <v>4</v>
      </c>
      <c r="G199" s="70">
        <f t="shared" si="14"/>
        <v>489.28</v>
      </c>
      <c r="I199" s="119"/>
    </row>
    <row r="200" spans="1:9" ht="15.75" x14ac:dyDescent="0.25">
      <c r="A200" s="27"/>
      <c r="B200" s="20" t="s">
        <v>13</v>
      </c>
      <c r="C200" s="21" t="s">
        <v>105</v>
      </c>
      <c r="D200" s="83">
        <v>0.54</v>
      </c>
      <c r="E200" s="70">
        <v>1059.93</v>
      </c>
      <c r="F200" s="23">
        <v>4</v>
      </c>
      <c r="G200" s="70">
        <f t="shared" si="14"/>
        <v>2289.4499999999998</v>
      </c>
      <c r="I200" s="119"/>
    </row>
    <row r="201" spans="1:9" ht="15.75" x14ac:dyDescent="0.25">
      <c r="A201" s="27"/>
      <c r="B201" s="20" t="s">
        <v>15</v>
      </c>
      <c r="C201" s="21" t="s">
        <v>105</v>
      </c>
      <c r="D201" s="83">
        <v>0.54</v>
      </c>
      <c r="E201" s="70">
        <v>40.17</v>
      </c>
      <c r="F201" s="23">
        <v>4</v>
      </c>
      <c r="G201" s="70">
        <f t="shared" si="14"/>
        <v>86.77</v>
      </c>
      <c r="I201" s="119"/>
    </row>
    <row r="202" spans="1:9" ht="15.75" x14ac:dyDescent="0.25">
      <c r="A202" s="27"/>
      <c r="B202" s="20" t="s">
        <v>18</v>
      </c>
      <c r="C202" s="21" t="s">
        <v>105</v>
      </c>
      <c r="D202" s="83">
        <v>0.54</v>
      </c>
      <c r="E202" s="70">
        <v>6.42</v>
      </c>
      <c r="F202" s="23">
        <v>4</v>
      </c>
      <c r="G202" s="70">
        <f t="shared" si="14"/>
        <v>13.87</v>
      </c>
      <c r="I202" s="119"/>
    </row>
    <row r="203" spans="1:9" ht="15.75" x14ac:dyDescent="0.25">
      <c r="A203" s="27"/>
      <c r="B203" s="20" t="s">
        <v>19</v>
      </c>
      <c r="C203" s="21" t="s">
        <v>105</v>
      </c>
      <c r="D203" s="83">
        <v>0.54</v>
      </c>
      <c r="E203" s="70">
        <v>0</v>
      </c>
      <c r="F203" s="23">
        <v>4</v>
      </c>
      <c r="G203" s="70">
        <f t="shared" si="14"/>
        <v>0</v>
      </c>
      <c r="I203" s="119"/>
    </row>
    <row r="204" spans="1:9" ht="15.75" x14ac:dyDescent="0.25">
      <c r="A204" s="27"/>
      <c r="B204" s="20" t="s">
        <v>6</v>
      </c>
      <c r="C204" s="21" t="s">
        <v>105</v>
      </c>
      <c r="D204" s="83"/>
      <c r="E204" s="70">
        <f>SUM(E199:E203)</f>
        <v>1333.0400000000002</v>
      </c>
      <c r="F204" s="23"/>
      <c r="G204" s="70">
        <f>SUM(G199:G203)</f>
        <v>2879.3699999999994</v>
      </c>
      <c r="I204" s="119"/>
    </row>
    <row r="205" spans="1:9" ht="25.5" x14ac:dyDescent="0.25">
      <c r="A205" s="27"/>
      <c r="B205" s="17" t="s">
        <v>81</v>
      </c>
      <c r="C205" s="18" t="s">
        <v>104</v>
      </c>
      <c r="D205" s="25">
        <v>0.03</v>
      </c>
      <c r="E205" s="69">
        <v>7926.25</v>
      </c>
      <c r="F205" s="19">
        <v>13</v>
      </c>
      <c r="G205" s="69">
        <f t="shared" ref="G205:G211" si="15">ROUND((D205*E205*F205),2)</f>
        <v>3091.24</v>
      </c>
      <c r="H205" s="13"/>
      <c r="I205" s="119"/>
    </row>
    <row r="206" spans="1:9" ht="25.5" x14ac:dyDescent="0.25">
      <c r="A206" s="153">
        <v>6</v>
      </c>
      <c r="B206" s="17" t="s">
        <v>82</v>
      </c>
      <c r="C206" s="18" t="s">
        <v>104</v>
      </c>
      <c r="D206" s="26">
        <v>0.66</v>
      </c>
      <c r="E206" s="69">
        <v>218.21</v>
      </c>
      <c r="F206" s="19">
        <v>4</v>
      </c>
      <c r="G206" s="69">
        <f t="shared" si="15"/>
        <v>576.07000000000005</v>
      </c>
      <c r="H206" s="13"/>
      <c r="I206" s="119"/>
    </row>
    <row r="207" spans="1:9" ht="15.75" x14ac:dyDescent="0.25">
      <c r="A207" s="38"/>
      <c r="B207" s="20" t="s">
        <v>11</v>
      </c>
      <c r="C207" s="21" t="s">
        <v>105</v>
      </c>
      <c r="D207" s="80">
        <v>0.66</v>
      </c>
      <c r="E207" s="70">
        <v>34.369999999999997</v>
      </c>
      <c r="F207" s="23">
        <v>4</v>
      </c>
      <c r="G207" s="70">
        <f t="shared" si="15"/>
        <v>90.74</v>
      </c>
      <c r="I207" s="119"/>
    </row>
    <row r="208" spans="1:9" ht="15.75" x14ac:dyDescent="0.25">
      <c r="A208" s="38"/>
      <c r="B208" s="20" t="s">
        <v>13</v>
      </c>
      <c r="C208" s="21" t="s">
        <v>105</v>
      </c>
      <c r="D208" s="80">
        <v>0.66</v>
      </c>
      <c r="E208" s="70">
        <v>23.64</v>
      </c>
      <c r="F208" s="23">
        <v>4</v>
      </c>
      <c r="G208" s="70">
        <f>ROUND((D208*E208*F208),2)</f>
        <v>62.41</v>
      </c>
      <c r="I208" s="119"/>
    </row>
    <row r="209" spans="1:9" ht="15.75" x14ac:dyDescent="0.25">
      <c r="A209" s="38"/>
      <c r="B209" s="20" t="s">
        <v>15</v>
      </c>
      <c r="C209" s="21" t="s">
        <v>105</v>
      </c>
      <c r="D209" s="80">
        <v>0.66</v>
      </c>
      <c r="E209" s="70">
        <v>113.72</v>
      </c>
      <c r="F209" s="23">
        <v>4</v>
      </c>
      <c r="G209" s="70">
        <f t="shared" si="15"/>
        <v>300.22000000000003</v>
      </c>
      <c r="I209" s="119"/>
    </row>
    <row r="210" spans="1:9" ht="15.75" x14ac:dyDescent="0.25">
      <c r="A210" s="38"/>
      <c r="B210" s="20" t="s">
        <v>18</v>
      </c>
      <c r="C210" s="21" t="s">
        <v>105</v>
      </c>
      <c r="D210" s="80">
        <v>0.66</v>
      </c>
      <c r="E210" s="70">
        <v>44.61</v>
      </c>
      <c r="F210" s="23">
        <v>4</v>
      </c>
      <c r="G210" s="70">
        <f t="shared" si="15"/>
        <v>117.77</v>
      </c>
      <c r="I210" s="119"/>
    </row>
    <row r="211" spans="1:9" ht="15.75" x14ac:dyDescent="0.25">
      <c r="A211" s="38"/>
      <c r="B211" s="20" t="s">
        <v>19</v>
      </c>
      <c r="C211" s="21" t="s">
        <v>105</v>
      </c>
      <c r="D211" s="80">
        <v>0.66</v>
      </c>
      <c r="E211" s="70">
        <v>1.87</v>
      </c>
      <c r="F211" s="23">
        <v>4</v>
      </c>
      <c r="G211" s="70">
        <f t="shared" si="15"/>
        <v>4.9400000000000004</v>
      </c>
      <c r="I211" s="119"/>
    </row>
    <row r="212" spans="1:9" ht="15.75" x14ac:dyDescent="0.25">
      <c r="A212" s="27"/>
      <c r="B212" s="20" t="s">
        <v>6</v>
      </c>
      <c r="C212" s="21" t="s">
        <v>105</v>
      </c>
      <c r="D212" s="80"/>
      <c r="E212" s="70">
        <f>SUM(E207:E211)</f>
        <v>218.20999999999998</v>
      </c>
      <c r="F212" s="23"/>
      <c r="G212" s="70">
        <f>SUM(G207:G211)</f>
        <v>576.08000000000004</v>
      </c>
      <c r="I212" s="119"/>
    </row>
    <row r="213" spans="1:9" ht="38.25" x14ac:dyDescent="0.25">
      <c r="A213" s="27"/>
      <c r="B213" s="17" t="s">
        <v>83</v>
      </c>
      <c r="C213" s="18" t="s">
        <v>104</v>
      </c>
      <c r="D213" s="25">
        <v>0.03</v>
      </c>
      <c r="E213" s="69">
        <v>218.21</v>
      </c>
      <c r="F213" s="19">
        <v>13</v>
      </c>
      <c r="G213" s="69">
        <f>ROUND((D213*E213*F213),2)</f>
        <v>85.1</v>
      </c>
      <c r="I213" s="119"/>
    </row>
    <row r="214" spans="1:9" ht="26.25" customHeight="1" x14ac:dyDescent="0.25">
      <c r="A214" s="27">
        <v>7</v>
      </c>
      <c r="B214" s="17" t="s">
        <v>84</v>
      </c>
      <c r="C214" s="18" t="s">
        <v>33</v>
      </c>
      <c r="D214" s="25">
        <v>0.02</v>
      </c>
      <c r="E214" s="69">
        <v>522.38</v>
      </c>
      <c r="F214" s="19">
        <v>11</v>
      </c>
      <c r="G214" s="69">
        <f t="shared" ref="G214:G224" si="16">ROUND((D214*E214*F214),2)</f>
        <v>114.92</v>
      </c>
      <c r="I214" s="119"/>
    </row>
    <row r="215" spans="1:9" x14ac:dyDescent="0.25">
      <c r="A215" s="27"/>
      <c r="B215" s="94" t="s">
        <v>85</v>
      </c>
      <c r="C215" s="26" t="s">
        <v>55</v>
      </c>
      <c r="D215" s="25">
        <v>31.9</v>
      </c>
      <c r="E215" s="73">
        <v>2</v>
      </c>
      <c r="F215" s="87">
        <v>1</v>
      </c>
      <c r="G215" s="73">
        <f>ROUND((D215*E215*F215),2)</f>
        <v>63.8</v>
      </c>
      <c r="H215" s="112"/>
      <c r="I215" s="119"/>
    </row>
    <row r="216" spans="1:9" x14ac:dyDescent="0.25">
      <c r="A216" s="27"/>
      <c r="B216" s="94" t="s">
        <v>86</v>
      </c>
      <c r="C216" s="26" t="s">
        <v>64</v>
      </c>
      <c r="D216" s="25">
        <v>22.33</v>
      </c>
      <c r="E216" s="73">
        <v>0</v>
      </c>
      <c r="F216" s="87">
        <v>0</v>
      </c>
      <c r="G216" s="73">
        <f>ROUND((D216*E216*F216),2)</f>
        <v>0</v>
      </c>
      <c r="I216" s="119"/>
    </row>
    <row r="217" spans="1:9" x14ac:dyDescent="0.25">
      <c r="A217" s="27"/>
      <c r="B217" s="94" t="s">
        <v>87</v>
      </c>
      <c r="C217" s="26" t="s">
        <v>55</v>
      </c>
      <c r="D217" s="25">
        <v>6.38</v>
      </c>
      <c r="E217" s="73">
        <v>0</v>
      </c>
      <c r="F217" s="87">
        <v>0</v>
      </c>
      <c r="G217" s="73">
        <f t="shared" si="16"/>
        <v>0</v>
      </c>
      <c r="I217" s="119"/>
    </row>
    <row r="218" spans="1:9" hidden="1" x14ac:dyDescent="0.25">
      <c r="A218" s="27"/>
      <c r="B218" s="94"/>
      <c r="C218" s="26"/>
      <c r="D218" s="93"/>
      <c r="E218" s="73"/>
      <c r="F218" s="87"/>
      <c r="G218" s="73"/>
      <c r="I218" s="119"/>
    </row>
    <row r="219" spans="1:9" ht="27" customHeight="1" x14ac:dyDescent="0.25">
      <c r="A219" s="27">
        <v>8</v>
      </c>
      <c r="B219" s="17" t="s">
        <v>88</v>
      </c>
      <c r="C219" s="18" t="s">
        <v>33</v>
      </c>
      <c r="D219" s="25">
        <v>4.01</v>
      </c>
      <c r="E219" s="69">
        <v>10</v>
      </c>
      <c r="F219" s="19">
        <v>11</v>
      </c>
      <c r="G219" s="69">
        <f t="shared" si="16"/>
        <v>441.1</v>
      </c>
      <c r="I219" s="119"/>
    </row>
    <row r="220" spans="1:9" ht="15.75" x14ac:dyDescent="0.25">
      <c r="A220" s="27">
        <v>9</v>
      </c>
      <c r="B220" s="17" t="s">
        <v>89</v>
      </c>
      <c r="C220" s="18" t="s">
        <v>104</v>
      </c>
      <c r="D220" s="25">
        <v>1.1499999999999999</v>
      </c>
      <c r="E220" s="69">
        <v>25.1</v>
      </c>
      <c r="F220" s="19">
        <v>4</v>
      </c>
      <c r="G220" s="69">
        <f t="shared" si="16"/>
        <v>115.46</v>
      </c>
      <c r="I220" s="119"/>
    </row>
    <row r="221" spans="1:9" ht="15.75" x14ac:dyDescent="0.25">
      <c r="A221" s="27"/>
      <c r="B221" s="20" t="s">
        <v>11</v>
      </c>
      <c r="C221" s="21" t="s">
        <v>105</v>
      </c>
      <c r="D221" s="83">
        <v>1.1499999999999999</v>
      </c>
      <c r="E221" s="70">
        <v>2.35</v>
      </c>
      <c r="F221" s="23">
        <v>4</v>
      </c>
      <c r="G221" s="70">
        <f t="shared" si="16"/>
        <v>10.81</v>
      </c>
      <c r="I221" s="119"/>
    </row>
    <row r="222" spans="1:9" ht="15.75" x14ac:dyDescent="0.25">
      <c r="A222" s="27"/>
      <c r="B222" s="20" t="s">
        <v>13</v>
      </c>
      <c r="C222" s="21" t="s">
        <v>105</v>
      </c>
      <c r="D222" s="83">
        <v>1.1499999999999999</v>
      </c>
      <c r="E222" s="70">
        <v>18.52</v>
      </c>
      <c r="F222" s="23">
        <v>4</v>
      </c>
      <c r="G222" s="70">
        <f t="shared" si="16"/>
        <v>85.19</v>
      </c>
      <c r="I222" s="119"/>
    </row>
    <row r="223" spans="1:9" ht="15.75" x14ac:dyDescent="0.25">
      <c r="A223" s="27"/>
      <c r="B223" s="20" t="s">
        <v>15</v>
      </c>
      <c r="C223" s="21" t="s">
        <v>105</v>
      </c>
      <c r="D223" s="83">
        <v>1.1499999999999999</v>
      </c>
      <c r="E223" s="70">
        <v>4</v>
      </c>
      <c r="F223" s="23">
        <v>4</v>
      </c>
      <c r="G223" s="70">
        <f t="shared" si="16"/>
        <v>18.399999999999999</v>
      </c>
      <c r="I223" s="119"/>
    </row>
    <row r="224" spans="1:9" ht="15.75" x14ac:dyDescent="0.25">
      <c r="A224" s="27"/>
      <c r="B224" s="20" t="s">
        <v>18</v>
      </c>
      <c r="C224" s="21" t="s">
        <v>105</v>
      </c>
      <c r="D224" s="83">
        <v>1.1499999999999999</v>
      </c>
      <c r="E224" s="70">
        <v>0.23</v>
      </c>
      <c r="F224" s="23">
        <v>4</v>
      </c>
      <c r="G224" s="70">
        <f t="shared" si="16"/>
        <v>1.06</v>
      </c>
      <c r="H224" s="30"/>
      <c r="I224" s="119"/>
    </row>
    <row r="225" spans="1:14" ht="15.75" x14ac:dyDescent="0.25">
      <c r="A225" s="27"/>
      <c r="B225" s="20" t="s">
        <v>6</v>
      </c>
      <c r="C225" s="21" t="s">
        <v>105</v>
      </c>
      <c r="D225" s="83"/>
      <c r="E225" s="70">
        <f>SUM(E221:E224)</f>
        <v>25.1</v>
      </c>
      <c r="F225" s="23"/>
      <c r="G225" s="70">
        <f>ROUND(SUM(G221:G224),2)</f>
        <v>115.46</v>
      </c>
      <c r="H225" s="37"/>
      <c r="I225" s="119"/>
    </row>
    <row r="226" spans="1:14" ht="25.5" x14ac:dyDescent="0.25">
      <c r="A226" s="27"/>
      <c r="B226" s="17" t="s">
        <v>90</v>
      </c>
      <c r="C226" s="18" t="s">
        <v>104</v>
      </c>
      <c r="D226" s="25">
        <v>0.03</v>
      </c>
      <c r="E226" s="69">
        <v>25.1</v>
      </c>
      <c r="F226" s="19">
        <v>13</v>
      </c>
      <c r="G226" s="69">
        <f t="shared" ref="G226:G232" si="17">ROUND((D226*E226*F226),2)</f>
        <v>9.7899999999999991</v>
      </c>
      <c r="I226" s="119"/>
    </row>
    <row r="227" spans="1:14" ht="25.5" x14ac:dyDescent="0.25">
      <c r="A227" s="27"/>
      <c r="B227" s="17" t="s">
        <v>91</v>
      </c>
      <c r="C227" s="18" t="s">
        <v>104</v>
      </c>
      <c r="D227" s="25">
        <v>0.02</v>
      </c>
      <c r="E227" s="69">
        <v>7375.88</v>
      </c>
      <c r="F227" s="19">
        <v>9</v>
      </c>
      <c r="G227" s="69">
        <f t="shared" si="17"/>
        <v>1327.66</v>
      </c>
      <c r="H227" s="13"/>
      <c r="I227" s="119"/>
    </row>
    <row r="228" spans="1:14" ht="25.5" x14ac:dyDescent="0.25">
      <c r="A228" s="27"/>
      <c r="B228" s="17" t="s">
        <v>162</v>
      </c>
      <c r="C228" s="18" t="s">
        <v>104</v>
      </c>
      <c r="D228" s="25">
        <v>0.02</v>
      </c>
      <c r="E228" s="73">
        <v>289.55</v>
      </c>
      <c r="F228" s="87">
        <v>3</v>
      </c>
      <c r="G228" s="73">
        <f t="shared" si="17"/>
        <v>17.37</v>
      </c>
      <c r="I228" s="119"/>
    </row>
    <row r="229" spans="1:14" ht="15.75" x14ac:dyDescent="0.25">
      <c r="A229" s="27" t="s">
        <v>92</v>
      </c>
      <c r="B229" s="94" t="s">
        <v>95</v>
      </c>
      <c r="C229" s="107" t="s">
        <v>106</v>
      </c>
      <c r="D229" s="25">
        <v>1.31</v>
      </c>
      <c r="E229" s="73">
        <v>33249.409998286937</v>
      </c>
      <c r="F229" s="87">
        <v>0</v>
      </c>
      <c r="G229" s="73">
        <f>ROUND((D229*E229*F229),2)</f>
        <v>0</v>
      </c>
      <c r="H229" s="62"/>
      <c r="I229" s="129"/>
    </row>
    <row r="230" spans="1:14" x14ac:dyDescent="0.25">
      <c r="A230" s="27">
        <v>1</v>
      </c>
      <c r="B230" s="94" t="s">
        <v>96</v>
      </c>
      <c r="C230" s="107" t="s">
        <v>68</v>
      </c>
      <c r="D230" s="25">
        <v>2.82</v>
      </c>
      <c r="E230" s="73">
        <v>488.66</v>
      </c>
      <c r="F230" s="87">
        <v>0</v>
      </c>
      <c r="G230" s="73">
        <f>ROUND((D230*E230*F230),2)</f>
        <v>0</v>
      </c>
      <c r="H230" s="62"/>
      <c r="I230" s="129"/>
    </row>
    <row r="231" spans="1:14" x14ac:dyDescent="0.25">
      <c r="A231" s="27">
        <v>2</v>
      </c>
      <c r="B231" s="17" t="s">
        <v>102</v>
      </c>
      <c r="C231" s="108" t="s">
        <v>94</v>
      </c>
      <c r="D231" s="25">
        <v>22.33</v>
      </c>
      <c r="E231" s="73">
        <v>482</v>
      </c>
      <c r="F231" s="87">
        <v>0</v>
      </c>
      <c r="G231" s="69">
        <f>ROUND((D231*E231*F231),2)</f>
        <v>0</v>
      </c>
      <c r="H231" s="62"/>
      <c r="I231" s="129"/>
    </row>
    <row r="232" spans="1:14" ht="26.25" customHeight="1" x14ac:dyDescent="0.25">
      <c r="A232" s="27" t="s">
        <v>93</v>
      </c>
      <c r="B232" s="17" t="s">
        <v>103</v>
      </c>
      <c r="C232" s="18" t="s">
        <v>64</v>
      </c>
      <c r="D232" s="25">
        <v>22.33</v>
      </c>
      <c r="E232" s="69">
        <v>0</v>
      </c>
      <c r="F232" s="19">
        <v>0</v>
      </c>
      <c r="G232" s="69">
        <f t="shared" si="17"/>
        <v>0</v>
      </c>
      <c r="H232" s="88"/>
      <c r="I232" s="130"/>
    </row>
    <row r="233" spans="1:14" ht="14.25" customHeight="1" x14ac:dyDescent="0.25">
      <c r="A233" s="45" t="s">
        <v>165</v>
      </c>
      <c r="B233" s="54" t="s">
        <v>138</v>
      </c>
      <c r="C233" s="52"/>
      <c r="D233" s="78"/>
      <c r="E233" s="72"/>
      <c r="F233" s="55"/>
      <c r="G233" s="72"/>
      <c r="H233" s="3"/>
      <c r="I233" s="130"/>
    </row>
    <row r="234" spans="1:14" ht="16.5" customHeight="1" x14ac:dyDescent="0.25">
      <c r="A234" s="27">
        <v>1</v>
      </c>
      <c r="B234" s="20" t="s">
        <v>134</v>
      </c>
      <c r="C234" s="21" t="s">
        <v>55</v>
      </c>
      <c r="D234" s="83">
        <v>114.84</v>
      </c>
      <c r="E234" s="79">
        <v>48</v>
      </c>
      <c r="F234" s="84">
        <v>1</v>
      </c>
      <c r="G234" s="79">
        <f>ROUND((D234*E234*F234/4),2)</f>
        <v>1378.08</v>
      </c>
      <c r="H234" s="10"/>
      <c r="I234" s="130"/>
    </row>
    <row r="235" spans="1:14" ht="18" customHeight="1" x14ac:dyDescent="0.25">
      <c r="A235" s="27">
        <v>2</v>
      </c>
      <c r="B235" s="20" t="s">
        <v>135</v>
      </c>
      <c r="C235" s="21" t="s">
        <v>136</v>
      </c>
      <c r="D235" s="83">
        <v>48.25</v>
      </c>
      <c r="E235" s="79">
        <v>1.1100000000000001</v>
      </c>
      <c r="F235" s="84">
        <v>1</v>
      </c>
      <c r="G235" s="79">
        <f>ROUND((D235*E235*F235),2)</f>
        <v>53.56</v>
      </c>
      <c r="H235" s="144"/>
      <c r="J235" s="145"/>
      <c r="N235" s="146"/>
    </row>
    <row r="236" spans="1:14" ht="18" customHeight="1" x14ac:dyDescent="0.25">
      <c r="A236" s="27">
        <v>3</v>
      </c>
      <c r="B236" s="20" t="s">
        <v>159</v>
      </c>
      <c r="C236" s="21" t="s">
        <v>55</v>
      </c>
      <c r="D236" s="83">
        <v>1.28</v>
      </c>
      <c r="E236" s="79">
        <v>111</v>
      </c>
      <c r="F236" s="84">
        <v>1</v>
      </c>
      <c r="G236" s="79">
        <f>ROUND((D236*E236*F236),2)</f>
        <v>142.08000000000001</v>
      </c>
      <c r="H236" s="9"/>
      <c r="I236" s="130"/>
    </row>
    <row r="237" spans="1:14" ht="18" customHeight="1" x14ac:dyDescent="0.25">
      <c r="A237" s="134">
        <v>4</v>
      </c>
      <c r="B237" s="82" t="s">
        <v>137</v>
      </c>
      <c r="C237" s="80" t="s">
        <v>55</v>
      </c>
      <c r="D237" s="83">
        <v>0.8</v>
      </c>
      <c r="E237" s="79">
        <v>0</v>
      </c>
      <c r="F237" s="84">
        <v>0</v>
      </c>
      <c r="G237" s="79">
        <f>ROUND((D237*E237*F237),2)</f>
        <v>0</v>
      </c>
      <c r="H237" s="10"/>
      <c r="I237" s="130"/>
    </row>
    <row r="238" spans="1:14" ht="18" customHeight="1" x14ac:dyDescent="0.25">
      <c r="A238" s="27">
        <v>5</v>
      </c>
      <c r="B238" s="20" t="s">
        <v>160</v>
      </c>
      <c r="C238" s="21" t="s">
        <v>55</v>
      </c>
      <c r="D238" s="83">
        <v>0.32</v>
      </c>
      <c r="E238" s="79">
        <v>0</v>
      </c>
      <c r="F238" s="84">
        <v>0</v>
      </c>
      <c r="G238" s="79">
        <f>ROUND((D238*E238*F238),2)</f>
        <v>0</v>
      </c>
      <c r="H238" s="3"/>
      <c r="I238" s="130"/>
    </row>
    <row r="239" spans="1:14" ht="18" customHeight="1" x14ac:dyDescent="0.25">
      <c r="A239" s="27">
        <v>6</v>
      </c>
      <c r="B239" s="20" t="s">
        <v>138</v>
      </c>
      <c r="C239" s="21" t="s">
        <v>33</v>
      </c>
      <c r="D239" s="83">
        <v>121.15</v>
      </c>
      <c r="E239" s="79">
        <v>68.06</v>
      </c>
      <c r="F239" s="84">
        <v>1</v>
      </c>
      <c r="G239" s="79">
        <f>ROUND((D239*E239*F239/5),2)</f>
        <v>1649.09</v>
      </c>
      <c r="H239" s="10"/>
      <c r="I239" s="130"/>
    </row>
    <row r="240" spans="1:14" ht="18" customHeight="1" x14ac:dyDescent="0.25">
      <c r="A240" s="27">
        <v>7</v>
      </c>
      <c r="B240" s="20" t="s">
        <v>139</v>
      </c>
      <c r="C240" s="21" t="s">
        <v>55</v>
      </c>
      <c r="D240" s="83">
        <v>38.28</v>
      </c>
      <c r="E240" s="79">
        <v>277</v>
      </c>
      <c r="F240" s="84">
        <v>1</v>
      </c>
      <c r="G240" s="79">
        <f>ROUND((D240*E240*F240/5),2)</f>
        <v>2120.71</v>
      </c>
      <c r="H240" s="10"/>
      <c r="I240" s="85"/>
    </row>
    <row r="241" spans="1:9" ht="14.25" customHeight="1" x14ac:dyDescent="0.25">
      <c r="A241" s="27"/>
      <c r="B241" s="20"/>
      <c r="C241" s="21"/>
      <c r="D241" s="83"/>
      <c r="E241" s="79"/>
      <c r="F241" s="84"/>
      <c r="G241" s="79"/>
      <c r="H241" s="10"/>
      <c r="I241" s="85"/>
    </row>
    <row r="242" spans="1:9" ht="16.5" customHeight="1" x14ac:dyDescent="0.25">
      <c r="A242" s="45" t="s">
        <v>166</v>
      </c>
      <c r="B242" s="51" t="s">
        <v>161</v>
      </c>
      <c r="C242" s="52"/>
      <c r="D242" s="78"/>
      <c r="E242" s="74"/>
      <c r="F242" s="53"/>
      <c r="G242" s="74"/>
      <c r="H242" s="3"/>
      <c r="I242" s="85"/>
    </row>
    <row r="243" spans="1:9" ht="18" customHeight="1" x14ac:dyDescent="0.25">
      <c r="A243" s="27">
        <v>1</v>
      </c>
      <c r="B243" s="82" t="s">
        <v>140</v>
      </c>
      <c r="C243" s="80" t="s">
        <v>169</v>
      </c>
      <c r="D243" s="83">
        <v>0.56000000000000005</v>
      </c>
      <c r="E243" s="79">
        <f>13606.88*0.7</f>
        <v>9524.8159999999989</v>
      </c>
      <c r="F243" s="84">
        <v>1</v>
      </c>
      <c r="G243" s="79">
        <f>ROUND((D243*E243*F243),2)</f>
        <v>5333.9</v>
      </c>
      <c r="H243" s="3"/>
      <c r="I243" s="85"/>
    </row>
    <row r="244" spans="1:9" ht="18" customHeight="1" x14ac:dyDescent="0.25">
      <c r="A244" s="27">
        <v>2</v>
      </c>
      <c r="B244" s="82" t="s">
        <v>141</v>
      </c>
      <c r="C244" s="80" t="s">
        <v>169</v>
      </c>
      <c r="D244" s="83">
        <v>0.56000000000000005</v>
      </c>
      <c r="E244" s="79">
        <f>(8001.93+20.98)*0.7</f>
        <v>5616.0369999999994</v>
      </c>
      <c r="F244" s="84">
        <v>0</v>
      </c>
      <c r="G244" s="79">
        <f t="shared" ref="G244:G265" si="18">ROUND((D244*E244*F244),2)</f>
        <v>0</v>
      </c>
      <c r="H244" s="3"/>
      <c r="I244" s="85"/>
    </row>
    <row r="245" spans="1:9" ht="18" customHeight="1" x14ac:dyDescent="0.25">
      <c r="A245" s="27">
        <v>3</v>
      </c>
      <c r="B245" s="82" t="s">
        <v>142</v>
      </c>
      <c r="C245" s="80" t="s">
        <v>169</v>
      </c>
      <c r="D245" s="83">
        <v>0.19</v>
      </c>
      <c r="E245" s="79">
        <f>(13606.88)*0.7</f>
        <v>9524.8159999999989</v>
      </c>
      <c r="F245" s="80">
        <v>1</v>
      </c>
      <c r="G245" s="79">
        <f t="shared" si="18"/>
        <v>1809.72</v>
      </c>
      <c r="I245" s="130"/>
    </row>
    <row r="246" spans="1:9" ht="18" customHeight="1" x14ac:dyDescent="0.25">
      <c r="A246" s="27">
        <v>4</v>
      </c>
      <c r="B246" s="82" t="s">
        <v>143</v>
      </c>
      <c r="C246" s="80" t="s">
        <v>169</v>
      </c>
      <c r="D246" s="83">
        <v>0.56000000000000005</v>
      </c>
      <c r="E246" s="79">
        <v>7375.88</v>
      </c>
      <c r="F246" s="84">
        <v>0</v>
      </c>
      <c r="G246" s="79">
        <f t="shared" si="18"/>
        <v>0</v>
      </c>
      <c r="H246" s="3"/>
      <c r="I246" s="130"/>
    </row>
    <row r="247" spans="1:9" ht="18" customHeight="1" x14ac:dyDescent="0.25">
      <c r="A247" s="27">
        <v>5</v>
      </c>
      <c r="B247" s="82" t="s">
        <v>142</v>
      </c>
      <c r="C247" s="80" t="s">
        <v>169</v>
      </c>
      <c r="D247" s="83">
        <v>0.19</v>
      </c>
      <c r="E247" s="79">
        <v>7375.88</v>
      </c>
      <c r="F247" s="84">
        <v>0</v>
      </c>
      <c r="G247" s="79">
        <f t="shared" si="18"/>
        <v>0</v>
      </c>
      <c r="H247" s="3"/>
      <c r="I247" s="130"/>
    </row>
    <row r="248" spans="1:9" ht="18" customHeight="1" x14ac:dyDescent="0.25">
      <c r="A248" s="27">
        <v>6</v>
      </c>
      <c r="B248" s="82" t="s">
        <v>144</v>
      </c>
      <c r="C248" s="80" t="s">
        <v>169</v>
      </c>
      <c r="D248" s="83">
        <v>0.51</v>
      </c>
      <c r="E248" s="79">
        <v>2614.35</v>
      </c>
      <c r="F248" s="84">
        <v>3</v>
      </c>
      <c r="G248" s="79">
        <f t="shared" si="18"/>
        <v>3999.96</v>
      </c>
      <c r="H248" s="3"/>
      <c r="I248" s="85"/>
    </row>
    <row r="249" spans="1:9" ht="18" customHeight="1" x14ac:dyDescent="0.25">
      <c r="A249" s="27">
        <v>7</v>
      </c>
      <c r="B249" s="20" t="s">
        <v>171</v>
      </c>
      <c r="C249" s="80" t="s">
        <v>169</v>
      </c>
      <c r="D249" s="83">
        <v>0.21</v>
      </c>
      <c r="E249" s="79">
        <v>2614.35</v>
      </c>
      <c r="F249" s="84">
        <v>3</v>
      </c>
      <c r="G249" s="79">
        <f t="shared" si="18"/>
        <v>1647.04</v>
      </c>
      <c r="H249" s="3"/>
      <c r="I249" s="130"/>
    </row>
    <row r="250" spans="1:9" ht="18" customHeight="1" x14ac:dyDescent="0.25">
      <c r="A250" s="27">
        <v>8</v>
      </c>
      <c r="B250" s="82" t="s">
        <v>145</v>
      </c>
      <c r="C250" s="80" t="s">
        <v>169</v>
      </c>
      <c r="D250" s="83">
        <v>0.51</v>
      </c>
      <c r="E250" s="79">
        <v>176.58</v>
      </c>
      <c r="F250" s="84">
        <v>1</v>
      </c>
      <c r="G250" s="79">
        <f t="shared" si="18"/>
        <v>90.06</v>
      </c>
      <c r="H250" s="3"/>
      <c r="I250" s="130"/>
    </row>
    <row r="251" spans="1:9" ht="18" customHeight="1" x14ac:dyDescent="0.25">
      <c r="A251" s="27">
        <v>9</v>
      </c>
      <c r="B251" s="20" t="s">
        <v>171</v>
      </c>
      <c r="C251" s="80" t="s">
        <v>169</v>
      </c>
      <c r="D251" s="83">
        <v>0.21</v>
      </c>
      <c r="E251" s="79">
        <v>176.58</v>
      </c>
      <c r="F251" s="84">
        <v>1</v>
      </c>
      <c r="G251" s="79">
        <f t="shared" si="18"/>
        <v>37.08</v>
      </c>
      <c r="H251" s="3"/>
      <c r="I251" s="130"/>
    </row>
    <row r="252" spans="1:9" ht="18" customHeight="1" x14ac:dyDescent="0.25">
      <c r="A252" s="27">
        <v>10</v>
      </c>
      <c r="B252" s="82" t="s">
        <v>148</v>
      </c>
      <c r="C252" s="80" t="s">
        <v>169</v>
      </c>
      <c r="D252" s="83">
        <v>0.56000000000000005</v>
      </c>
      <c r="E252" s="79">
        <v>289.55</v>
      </c>
      <c r="F252" s="84">
        <v>1</v>
      </c>
      <c r="G252" s="79">
        <f t="shared" si="18"/>
        <v>162.15</v>
      </c>
      <c r="H252" s="3"/>
      <c r="I252" s="130"/>
    </row>
    <row r="253" spans="1:9" ht="18" customHeight="1" x14ac:dyDescent="0.25">
      <c r="A253" s="27">
        <v>11</v>
      </c>
      <c r="B253" s="82" t="s">
        <v>142</v>
      </c>
      <c r="C253" s="80" t="s">
        <v>169</v>
      </c>
      <c r="D253" s="83">
        <v>0.19</v>
      </c>
      <c r="E253" s="79">
        <v>289.55</v>
      </c>
      <c r="F253" s="84">
        <v>1</v>
      </c>
      <c r="G253" s="79">
        <f t="shared" si="18"/>
        <v>55.01</v>
      </c>
      <c r="H253" s="3"/>
      <c r="I253" s="130"/>
    </row>
    <row r="254" spans="1:9" ht="18" customHeight="1" x14ac:dyDescent="0.25">
      <c r="A254" s="27">
        <v>12</v>
      </c>
      <c r="B254" s="82" t="s">
        <v>146</v>
      </c>
      <c r="C254" s="80" t="s">
        <v>68</v>
      </c>
      <c r="D254" s="83">
        <v>2.82</v>
      </c>
      <c r="E254" s="79">
        <v>504</v>
      </c>
      <c r="F254" s="84">
        <v>1</v>
      </c>
      <c r="G254" s="79">
        <f>ROUND((D254*E254*F254),2)/5</f>
        <v>284.25599999999997</v>
      </c>
      <c r="H254" s="3"/>
      <c r="I254" s="130"/>
    </row>
    <row r="255" spans="1:9" ht="18" customHeight="1" x14ac:dyDescent="0.25">
      <c r="A255" s="27">
        <v>13</v>
      </c>
      <c r="B255" s="82" t="s">
        <v>147</v>
      </c>
      <c r="C255" s="80" t="s">
        <v>94</v>
      </c>
      <c r="D255" s="83">
        <v>22.33</v>
      </c>
      <c r="E255" s="79">
        <v>275</v>
      </c>
      <c r="F255" s="84">
        <v>1</v>
      </c>
      <c r="G255" s="79">
        <f>ROUND((D255*E255*F255),2)/5</f>
        <v>1228.1500000000001</v>
      </c>
      <c r="H255" s="3"/>
      <c r="I255" s="130"/>
    </row>
    <row r="256" spans="1:9" ht="18" customHeight="1" x14ac:dyDescent="0.25">
      <c r="A256" s="27">
        <v>14</v>
      </c>
      <c r="B256" s="20" t="s">
        <v>149</v>
      </c>
      <c r="C256" s="21" t="s">
        <v>105</v>
      </c>
      <c r="D256" s="83">
        <v>3.31</v>
      </c>
      <c r="E256" s="70">
        <v>0</v>
      </c>
      <c r="F256" s="23">
        <v>0</v>
      </c>
      <c r="G256" s="70">
        <f t="shared" si="18"/>
        <v>0</v>
      </c>
      <c r="H256" s="3"/>
      <c r="I256" s="130"/>
    </row>
    <row r="257" spans="1:10" ht="18" customHeight="1" x14ac:dyDescent="0.25">
      <c r="A257" s="27">
        <v>15</v>
      </c>
      <c r="B257" s="20" t="s">
        <v>150</v>
      </c>
      <c r="C257" s="21" t="s">
        <v>136</v>
      </c>
      <c r="D257" s="83">
        <v>3.04</v>
      </c>
      <c r="E257" s="70">
        <v>0</v>
      </c>
      <c r="F257" s="23">
        <v>0</v>
      </c>
      <c r="G257" s="70">
        <f t="shared" si="18"/>
        <v>0</v>
      </c>
      <c r="H257" s="3"/>
      <c r="I257" s="130"/>
    </row>
    <row r="258" spans="1:10" ht="18" customHeight="1" x14ac:dyDescent="0.25">
      <c r="A258" s="27">
        <v>16</v>
      </c>
      <c r="B258" s="20" t="s">
        <v>151</v>
      </c>
      <c r="C258" s="21" t="s">
        <v>105</v>
      </c>
      <c r="D258" s="83">
        <v>5.0199999999999996</v>
      </c>
      <c r="E258" s="70">
        <v>0</v>
      </c>
      <c r="F258" s="23">
        <v>0</v>
      </c>
      <c r="G258" s="70">
        <f t="shared" si="18"/>
        <v>0</v>
      </c>
      <c r="H258" s="3"/>
      <c r="I258" s="130"/>
    </row>
    <row r="259" spans="1:10" ht="18" customHeight="1" x14ac:dyDescent="0.25">
      <c r="A259" s="27">
        <v>17</v>
      </c>
      <c r="B259" s="20" t="s">
        <v>152</v>
      </c>
      <c r="C259" s="21" t="s">
        <v>105</v>
      </c>
      <c r="D259" s="83">
        <v>1.46</v>
      </c>
      <c r="E259" s="70">
        <v>0</v>
      </c>
      <c r="F259" s="23">
        <v>0</v>
      </c>
      <c r="G259" s="70">
        <f t="shared" si="18"/>
        <v>0</v>
      </c>
      <c r="H259" s="3"/>
      <c r="I259" s="130"/>
    </row>
    <row r="260" spans="1:10" ht="18" customHeight="1" x14ac:dyDescent="0.25">
      <c r="A260" s="27">
        <v>18</v>
      </c>
      <c r="B260" s="20" t="s">
        <v>153</v>
      </c>
      <c r="C260" s="21" t="s">
        <v>105</v>
      </c>
      <c r="D260" s="83">
        <v>32.54</v>
      </c>
      <c r="E260" s="70">
        <v>0</v>
      </c>
      <c r="F260" s="23">
        <v>0</v>
      </c>
      <c r="G260" s="70">
        <f t="shared" si="18"/>
        <v>0</v>
      </c>
      <c r="H260" s="3"/>
      <c r="I260" s="130"/>
    </row>
    <row r="261" spans="1:10" ht="18" customHeight="1" x14ac:dyDescent="0.25">
      <c r="A261" s="27">
        <v>19</v>
      </c>
      <c r="B261" s="20" t="s">
        <v>154</v>
      </c>
      <c r="C261" s="21" t="s">
        <v>33</v>
      </c>
      <c r="D261" s="83">
        <v>3.42</v>
      </c>
      <c r="E261" s="70">
        <v>55.36</v>
      </c>
      <c r="F261" s="21">
        <v>0</v>
      </c>
      <c r="G261" s="79">
        <f>D261*E261*F261</f>
        <v>0</v>
      </c>
      <c r="H261" s="10"/>
      <c r="I261" s="85"/>
    </row>
    <row r="262" spans="1:10" ht="18" customHeight="1" x14ac:dyDescent="0.25">
      <c r="A262" s="27">
        <v>20</v>
      </c>
      <c r="B262" s="20" t="s">
        <v>155</v>
      </c>
      <c r="C262" s="21" t="s">
        <v>33</v>
      </c>
      <c r="D262" s="83">
        <v>4.6100000000000003</v>
      </c>
      <c r="E262" s="70">
        <v>55.36</v>
      </c>
      <c r="F262" s="21">
        <v>0</v>
      </c>
      <c r="G262" s="70">
        <f t="shared" si="18"/>
        <v>0</v>
      </c>
      <c r="H262" s="3"/>
      <c r="I262" s="130"/>
    </row>
    <row r="263" spans="1:10" ht="18" customHeight="1" x14ac:dyDescent="0.25">
      <c r="A263" s="27">
        <v>22</v>
      </c>
      <c r="B263" s="20" t="s">
        <v>156</v>
      </c>
      <c r="C263" s="21" t="s">
        <v>33</v>
      </c>
      <c r="D263" s="83">
        <v>0.28000000000000003</v>
      </c>
      <c r="E263" s="70">
        <v>55.36</v>
      </c>
      <c r="F263" s="21">
        <v>0</v>
      </c>
      <c r="G263" s="70">
        <f t="shared" si="18"/>
        <v>0</v>
      </c>
      <c r="H263" s="3"/>
      <c r="I263" s="130"/>
    </row>
    <row r="264" spans="1:10" ht="18" customHeight="1" x14ac:dyDescent="0.25">
      <c r="A264" s="27">
        <v>23</v>
      </c>
      <c r="B264" s="20" t="s">
        <v>157</v>
      </c>
      <c r="C264" s="21" t="s">
        <v>33</v>
      </c>
      <c r="D264" s="83">
        <v>4.43</v>
      </c>
      <c r="E264" s="70">
        <v>55.36</v>
      </c>
      <c r="F264" s="21">
        <v>0</v>
      </c>
      <c r="G264" s="70">
        <f t="shared" si="18"/>
        <v>0</v>
      </c>
      <c r="H264" s="3"/>
      <c r="I264" s="130"/>
    </row>
    <row r="265" spans="1:10" ht="18" customHeight="1" x14ac:dyDescent="0.25">
      <c r="A265" s="27">
        <v>24</v>
      </c>
      <c r="B265" s="20" t="s">
        <v>158</v>
      </c>
      <c r="C265" s="21" t="s">
        <v>33</v>
      </c>
      <c r="D265" s="83">
        <v>22.01</v>
      </c>
      <c r="E265" s="70">
        <v>55.36</v>
      </c>
      <c r="F265" s="21">
        <v>0</v>
      </c>
      <c r="G265" s="70">
        <f t="shared" si="18"/>
        <v>0</v>
      </c>
      <c r="H265" s="3"/>
      <c r="I265" s="130"/>
    </row>
    <row r="266" spans="1:10" ht="18" customHeight="1" x14ac:dyDescent="0.25">
      <c r="A266" s="63">
        <v>25</v>
      </c>
      <c r="B266" s="67" t="s">
        <v>164</v>
      </c>
      <c r="C266" s="64"/>
      <c r="D266" s="65"/>
      <c r="E266" s="66"/>
      <c r="F266" s="66"/>
      <c r="G266" s="69"/>
      <c r="H266" s="3"/>
      <c r="I266" s="131"/>
    </row>
    <row r="267" spans="1:10" ht="25.5" x14ac:dyDescent="0.25">
      <c r="A267" s="143">
        <v>1</v>
      </c>
      <c r="B267" s="20" t="s">
        <v>9</v>
      </c>
      <c r="C267" s="21" t="s">
        <v>33</v>
      </c>
      <c r="D267" s="80">
        <v>0.36</v>
      </c>
      <c r="E267" s="70">
        <v>9551.2800000000007</v>
      </c>
      <c r="F267" s="23">
        <v>11</v>
      </c>
      <c r="G267" s="70">
        <f>D267*E267*F267*-0.05</f>
        <v>-1891.15344</v>
      </c>
      <c r="H267" s="13" t="s">
        <v>176</v>
      </c>
      <c r="I267" s="116"/>
    </row>
    <row r="268" spans="1:10" x14ac:dyDescent="0.25">
      <c r="A268" s="143">
        <v>2</v>
      </c>
      <c r="B268" s="20" t="s">
        <v>26</v>
      </c>
      <c r="C268" s="21" t="s">
        <v>33</v>
      </c>
      <c r="D268" s="83">
        <v>0.7</v>
      </c>
      <c r="E268" s="70">
        <v>1805.8</v>
      </c>
      <c r="F268" s="23">
        <v>11</v>
      </c>
      <c r="G268" s="70">
        <f>D268*E268*F268*-0.05</f>
        <v>-695.23300000000006</v>
      </c>
      <c r="H268" s="13" t="s">
        <v>176</v>
      </c>
      <c r="I268" s="116"/>
      <c r="J268" s="146"/>
    </row>
    <row r="269" spans="1:10" s="106" customFormat="1" ht="15.75" customHeight="1" x14ac:dyDescent="0.25">
      <c r="A269" s="143">
        <v>3</v>
      </c>
      <c r="B269" s="20" t="s">
        <v>101</v>
      </c>
      <c r="C269" s="21" t="s">
        <v>33</v>
      </c>
      <c r="D269" s="83">
        <v>0.57999999999999996</v>
      </c>
      <c r="E269" s="70">
        <v>769.49</v>
      </c>
      <c r="F269" s="23">
        <v>11</v>
      </c>
      <c r="G269" s="70">
        <f>D269*E269*F269*-0.05</f>
        <v>-245.46731</v>
      </c>
      <c r="H269" s="13" t="s">
        <v>176</v>
      </c>
      <c r="I269" s="122"/>
    </row>
    <row r="270" spans="1:10" x14ac:dyDescent="0.25">
      <c r="A270" s="143">
        <v>4</v>
      </c>
      <c r="B270" s="20" t="s">
        <v>69</v>
      </c>
      <c r="C270" s="21" t="s">
        <v>70</v>
      </c>
      <c r="D270" s="83">
        <v>0.36</v>
      </c>
      <c r="E270" s="70">
        <v>526</v>
      </c>
      <c r="F270" s="23">
        <v>11</v>
      </c>
      <c r="G270" s="70">
        <f>D270*E270*F270*-0.1</f>
        <v>-208.29600000000002</v>
      </c>
      <c r="H270" s="13" t="s">
        <v>177</v>
      </c>
      <c r="I270" s="116"/>
    </row>
    <row r="271" spans="1:10" x14ac:dyDescent="0.25">
      <c r="A271" s="143">
        <v>5</v>
      </c>
      <c r="B271" s="20" t="s">
        <v>75</v>
      </c>
      <c r="C271" s="21" t="s">
        <v>33</v>
      </c>
      <c r="D271" s="83">
        <v>0.36</v>
      </c>
      <c r="E271" s="70">
        <v>1354.73</v>
      </c>
      <c r="F271" s="23">
        <v>4</v>
      </c>
      <c r="G271" s="70">
        <f>D271*E271*F271*-0.1</f>
        <v>-195.08112</v>
      </c>
      <c r="H271" s="13" t="s">
        <v>177</v>
      </c>
      <c r="I271" s="116"/>
    </row>
    <row r="272" spans="1:10" ht="25.5" x14ac:dyDescent="0.25">
      <c r="A272" s="143">
        <v>6</v>
      </c>
      <c r="B272" s="20" t="s">
        <v>133</v>
      </c>
      <c r="C272" s="21" t="s">
        <v>33</v>
      </c>
      <c r="D272" s="80">
        <v>0.46</v>
      </c>
      <c r="E272" s="70">
        <v>4130.29</v>
      </c>
      <c r="F272" s="23">
        <v>4</v>
      </c>
      <c r="G272" s="70">
        <f>D272*E272*F272*-0.05</f>
        <v>-379.98668000000004</v>
      </c>
      <c r="H272" s="13" t="s">
        <v>176</v>
      </c>
      <c r="I272" s="116"/>
    </row>
    <row r="273" spans="1:9" hidden="1" x14ac:dyDescent="0.25">
      <c r="A273" s="143"/>
      <c r="B273" s="17"/>
      <c r="C273" s="18"/>
      <c r="D273" s="26"/>
      <c r="E273" s="69"/>
      <c r="F273" s="19"/>
      <c r="G273" s="69"/>
      <c r="H273" s="13"/>
      <c r="I273" s="3"/>
    </row>
    <row r="274" spans="1:9" hidden="1" x14ac:dyDescent="0.25">
      <c r="A274" s="143"/>
      <c r="B274" s="100"/>
      <c r="C274" s="101"/>
      <c r="D274" s="102"/>
      <c r="E274" s="103"/>
      <c r="F274" s="104"/>
      <c r="G274" s="103"/>
      <c r="H274" s="105"/>
      <c r="I274" s="3"/>
    </row>
    <row r="275" spans="1:9" hidden="1" x14ac:dyDescent="0.25">
      <c r="A275" s="143"/>
      <c r="B275" s="17"/>
      <c r="C275" s="26"/>
      <c r="D275" s="25"/>
      <c r="E275" s="73"/>
      <c r="F275" s="26"/>
      <c r="G275" s="73"/>
      <c r="H275" s="13"/>
      <c r="I275" s="12"/>
    </row>
    <row r="276" spans="1:9" hidden="1" x14ac:dyDescent="0.25">
      <c r="A276" s="143"/>
      <c r="B276" s="17"/>
      <c r="C276" s="18"/>
      <c r="D276" s="25"/>
      <c r="E276" s="69"/>
      <c r="F276" s="19"/>
      <c r="G276" s="69"/>
      <c r="H276" s="13"/>
      <c r="I276" s="12"/>
    </row>
    <row r="277" spans="1:9" hidden="1" x14ac:dyDescent="0.25">
      <c r="A277" s="143"/>
      <c r="B277" s="17"/>
      <c r="C277" s="18"/>
      <c r="D277" s="25"/>
      <c r="E277" s="69"/>
      <c r="F277" s="19"/>
      <c r="G277" s="69"/>
      <c r="H277" s="13"/>
    </row>
    <row r="278" spans="1:9" hidden="1" x14ac:dyDescent="0.25">
      <c r="A278" s="143"/>
      <c r="B278" s="17"/>
      <c r="C278" s="18"/>
      <c r="D278" s="25"/>
      <c r="E278" s="69"/>
      <c r="F278" s="19"/>
      <c r="G278" s="69"/>
      <c r="H278" s="13"/>
    </row>
    <row r="279" spans="1:9" ht="14.25" hidden="1" customHeight="1" x14ac:dyDescent="0.25">
      <c r="A279" s="143"/>
      <c r="B279" s="17"/>
      <c r="C279" s="18"/>
      <c r="D279" s="25"/>
      <c r="E279" s="69"/>
      <c r="F279" s="19"/>
      <c r="G279" s="69"/>
      <c r="H279" s="13"/>
    </row>
    <row r="280" spans="1:9" ht="15.75" hidden="1" customHeight="1" x14ac:dyDescent="0.25">
      <c r="A280" s="143"/>
      <c r="B280" s="95"/>
      <c r="C280" s="96"/>
      <c r="D280" s="97"/>
      <c r="E280" s="98"/>
      <c r="F280" s="99"/>
      <c r="G280" s="98"/>
      <c r="H280" s="10"/>
    </row>
    <row r="281" spans="1:9" hidden="1" x14ac:dyDescent="0.25">
      <c r="A281" s="143"/>
      <c r="B281" s="20"/>
      <c r="C281" s="21"/>
      <c r="D281" s="80"/>
      <c r="E281" s="70"/>
      <c r="F281" s="23"/>
      <c r="G281" s="70"/>
      <c r="H281" s="13"/>
      <c r="I281" s="1"/>
    </row>
    <row r="282" spans="1:9" ht="15" hidden="1" customHeight="1" x14ac:dyDescent="0.25">
      <c r="A282" s="143"/>
      <c r="B282" s="82"/>
      <c r="C282" s="80"/>
      <c r="D282" s="83"/>
      <c r="E282" s="79"/>
      <c r="F282" s="84"/>
      <c r="G282" s="79"/>
      <c r="H282" s="1"/>
      <c r="I282" s="1"/>
    </row>
    <row r="283" spans="1:9" ht="15" hidden="1" customHeight="1" x14ac:dyDescent="0.25">
      <c r="A283" s="63"/>
      <c r="B283" s="82"/>
      <c r="C283" s="80"/>
      <c r="D283" s="83"/>
      <c r="E283" s="79"/>
      <c r="F283" s="84"/>
      <c r="G283" s="79"/>
      <c r="H283" s="1"/>
      <c r="I283" s="1"/>
    </row>
    <row r="284" spans="1:9" ht="15" customHeight="1" x14ac:dyDescent="0.25">
      <c r="A284" s="63"/>
      <c r="B284" s="17"/>
      <c r="C284" s="18"/>
      <c r="D284" s="26"/>
      <c r="E284" s="69"/>
      <c r="F284" s="19"/>
      <c r="G284" s="69"/>
      <c r="H284" s="13"/>
      <c r="I284" s="77"/>
    </row>
    <row r="285" spans="1:9" ht="15.75" customHeight="1" x14ac:dyDescent="0.25">
      <c r="A285" s="27"/>
      <c r="B285" s="40"/>
      <c r="C285" s="21"/>
      <c r="D285" s="80"/>
      <c r="E285" s="27"/>
      <c r="F285" s="27" t="s">
        <v>6</v>
      </c>
      <c r="G285" s="75">
        <f>ROUND((G27+G40+G41+G42+G43+G44+G218+G267+G149+G150+G256+G257+G274+G268+G269+G45+G46+G59+G60+G166+G241+G61+G74+G75+G76+G89+G90+G91+G92+G93+G237+G238+G94+G95+G106+G107+G108+G116+G117+G119+G132+G133+G273+G272+G271+G270+G134+G146+G147+G148+G152+G153+G154+G155+G156+G160+G161+G162+G163+G164+G165+G168+G175+G176+G183+G184+G191+G198+G205+G206+G213+G214+G215+G216+G217+G282+G229+G230+G231+G232+G219+G220+G226+G227+G228+G234+G235+G236+G239+G240+G243+G244+G245+G246+G247+G248+G249+G250+G251+G252+G253+G254+G255+G258+G259+G260+G261+G262+G263+G264+G265+G276+G283+G277+G278+G279+G280+G281+G275),2)</f>
        <v>159733.06</v>
      </c>
      <c r="H285" s="81"/>
      <c r="I285" s="44"/>
    </row>
    <row r="286" spans="1:9" ht="23.25" customHeight="1" x14ac:dyDescent="0.25">
      <c r="A286" s="27"/>
      <c r="B286" s="20"/>
      <c r="C286" s="28"/>
      <c r="D286" s="80"/>
      <c r="E286" s="29"/>
      <c r="F286" s="29" t="s">
        <v>97</v>
      </c>
      <c r="G286" s="75">
        <f>ROUND((G285*0.21),2)</f>
        <v>33543.94</v>
      </c>
      <c r="H286" s="3"/>
      <c r="I286" s="3"/>
    </row>
    <row r="287" spans="1:9" ht="15" customHeight="1" x14ac:dyDescent="0.25">
      <c r="A287" s="27"/>
      <c r="B287" s="20"/>
      <c r="C287" s="21"/>
      <c r="D287" s="80"/>
      <c r="E287" s="27"/>
      <c r="F287" s="27" t="s">
        <v>98</v>
      </c>
      <c r="G287" s="76">
        <f>ROUND((G285+G286),2)</f>
        <v>193277</v>
      </c>
      <c r="H287" s="3"/>
      <c r="I287" s="3"/>
    </row>
    <row r="288" spans="1:9" x14ac:dyDescent="0.25">
      <c r="A288" s="3"/>
      <c r="B288" s="41"/>
      <c r="C288" s="42"/>
      <c r="D288" s="91"/>
      <c r="E288" s="42"/>
      <c r="F288" s="42"/>
      <c r="G288" s="43"/>
      <c r="H288" s="30"/>
    </row>
    <row r="289" spans="1:8" x14ac:dyDescent="0.25">
      <c r="A289" s="34"/>
      <c r="B289" s="11" t="s">
        <v>99</v>
      </c>
      <c r="C289" s="1" t="s">
        <v>0</v>
      </c>
      <c r="E289" s="1"/>
      <c r="F289" s="1"/>
      <c r="G289" s="1"/>
      <c r="H289" s="35"/>
    </row>
    <row r="290" spans="1:8" x14ac:dyDescent="0.25">
      <c r="A290" s="34"/>
      <c r="B290" s="11"/>
      <c r="C290" s="1" t="s">
        <v>167</v>
      </c>
      <c r="E290" s="1"/>
      <c r="F290" s="1"/>
      <c r="G290" s="1"/>
    </row>
    <row r="291" spans="1:8" x14ac:dyDescent="0.25">
      <c r="A291" s="34"/>
      <c r="B291" s="1"/>
      <c r="C291" s="1" t="s">
        <v>168</v>
      </c>
      <c r="E291" s="1"/>
      <c r="F291" s="1"/>
      <c r="G291" s="1"/>
    </row>
    <row r="292" spans="1:8" x14ac:dyDescent="0.25">
      <c r="A292" s="34"/>
      <c r="B292" s="1"/>
      <c r="C292" s="1"/>
      <c r="E292" s="1"/>
      <c r="F292" s="1"/>
      <c r="G292" s="1"/>
    </row>
    <row r="293" spans="1:8" x14ac:dyDescent="0.25">
      <c r="A293" s="34"/>
      <c r="B293" s="13"/>
      <c r="C293" s="1" t="s">
        <v>120</v>
      </c>
      <c r="E293" s="1"/>
      <c r="F293" s="1"/>
      <c r="G293" s="1"/>
    </row>
    <row r="294" spans="1:8" x14ac:dyDescent="0.25">
      <c r="A294" s="34"/>
      <c r="B294" s="1" t="s">
        <v>100</v>
      </c>
      <c r="C294" s="1" t="s">
        <v>121</v>
      </c>
      <c r="E294" s="1"/>
      <c r="F294" s="1"/>
      <c r="G294" s="1"/>
    </row>
    <row r="295" spans="1:8" x14ac:dyDescent="0.25">
      <c r="A295" s="34"/>
      <c r="B295" s="1"/>
      <c r="C295" s="1" t="s">
        <v>122</v>
      </c>
      <c r="E295" s="1"/>
      <c r="F295" s="1"/>
      <c r="G295" s="1"/>
    </row>
    <row r="296" spans="1:8" x14ac:dyDescent="0.25">
      <c r="A296" s="34"/>
      <c r="B296" s="1"/>
      <c r="C296" s="1"/>
      <c r="E296" s="1"/>
      <c r="F296" s="1"/>
      <c r="G296" s="1"/>
    </row>
    <row r="297" spans="1:8" x14ac:dyDescent="0.25">
      <c r="A297" s="34"/>
      <c r="B297" s="1"/>
      <c r="C297" s="1"/>
      <c r="E297" s="1"/>
      <c r="F297" s="1"/>
      <c r="G297" s="1"/>
    </row>
    <row r="298" spans="1:8" x14ac:dyDescent="0.25">
      <c r="A298" s="34"/>
      <c r="B298" s="1" t="s">
        <v>170</v>
      </c>
      <c r="C298" s="5" t="s">
        <v>123</v>
      </c>
      <c r="G298" s="1"/>
    </row>
    <row r="299" spans="1:8" s="156" customFormat="1" x14ac:dyDescent="0.25">
      <c r="A299" s="158"/>
      <c r="B299" s="154"/>
      <c r="D299" s="154"/>
      <c r="G299" s="154"/>
    </row>
    <row r="300" spans="1:8" x14ac:dyDescent="0.25">
      <c r="A300" s="34"/>
      <c r="B300" s="12"/>
      <c r="G300" s="1"/>
    </row>
    <row r="301" spans="1:8" x14ac:dyDescent="0.25">
      <c r="B301" s="12"/>
      <c r="C301" s="12" t="s">
        <v>124</v>
      </c>
      <c r="D301" s="12"/>
      <c r="E301" s="12"/>
      <c r="F301" s="12"/>
      <c r="G301" s="1"/>
    </row>
    <row r="302" spans="1:8" x14ac:dyDescent="0.25">
      <c r="B302" s="12"/>
      <c r="C302" s="12"/>
      <c r="D302" s="12"/>
      <c r="E302" s="12"/>
      <c r="F302" s="12"/>
    </row>
    <row r="303" spans="1:8" ht="13.5" customHeight="1" x14ac:dyDescent="0.25">
      <c r="B303" s="12"/>
      <c r="C303" s="12"/>
      <c r="D303" s="12"/>
      <c r="E303" s="12"/>
      <c r="F303" s="12"/>
    </row>
    <row r="304" spans="1:8" x14ac:dyDescent="0.25">
      <c r="B304" s="12"/>
      <c r="C304" s="12" t="s">
        <v>125</v>
      </c>
      <c r="D304" s="12"/>
      <c r="E304" s="12"/>
      <c r="F304" s="12"/>
      <c r="G304" s="12"/>
    </row>
    <row r="305" spans="2:7" x14ac:dyDescent="0.25">
      <c r="B305" s="12"/>
      <c r="C305" s="12"/>
      <c r="D305" s="12"/>
      <c r="E305" s="12"/>
      <c r="F305" s="12"/>
      <c r="G305" s="12"/>
    </row>
    <row r="306" spans="2:7" ht="13.5" customHeight="1" x14ac:dyDescent="0.25">
      <c r="B306" s="12"/>
      <c r="C306" s="12"/>
      <c r="D306" s="12"/>
      <c r="E306" s="12"/>
      <c r="F306" s="12"/>
      <c r="G306" s="12"/>
    </row>
    <row r="307" spans="2:7" x14ac:dyDescent="0.25">
      <c r="B307" s="12"/>
      <c r="C307" s="5" t="s">
        <v>126</v>
      </c>
      <c r="G307" s="12"/>
    </row>
    <row r="308" spans="2:7" s="156" customFormat="1" ht="15" customHeight="1" x14ac:dyDescent="0.25">
      <c r="B308" s="157"/>
      <c r="D308" s="154"/>
      <c r="G308" s="157"/>
    </row>
    <row r="309" spans="2:7" ht="12.75" customHeight="1" x14ac:dyDescent="0.25">
      <c r="B309" s="12"/>
      <c r="C309" s="12"/>
      <c r="D309" s="12"/>
      <c r="E309" s="12"/>
      <c r="F309" s="12"/>
      <c r="G309" s="12"/>
    </row>
    <row r="310" spans="2:7" ht="15.75" customHeight="1" x14ac:dyDescent="0.25">
      <c r="B310" s="12"/>
      <c r="C310" s="12" t="s">
        <v>127</v>
      </c>
      <c r="D310" s="12"/>
      <c r="E310" s="12"/>
      <c r="F310" s="12"/>
      <c r="G310" s="12"/>
    </row>
    <row r="311" spans="2:7" s="156" customFormat="1" ht="15.75" customHeight="1" x14ac:dyDescent="0.25">
      <c r="B311" s="157"/>
      <c r="C311" s="157"/>
      <c r="D311" s="157"/>
      <c r="E311" s="157"/>
      <c r="F311" s="157"/>
      <c r="G311" s="157"/>
    </row>
    <row r="312" spans="2:7" x14ac:dyDescent="0.25">
      <c r="B312" s="12"/>
      <c r="C312" s="12"/>
      <c r="D312" s="12"/>
      <c r="E312" s="12"/>
      <c r="F312" s="12"/>
    </row>
    <row r="313" spans="2:7" ht="18.75" customHeight="1" x14ac:dyDescent="0.25">
      <c r="B313" s="12"/>
      <c r="C313" s="5" t="s">
        <v>128</v>
      </c>
      <c r="G313" s="12"/>
    </row>
    <row r="314" spans="2:7" x14ac:dyDescent="0.25">
      <c r="B314" s="12"/>
      <c r="G314" s="12"/>
    </row>
    <row r="315" spans="2:7" x14ac:dyDescent="0.25">
      <c r="B315" s="12"/>
      <c r="C315" s="12"/>
      <c r="D315" s="12"/>
      <c r="E315" s="12"/>
      <c r="F315" s="12"/>
      <c r="G315" s="12"/>
    </row>
    <row r="316" spans="2:7" x14ac:dyDescent="0.25">
      <c r="B316" s="12"/>
      <c r="C316" s="12" t="s">
        <v>129</v>
      </c>
      <c r="E316" s="1"/>
      <c r="F316" s="1"/>
      <c r="G316" s="12"/>
    </row>
    <row r="317" spans="2:7" x14ac:dyDescent="0.25">
      <c r="B317" s="12"/>
      <c r="C317" s="12"/>
      <c r="E317" s="1"/>
      <c r="F317" s="1"/>
    </row>
    <row r="318" spans="2:7" x14ac:dyDescent="0.25">
      <c r="B318" s="12"/>
      <c r="C318" s="12"/>
      <c r="D318" s="12"/>
      <c r="E318" s="12"/>
      <c r="F318" s="12"/>
    </row>
    <row r="319" spans="2:7" x14ac:dyDescent="0.25">
      <c r="B319" s="12"/>
      <c r="C319" s="5" t="s">
        <v>130</v>
      </c>
      <c r="G319" s="12"/>
    </row>
    <row r="320" spans="2:7" x14ac:dyDescent="0.25">
      <c r="B320" s="12"/>
      <c r="G320" s="1"/>
    </row>
    <row r="321" spans="2:7" x14ac:dyDescent="0.25">
      <c r="B321" s="12"/>
      <c r="C321" s="12"/>
      <c r="D321" s="12"/>
      <c r="E321" s="12"/>
      <c r="F321" s="12"/>
      <c r="G321" s="1"/>
    </row>
    <row r="322" spans="2:7" x14ac:dyDescent="0.25">
      <c r="B322" s="12"/>
      <c r="C322" s="5" t="s">
        <v>131</v>
      </c>
      <c r="G322" s="1"/>
    </row>
    <row r="323" spans="2:7" s="156" customFormat="1" x14ac:dyDescent="0.25">
      <c r="B323" s="157"/>
      <c r="D323" s="154"/>
      <c r="G323" s="154"/>
    </row>
    <row r="324" spans="2:7" x14ac:dyDescent="0.25">
      <c r="B324" s="12"/>
      <c r="G324" s="12"/>
    </row>
    <row r="325" spans="2:7" x14ac:dyDescent="0.25">
      <c r="B325" s="12"/>
      <c r="C325" s="1" t="s">
        <v>132</v>
      </c>
      <c r="E325" s="1"/>
      <c r="F325" s="1"/>
    </row>
    <row r="326" spans="2:7" x14ac:dyDescent="0.25">
      <c r="B326" s="12"/>
      <c r="C326" s="12"/>
      <c r="D326" s="12"/>
      <c r="E326" s="12"/>
      <c r="F326" s="12"/>
      <c r="G326" s="12"/>
    </row>
    <row r="327" spans="2:7" x14ac:dyDescent="0.25">
      <c r="B327" s="12"/>
      <c r="C327" s="12"/>
      <c r="D327" s="12"/>
      <c r="E327" s="12"/>
      <c r="F327" s="12"/>
      <c r="G327" s="12"/>
    </row>
    <row r="328" spans="2:7" x14ac:dyDescent="0.25">
      <c r="B328" s="12"/>
    </row>
    <row r="329" spans="2:7" x14ac:dyDescent="0.25">
      <c r="B329" s="12"/>
    </row>
    <row r="330" spans="2:7" x14ac:dyDescent="0.25">
      <c r="B330" s="12"/>
      <c r="C330" s="12"/>
      <c r="D330" s="12"/>
      <c r="E330" s="12"/>
      <c r="F330" s="12"/>
      <c r="G330" s="12"/>
    </row>
    <row r="331" spans="2:7" x14ac:dyDescent="0.25">
      <c r="B331" s="12"/>
      <c r="C331" s="12"/>
      <c r="D331" s="12"/>
      <c r="E331" s="12"/>
      <c r="F331" s="12"/>
      <c r="G331" s="12"/>
    </row>
    <row r="332" spans="2:7" x14ac:dyDescent="0.25">
      <c r="B332" s="12"/>
    </row>
  </sheetData>
  <mergeCells count="4">
    <mergeCell ref="A22:G22"/>
    <mergeCell ref="A18:G18"/>
    <mergeCell ref="A20:G20"/>
    <mergeCell ref="E24:G24"/>
  </mergeCells>
  <phoneticPr fontId="16" type="noConversion"/>
  <pageMargins left="0.75" right="0.75" top="0" bottom="0" header="0" footer="0"/>
  <pageSetup paperSize="9" fitToWidth="0" orientation="portrait" r:id="rId1"/>
  <ignoredErrors>
    <ignoredError sqref="G163 G261" formula="1"/>
    <ignoredError sqref="E5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Pagrindinis aktas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Akvilė</cp:lastModifiedBy>
  <cp:lastPrinted>2015-10-13T11:51:36Z</cp:lastPrinted>
  <dcterms:created xsi:type="dcterms:W3CDTF">2012-10-02T09:35:58Z</dcterms:created>
  <dcterms:modified xsi:type="dcterms:W3CDTF">2015-10-13T12:40:33Z</dcterms:modified>
</cp:coreProperties>
</file>