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0290" windowHeight="7680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93" i="6" l="1"/>
  <c r="H284" i="6" l="1"/>
  <c r="H281" i="6"/>
  <c r="H282" i="6" l="1"/>
  <c r="H283" i="6" l="1"/>
  <c r="H280" i="6"/>
  <c r="H279" i="6"/>
  <c r="H278" i="6"/>
  <c r="F250" i="6"/>
  <c r="F58" i="6" l="1"/>
  <c r="H58" i="6" s="1"/>
  <c r="F57" i="6"/>
  <c r="F56" i="6" s="1"/>
  <c r="H56" i="6" s="1"/>
  <c r="D50" i="6"/>
  <c r="H52" i="6"/>
  <c r="H53" i="6"/>
  <c r="H54" i="6"/>
  <c r="F51" i="6"/>
  <c r="F55" i="6" s="1"/>
  <c r="H55" i="6" s="1"/>
  <c r="D51" i="6"/>
  <c r="H48" i="6"/>
  <c r="H49" i="6"/>
  <c r="F47" i="6"/>
  <c r="F50" i="6" s="1"/>
  <c r="H248" i="6"/>
  <c r="H249" i="6"/>
  <c r="H250" i="6"/>
  <c r="H251" i="6"/>
  <c r="H252" i="6"/>
  <c r="H247" i="6"/>
  <c r="H50" i="6" l="1"/>
  <c r="H51" i="6"/>
  <c r="H57" i="6"/>
  <c r="D228" i="6"/>
  <c r="H228" i="6" s="1"/>
  <c r="H176" i="6" l="1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59" i="6"/>
  <c r="D60" i="6"/>
  <c r="H60" i="6"/>
  <c r="D61" i="6"/>
  <c r="H61" i="6" s="1"/>
  <c r="D62" i="6"/>
  <c r="H62" i="6" s="1"/>
  <c r="D63" i="6"/>
  <c r="H63" i="6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79" i="6"/>
  <c r="H79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5" i="6"/>
  <c r="H115" i="6" s="1"/>
  <c r="D116" i="6"/>
  <c r="H116" i="6" s="1"/>
  <c r="D117" i="6"/>
  <c r="H117" i="6" s="1"/>
  <c r="D118" i="6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D129" i="6"/>
  <c r="H129" i="6" s="1"/>
  <c r="D130" i="6"/>
  <c r="H130" i="6" s="1"/>
  <c r="D132" i="6"/>
  <c r="H132" i="6" s="1"/>
  <c r="D133" i="6"/>
  <c r="H133" i="6" s="1"/>
  <c r="D134" i="6"/>
  <c r="H134" i="6" s="1"/>
  <c r="D135" i="6"/>
  <c r="H135" i="6" s="1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9" i="6"/>
  <c r="H159" i="6" s="1"/>
  <c r="D160" i="6"/>
  <c r="H160" i="6" s="1"/>
  <c r="D161" i="6"/>
  <c r="H161" i="6" s="1"/>
  <c r="H162" i="6"/>
  <c r="D163" i="6"/>
  <c r="H163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H172" i="6" s="1"/>
  <c r="D173" i="6"/>
  <c r="H173" i="6" s="1"/>
  <c r="D174" i="6"/>
  <c r="H174" i="6" s="1"/>
  <c r="D175" i="6"/>
  <c r="H175" i="6" s="1"/>
  <c r="D177" i="6"/>
  <c r="H177" i="6" s="1"/>
  <c r="D178" i="6"/>
  <c r="H178" i="6" s="1"/>
  <c r="D179" i="6"/>
  <c r="H179" i="6" s="1"/>
  <c r="D181" i="6"/>
  <c r="D182" i="6"/>
  <c r="H182" i="6" s="1"/>
  <c r="D183" i="6"/>
  <c r="D184" i="6"/>
  <c r="H184" i="6" s="1"/>
  <c r="D185" i="6"/>
  <c r="D186" i="6"/>
  <c r="H186" i="6" s="1"/>
  <c r="D188" i="6"/>
  <c r="H188" i="6" s="1"/>
  <c r="D189" i="6"/>
  <c r="H189" i="6" s="1"/>
  <c r="D190" i="6"/>
  <c r="H190" i="6" s="1"/>
  <c r="D191" i="6"/>
  <c r="H191" i="6" s="1"/>
  <c r="D192" i="6"/>
  <c r="H192" i="6" s="1"/>
  <c r="D193" i="6"/>
  <c r="H193" i="6" s="1"/>
  <c r="D194" i="6"/>
  <c r="H194" i="6" s="1"/>
  <c r="D196" i="6"/>
  <c r="H196" i="6" s="1"/>
  <c r="D197" i="6"/>
  <c r="D198" i="6"/>
  <c r="D199" i="6"/>
  <c r="D200" i="6"/>
  <c r="H200" i="6" s="1"/>
  <c r="D201" i="6"/>
  <c r="H201" i="6" s="1"/>
  <c r="D202" i="6"/>
  <c r="H202" i="6" s="1"/>
  <c r="D204" i="6"/>
  <c r="H204" i="6" s="1"/>
  <c r="D205" i="6"/>
  <c r="H205" i="6" s="1"/>
  <c r="D206" i="6"/>
  <c r="H206" i="6" s="1"/>
  <c r="D207" i="6"/>
  <c r="H207" i="6" s="1"/>
  <c r="D208" i="6"/>
  <c r="H208" i="6" s="1"/>
  <c r="D209" i="6"/>
  <c r="H209" i="6" s="1"/>
  <c r="D211" i="6"/>
  <c r="H211" i="6" s="1"/>
  <c r="D212" i="6"/>
  <c r="H212" i="6" s="1"/>
  <c r="D213" i="6"/>
  <c r="H213" i="6" s="1"/>
  <c r="D214" i="6"/>
  <c r="H214" i="6" s="1"/>
  <c r="D215" i="6"/>
  <c r="H215" i="6" s="1"/>
  <c r="D216" i="6"/>
  <c r="H216" i="6" s="1"/>
  <c r="D218" i="6"/>
  <c r="D219" i="6"/>
  <c r="H219" i="6" s="1"/>
  <c r="D220" i="6"/>
  <c r="H220" i="6" s="1"/>
  <c r="D221" i="6"/>
  <c r="H221" i="6" s="1"/>
  <c r="D222" i="6"/>
  <c r="H222" i="6" s="1"/>
  <c r="D223" i="6"/>
  <c r="H223" i="6" s="1"/>
  <c r="D224" i="6"/>
  <c r="H224" i="6" s="1"/>
  <c r="D226" i="6"/>
  <c r="H226" i="6" s="1"/>
  <c r="D227" i="6"/>
  <c r="H227" i="6" s="1"/>
  <c r="D229" i="6"/>
  <c r="H229" i="6" s="1"/>
  <c r="D230" i="6"/>
  <c r="H230" i="6" s="1"/>
  <c r="D231" i="6"/>
  <c r="H231" i="6" s="1"/>
  <c r="D232" i="6"/>
  <c r="H232" i="6" s="1"/>
  <c r="D233" i="6"/>
  <c r="H233" i="6" s="1"/>
  <c r="D234" i="6"/>
  <c r="H234" i="6" s="1"/>
  <c r="D235" i="6"/>
  <c r="H235" i="6" s="1"/>
  <c r="D236" i="6"/>
  <c r="H236" i="6" s="1"/>
  <c r="D238" i="6"/>
  <c r="H238" i="6" s="1"/>
  <c r="D239" i="6"/>
  <c r="H239" i="6" s="1"/>
  <c r="D240" i="6"/>
  <c r="H240" i="6" s="1"/>
  <c r="D241" i="6"/>
  <c r="H241" i="6" s="1"/>
  <c r="D242" i="6"/>
  <c r="H242" i="6" s="1"/>
  <c r="D243" i="6"/>
  <c r="H243" i="6" s="1"/>
  <c r="D244" i="6"/>
  <c r="H244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28" i="6"/>
  <c r="H28" i="6" s="1"/>
  <c r="D47" i="6"/>
  <c r="H47" i="6" s="1"/>
  <c r="F59" i="6"/>
  <c r="F71" i="6"/>
  <c r="F27" i="6"/>
  <c r="F39" i="6"/>
  <c r="F181" i="6"/>
  <c r="F197" i="6"/>
  <c r="F218" i="6" s="1"/>
  <c r="H246" i="6"/>
  <c r="H263" i="6"/>
  <c r="H264" i="6"/>
  <c r="H258" i="6"/>
  <c r="H257" i="6"/>
  <c r="H267" i="6"/>
  <c r="H268" i="6"/>
  <c r="H269" i="6"/>
  <c r="H270" i="6"/>
  <c r="H271" i="6"/>
  <c r="H272" i="6"/>
  <c r="H273" i="6"/>
  <c r="H274" i="6"/>
  <c r="H275" i="6"/>
  <c r="H276" i="6"/>
  <c r="H255" i="6"/>
  <c r="H256" i="6"/>
  <c r="H259" i="6"/>
  <c r="H260" i="6"/>
  <c r="H261" i="6"/>
  <c r="H262" i="6"/>
  <c r="H265" i="6"/>
  <c r="H266" i="6"/>
  <c r="H254" i="6"/>
  <c r="F237" i="6"/>
  <c r="F225" i="6"/>
  <c r="F217" i="6"/>
  <c r="F210" i="6"/>
  <c r="F195" i="6"/>
  <c r="F158" i="6"/>
  <c r="F144" i="6"/>
  <c r="F128" i="6"/>
  <c r="F118" i="6"/>
  <c r="F101" i="6"/>
  <c r="F86" i="6"/>
  <c r="H199" i="6"/>
  <c r="H185" i="6"/>
  <c r="H181" i="6" l="1"/>
  <c r="H218" i="6"/>
  <c r="H27" i="6"/>
  <c r="H59" i="6"/>
  <c r="H197" i="6"/>
  <c r="F203" i="6"/>
  <c r="F187" i="6"/>
  <c r="H183" i="6"/>
  <c r="H198" i="6"/>
  <c r="H294" i="6" l="1"/>
  <c r="H295" i="6" s="1"/>
</calcChain>
</file>

<file path=xl/sharedStrings.xml><?xml version="1.0" encoding="utf-8"?>
<sst xmlns="http://schemas.openxmlformats.org/spreadsheetml/2006/main" count="593" uniqueCount="200">
  <si>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</si>
  <si>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</si>
  <si>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</si>
  <si>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</si>
  <si>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</si>
  <si>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</si>
  <si>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</si>
  <si>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</si>
  <si>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</si>
  <si>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</si>
  <si>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</si>
  <si>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</si>
  <si>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</si>
  <si>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</si>
  <si>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</si>
  <si>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</si>
  <si>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</si>
  <si>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</si>
  <si>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</si>
  <si>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</si>
  <si>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</si>
  <si>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</si>
  <si>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</si>
  <si>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</si>
  <si>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</si>
  <si>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</si>
  <si>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</si>
  <si>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</si>
  <si>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</si>
  <si>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</si>
  <si>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</si>
  <si>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</si>
  <si>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</si>
  <si>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</si>
  <si>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</si>
  <si>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</si>
  <si>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</si>
  <si>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</si>
  <si>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</si>
  <si>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</si>
  <si>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</si>
  <si>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</si>
  <si>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</si>
  <si>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</si>
  <si>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</si>
  <si>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</si>
  <si>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</si>
  <si>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</si>
  <si>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</si>
  <si>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</si>
  <si>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</si>
  <si>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</si>
  <si>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</si>
  <si>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</si>
  <si>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</si>
  <si>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</si>
  <si>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</si>
  <si>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</si>
  <si>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</si>
  <si>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</si>
  <si>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</si>
  <si>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</si>
  <si>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</si>
  <si>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</si>
  <si>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</si>
  <si>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</si>
  <si>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</si>
  <si>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</si>
  <si>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</si>
  <si>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</si>
  <si>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</si>
  <si>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</si>
  <si>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</si>
  <si>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</si>
  <si>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</si>
  <si>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</si>
  <si>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</si>
  <si>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</si>
  <si>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</si>
  <si>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</si>
  <si>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</si>
  <si>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</si>
  <si>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</si>
  <si>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</si>
  <si>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</si>
  <si>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</si>
  <si>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</si>
  <si>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</si>
  <si>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</si>
  <si>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</si>
  <si>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</si>
  <si>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</si>
  <si>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</si>
  <si>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</si>
  <si>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</si>
  <si>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</si>
  <si>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</si>
  <si>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</si>
  <si>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</si>
  <si>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</si>
  <si>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</si>
  <si>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</si>
  <si>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</si>
  <si>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</si>
  <si>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</si>
  <si>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</si>
  <si>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</si>
  <si>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</si>
  <si>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</si>
  <si>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</si>
  <si>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</si>
  <si>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</si>
  <si>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</si>
  <si>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</si>
  <si>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</si>
  <si>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</si>
  <si>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</si>
  <si>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</si>
  <si>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</si>
  <si>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</si>
  <si>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</si>
  <si>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</si>
  <si>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</si>
  <si>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</si>
  <si>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</si>
  <si>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</si>
  <si>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</si>
  <si>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</si>
  <si>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</si>
  <si>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</si>
  <si>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</si>
  <si>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</si>
  <si>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</si>
  <si>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</si>
  <si>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</si>
  <si>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</si>
  <si>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</si>
  <si>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</si>
  <si>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</si>
  <si>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</si>
  <si>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</si>
  <si>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</si>
  <si>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</si>
  <si>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</si>
  <si>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</si>
  <si>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</si>
  <si>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</si>
  <si>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</si>
  <si>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</si>
  <si>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</si>
  <si>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</si>
  <si>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</si>
  <si>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</si>
  <si>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</si>
  <si>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</si>
  <si>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</si>
  <si>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</si>
  <si>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</si>
  <si>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</si>
  <si>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</si>
  <si>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</si>
  <si>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</si>
  <si>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</si>
  <si>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</si>
  <si>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</si>
  <si>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</si>
  <si>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</si>
  <si>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</si>
  <si>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</si>
  <si>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</si>
  <si>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</si>
  <si>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</si>
  <si>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</si>
  <si>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t>Vieneto kaina Eur (be PVM)</t>
  </si>
  <si>
    <t>Eigulių g. 32, LT-03150 Vilnius</t>
  </si>
  <si>
    <t>PVM 21 %:</t>
  </si>
  <si>
    <t>2015 m. lapkričio mėn.</t>
  </si>
  <si>
    <t>Narbuto požeminė perėja</t>
  </si>
  <si>
    <t>Konstitucijos požeminė perėja</t>
  </si>
  <si>
    <t>Požeminių perėjų valymas:</t>
  </si>
  <si>
    <t xml:space="preserve">Šaligatvių ir takų valymas </t>
  </si>
  <si>
    <t>Moksleivių rūmų požeminė perėja</t>
  </si>
  <si>
    <t xml:space="preserve">Atsitiktinių šiukšlių parinkimas nuo šaligatvių ir takų </t>
  </si>
  <si>
    <t xml:space="preserve">minus 20 proc. </t>
  </si>
  <si>
    <t xml:space="preserve">minus 10 proc. </t>
  </si>
  <si>
    <t xml:space="preserve">minus 5 proc. </t>
  </si>
  <si>
    <t xml:space="preserve">minus 3 proc. </t>
  </si>
  <si>
    <t>PAGAL ČEKIUS</t>
  </si>
  <si>
    <t>rugsėjis</t>
  </si>
  <si>
    <t>spalis</t>
  </si>
  <si>
    <t>lapkritis</t>
  </si>
  <si>
    <t>VISO:</t>
  </si>
  <si>
    <t>reisai</t>
  </si>
  <si>
    <t>kiekis</t>
  </si>
  <si>
    <t>Centras</t>
  </si>
  <si>
    <t xml:space="preserve">minus 15 proc. </t>
  </si>
  <si>
    <t>A.s. LT76 7180 3000 1046 7627 AB Šiaulių bankas</t>
  </si>
  <si>
    <t>2015 m. balandžio 23d.</t>
  </si>
  <si>
    <t>Papildomas susitarimas Nr. A72-566/15(3.1.36 - AD4)</t>
  </si>
  <si>
    <t xml:space="preserve">         ATLIKTŲ DARBŲ AKTAS Nr. 1416/11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</si>
</sst>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30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vertical="center" wrapText="1"/>
    </xf>
    <xf numFmtId="4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/>
    <xf numFmtId="0" fontId="24" fillId="0" borderId="1" xfId="0" applyFont="1" applyFill="1" applyBorder="1" applyAlignment="1">
      <alignment horizontal="justify" vertical="top" wrapText="1"/>
    </xf>
    <xf numFmtId="0" fontId="24" fillId="0" borderId="1" xfId="0" applyFont="1" applyFill="1" applyBorder="1" applyAlignment="1">
      <alignment vertical="center" wrapText="1"/>
    </xf>
    <xf numFmtId="2" fontId="25" fillId="0" borderId="1" xfId="0" applyNumberFormat="1" applyFont="1" applyFill="1" applyBorder="1" applyAlignment="1">
      <alignment vertical="center" wrapText="1"/>
    </xf>
    <xf numFmtId="1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 applyAlignment="1">
      <alignment horizontal="left"/>
    </xf>
    <xf numFmtId="0" fontId="26" fillId="0" borderId="0" xfId="0" applyFont="1" applyFill="1"/>
    <xf numFmtId="3" fontId="8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3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4" fontId="23" fillId="0" borderId="1" xfId="0" applyNumberFormat="1" applyFont="1" applyFill="1" applyBorder="1" applyAlignment="1">
      <alignment vertical="top" wrapText="1"/>
    </xf>
    <xf numFmtId="1" fontId="23" fillId="0" borderId="1" xfId="0" applyNumberFormat="1" applyFont="1" applyFill="1" applyBorder="1" applyAlignment="1">
      <alignment vertical="top" wrapText="1"/>
    </xf>
    <xf numFmtId="0" fontId="5" fillId="0" borderId="0" xfId="0" applyFont="1" applyFill="1" applyAlignment="1">
      <alignment vertical="top"/>
    </xf>
    <xf numFmtId="2" fontId="25" fillId="0" borderId="1" xfId="0" applyNumberFormat="1" applyFont="1" applyFill="1" applyBorder="1" applyAlignment="1">
      <alignment vertical="top" wrapText="1"/>
    </xf>
    <xf numFmtId="164" fontId="23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4" fontId="7" fillId="0" borderId="1" xfId="0" applyNumberFormat="1" applyFont="1" applyFill="1" applyBorder="1" applyAlignment="1">
      <alignment vertical="top" wrapText="1"/>
    </xf>
    <xf numFmtId="1" fontId="7" fillId="0" borderId="1" xfId="0" applyNumberFormat="1" applyFont="1" applyFill="1" applyBorder="1" applyAlignment="1">
      <alignment vertical="top" wrapText="1"/>
    </xf>
    <xf numFmtId="1" fontId="8" fillId="0" borderId="1" xfId="0" applyNumberFormat="1" applyFont="1" applyFill="1" applyBorder="1" applyAlignment="1">
      <alignment vertical="top" wrapText="1"/>
    </xf>
    <xf numFmtId="0" fontId="23" fillId="0" borderId="1" xfId="0" applyFont="1" applyFill="1" applyBorder="1" applyAlignment="1">
      <alignment horizontal="justify" vertical="top" wrapText="1"/>
    </xf>
    <xf numFmtId="0" fontId="26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/>
    <xf numFmtId="0" fontId="15" fillId="0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justify" vertical="top" wrapText="1"/>
    </xf>
    <xf numFmtId="0" fontId="8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165" fontId="8" fillId="5" borderId="1" xfId="0" applyNumberFormat="1" applyFont="1" applyFill="1" applyBorder="1" applyAlignment="1">
      <alignment vertical="center" wrapText="1"/>
    </xf>
    <xf numFmtId="4" fontId="8" fillId="5" borderId="1" xfId="0" applyNumberFormat="1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1" fontId="8" fillId="5" borderId="1" xfId="0" applyNumberFormat="1" applyFont="1" applyFill="1" applyBorder="1" applyAlignment="1">
      <alignment vertical="center" wrapText="1"/>
    </xf>
    <xf numFmtId="3" fontId="8" fillId="5" borderId="1" xfId="0" applyNumberFormat="1" applyFont="1" applyFill="1" applyBorder="1" applyAlignment="1">
      <alignment vertical="center" wrapText="1"/>
    </xf>
    <xf numFmtId="1" fontId="3" fillId="0" borderId="0" xfId="0" applyNumberFormat="1" applyFont="1" applyFill="1" applyAlignment="1">
      <alignment horizontal="left"/>
    </xf>
    <xf numFmtId="9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 vertical="center"/>
    </xf>
    <xf numFmtId="164" fontId="6" fillId="0" borderId="1" xfId="0" applyNumberFormat="1" applyFont="1" applyFill="1" applyBorder="1" applyAlignment="1">
      <alignment vertical="center" wrapText="1"/>
    </xf>
    <xf numFmtId="0" fontId="29" fillId="7" borderId="1" xfId="0" applyFont="1" applyFill="1" applyBorder="1"/>
    <xf numFmtId="3" fontId="0" fillId="0" borderId="1" xfId="0" applyNumberFormat="1" applyBorder="1"/>
    <xf numFmtId="3" fontId="29" fillId="0" borderId="1" xfId="0" applyNumberFormat="1" applyFont="1" applyBorder="1"/>
    <xf numFmtId="0" fontId="27" fillId="0" borderId="0" xfId="0" applyFont="1" applyFill="1" applyAlignment="1">
      <alignment vertical="top"/>
    </xf>
    <xf numFmtId="0" fontId="27" fillId="0" borderId="0" xfId="0" applyFont="1" applyFill="1" applyBorder="1"/>
    <xf numFmtId="4" fontId="27" fillId="0" borderId="0" xfId="0" applyNumberFormat="1" applyFont="1" applyFill="1" applyBorder="1"/>
    <xf numFmtId="0" fontId="6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28" fillId="6" borderId="4" xfId="0" applyFont="1" applyFill="1" applyBorder="1" applyAlignment="1">
      <alignment horizontal="center"/>
    </xf>
    <xf numFmtId="0" fontId="29" fillId="7" borderId="5" xfId="0" applyFont="1" applyFill="1" applyBorder="1" applyAlignment="1">
      <alignment horizontal="center"/>
    </xf>
    <xf numFmtId="0" fontId="29" fillId="7" borderId="6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7"/>
  <sheetViews>
    <sheetView tabSelected="1" topLeftCell="A214" zoomScaleNormal="100" zoomScaleSheetLayoutView="75" workbookViewId="0">
      <selection activeCell="A219" sqref="A219"/>
    </sheetView>
  </sheetViews>
  <sheetFormatPr defaultRowHeight="15" x14ac:dyDescent="0.25"/>
  <cols>
    <col min="1" max="1" width="2.85546875" style="5" customWidth="1"/>
    <col min="2" max="2" width="36.28515625" style="5" customWidth="1"/>
    <col min="3" max="3" width="8.5703125" style="5" customWidth="1"/>
    <col min="4" max="4" width="7.5703125" style="5" customWidth="1"/>
    <col min="5" max="5" width="8.85546875" style="1" hidden="1" customWidth="1"/>
    <col min="6" max="6" width="10.140625" style="5" customWidth="1"/>
    <col min="7" max="7" width="7.5703125" style="5" customWidth="1"/>
    <col min="8" max="8" width="11.42578125" style="5" customWidth="1"/>
    <col min="9" max="9" width="37.85546875" style="5" customWidth="1"/>
    <col min="10" max="10" width="12.85546875" style="5" customWidth="1"/>
    <col min="11" max="11" width="18" style="5" customWidth="1"/>
    <col min="12" max="14" width="12.7109375" style="5" customWidth="1"/>
    <col min="15" max="15" width="13.42578125" style="5" customWidth="1"/>
    <col min="16" max="16" width="12" style="5" customWidth="1"/>
    <col min="17" max="17" width="11.42578125" style="5" customWidth="1"/>
    <col min="18" max="18" width="11.85546875" style="5" customWidth="1"/>
    <col min="19" max="19" width="11.5703125" style="5" customWidth="1"/>
    <col min="20" max="20" width="11.28515625" style="5" customWidth="1"/>
    <col min="21" max="21" width="11.5703125" style="5" customWidth="1"/>
    <col min="22" max="22" width="11.42578125" style="5" customWidth="1"/>
    <col min="23" max="23" width="12.5703125" style="5" customWidth="1"/>
    <col min="24" max="24" width="12.42578125" style="5" customWidth="1"/>
    <col min="25" max="25" width="16.7109375" style="5" customWidth="1"/>
    <col min="26" max="16384" width="9.140625" style="5"/>
  </cols>
  <sheetData>
    <row r="2" spans="1:7" x14ac:dyDescent="0.25">
      <c r="A2" s="34" t="s">
        <v>108</v>
      </c>
      <c r="B2" s="2"/>
      <c r="C2" s="34"/>
      <c r="D2" s="34"/>
      <c r="E2" s="2"/>
      <c r="F2" s="2"/>
      <c r="G2" s="35" t="s">
        <v>109</v>
      </c>
    </row>
    <row r="3" spans="1:7" x14ac:dyDescent="0.25">
      <c r="A3" s="34" t="s">
        <v>110</v>
      </c>
      <c r="B3" s="34"/>
      <c r="C3" s="34"/>
      <c r="D3" s="34"/>
      <c r="E3" s="34"/>
      <c r="F3" s="34"/>
      <c r="G3" s="34"/>
    </row>
    <row r="4" spans="1:7" x14ac:dyDescent="0.25">
      <c r="A4" s="2" t="s">
        <v>111</v>
      </c>
      <c r="B4" s="2"/>
      <c r="C4" s="2"/>
      <c r="D4" s="2"/>
      <c r="E4" s="2"/>
      <c r="F4" s="2"/>
      <c r="G4" s="2"/>
    </row>
    <row r="5" spans="1:7" x14ac:dyDescent="0.25">
      <c r="A5" s="2" t="s">
        <v>112</v>
      </c>
      <c r="B5" s="2"/>
      <c r="C5" s="2"/>
      <c r="D5" s="2"/>
      <c r="E5" s="2"/>
      <c r="F5" s="2"/>
      <c r="G5" s="2"/>
    </row>
    <row r="6" spans="1:7" x14ac:dyDescent="0.25">
      <c r="A6" s="2" t="s">
        <v>113</v>
      </c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34" t="s">
        <v>114</v>
      </c>
      <c r="B8" s="34"/>
      <c r="C8" s="34"/>
      <c r="D8" s="34"/>
      <c r="E8" s="34"/>
      <c r="F8" s="34"/>
      <c r="G8" s="34"/>
    </row>
    <row r="9" spans="1:7" x14ac:dyDescent="0.25">
      <c r="A9" s="2" t="s">
        <v>196</v>
      </c>
      <c r="B9" s="2"/>
      <c r="C9" s="2"/>
      <c r="D9" s="2"/>
      <c r="E9" s="2"/>
      <c r="F9" s="2"/>
      <c r="G9" s="2"/>
    </row>
    <row r="10" spans="1:7" x14ac:dyDescent="0.25">
      <c r="A10" s="2" t="s">
        <v>115</v>
      </c>
      <c r="B10" s="2"/>
      <c r="C10" s="2"/>
      <c r="D10" s="2"/>
      <c r="E10" s="2"/>
      <c r="F10" s="2"/>
      <c r="G10" s="2"/>
    </row>
    <row r="11" spans="1:7" x14ac:dyDescent="0.25">
      <c r="A11" s="2" t="s">
        <v>174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120" t="s">
        <v>116</v>
      </c>
      <c r="B13" s="121"/>
      <c r="C13" s="2"/>
      <c r="D13" s="2"/>
      <c r="E13" s="34"/>
      <c r="F13" s="34"/>
      <c r="G13" s="2"/>
    </row>
    <row r="14" spans="1:7" x14ac:dyDescent="0.25">
      <c r="A14" s="121" t="s">
        <v>117</v>
      </c>
      <c r="B14" s="121"/>
      <c r="C14" s="2"/>
      <c r="D14" s="2"/>
      <c r="E14" s="2"/>
      <c r="F14" s="2"/>
      <c r="G14" s="2"/>
    </row>
    <row r="15" spans="1:7" x14ac:dyDescent="0.25">
      <c r="A15" s="2" t="s">
        <v>197</v>
      </c>
      <c r="B15" s="121"/>
      <c r="C15" s="2"/>
      <c r="D15" s="2"/>
      <c r="E15" s="2"/>
      <c r="F15" s="121"/>
      <c r="G15" s="2"/>
    </row>
    <row r="16" spans="1:7" x14ac:dyDescent="0.25">
      <c r="A16" s="2" t="s">
        <v>198</v>
      </c>
      <c r="B16" s="121"/>
      <c r="C16" s="121"/>
      <c r="D16" s="121"/>
      <c r="E16" s="122"/>
      <c r="F16" s="121"/>
      <c r="G16" s="2"/>
    </row>
    <row r="17" spans="1:27" x14ac:dyDescent="0.25">
      <c r="A17" s="117"/>
      <c r="B17" s="121"/>
      <c r="C17" s="121"/>
      <c r="D17" s="121"/>
      <c r="E17" s="122"/>
      <c r="F17" s="121"/>
      <c r="G17" s="2"/>
    </row>
    <row r="18" spans="1:27" x14ac:dyDescent="0.25">
      <c r="A18" s="162" t="s">
        <v>118</v>
      </c>
      <c r="B18" s="162"/>
      <c r="C18" s="162"/>
      <c r="D18" s="162"/>
      <c r="E18" s="162"/>
      <c r="F18" s="162"/>
      <c r="G18" s="162"/>
    </row>
    <row r="19" spans="1:27" ht="11.25" customHeight="1" x14ac:dyDescent="0.25">
      <c r="A19" s="119"/>
      <c r="B19" s="119"/>
      <c r="C19" s="119"/>
      <c r="D19" s="119"/>
      <c r="E19" s="119"/>
      <c r="F19" s="119"/>
      <c r="G19" s="119"/>
    </row>
    <row r="20" spans="1:27" ht="43.5" customHeight="1" x14ac:dyDescent="0.25">
      <c r="A20" s="169" t="s">
        <v>119</v>
      </c>
      <c r="B20" s="169"/>
      <c r="C20" s="169"/>
      <c r="D20" s="169"/>
      <c r="E20" s="169"/>
      <c r="F20" s="169"/>
      <c r="G20" s="169"/>
      <c r="H20" s="169"/>
    </row>
    <row r="21" spans="1:27" ht="15.75" customHeight="1" x14ac:dyDescent="0.25">
      <c r="A21" s="50"/>
      <c r="B21" s="50"/>
      <c r="C21" s="50"/>
      <c r="D21" s="50"/>
      <c r="E21" s="50"/>
      <c r="F21" s="50"/>
      <c r="G21" s="50"/>
      <c r="H21" s="50"/>
    </row>
    <row r="22" spans="1:27" ht="15.75" x14ac:dyDescent="0.25">
      <c r="A22" s="168" t="s">
        <v>199</v>
      </c>
      <c r="B22" s="168"/>
      <c r="C22" s="168"/>
      <c r="D22" s="168"/>
      <c r="E22" s="168"/>
      <c r="F22" s="168"/>
      <c r="G22" s="168"/>
      <c r="K22" s="93"/>
    </row>
    <row r="23" spans="1:27" ht="15.75" x14ac:dyDescent="0.25">
      <c r="A23" s="118"/>
      <c r="B23" s="118"/>
      <c r="C23" s="118"/>
      <c r="D23" s="118"/>
      <c r="E23" s="118"/>
      <c r="F23" s="118"/>
      <c r="G23" s="118"/>
      <c r="K23" s="93"/>
    </row>
    <row r="24" spans="1:27" ht="15.75" customHeight="1" x14ac:dyDescent="0.25">
      <c r="A24" s="36" t="s">
        <v>120</v>
      </c>
      <c r="B24" s="36"/>
      <c r="C24" s="36"/>
      <c r="D24" s="36"/>
      <c r="E24" s="36"/>
      <c r="F24" s="163" t="s">
        <v>176</v>
      </c>
      <c r="G24" s="163"/>
      <c r="H24" s="163"/>
      <c r="K24" s="93"/>
    </row>
    <row r="25" spans="1:27" ht="54" customHeight="1" x14ac:dyDescent="0.25">
      <c r="A25" s="16" t="s">
        <v>1</v>
      </c>
      <c r="B25" s="17" t="s">
        <v>2</v>
      </c>
      <c r="C25" s="18" t="s">
        <v>3</v>
      </c>
      <c r="D25" s="18" t="s">
        <v>173</v>
      </c>
      <c r="E25" s="18" t="s">
        <v>4</v>
      </c>
      <c r="F25" s="18" t="s">
        <v>5</v>
      </c>
      <c r="G25" s="18" t="s">
        <v>6</v>
      </c>
      <c r="H25" s="17" t="s">
        <v>7</v>
      </c>
      <c r="I25" s="7"/>
      <c r="J25" s="7"/>
      <c r="K25" s="93"/>
      <c r="L25" s="6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3"/>
      <c r="AA25" s="3"/>
    </row>
    <row r="26" spans="1:27" x14ac:dyDescent="0.25">
      <c r="A26" s="51" t="s">
        <v>8</v>
      </c>
      <c r="B26" s="55" t="s">
        <v>9</v>
      </c>
      <c r="C26" s="52"/>
      <c r="D26" s="52"/>
      <c r="E26" s="53">
        <v>3.4527999999999999</v>
      </c>
      <c r="F26" s="78"/>
      <c r="G26" s="53"/>
      <c r="H26" s="54"/>
      <c r="I26" s="8"/>
      <c r="J26" s="8"/>
      <c r="K26" s="3"/>
      <c r="L26" s="4"/>
      <c r="M26" s="4"/>
      <c r="N26" s="6"/>
      <c r="O26" s="4"/>
      <c r="P26" s="4"/>
      <c r="Q26" s="4"/>
      <c r="R26" s="4"/>
      <c r="S26" s="4"/>
      <c r="T26" s="4"/>
      <c r="U26" s="6"/>
      <c r="V26" s="4"/>
      <c r="W26" s="6"/>
      <c r="X26" s="6"/>
      <c r="Y26" s="6"/>
      <c r="Z26" s="3"/>
      <c r="AA26" s="3"/>
    </row>
    <row r="27" spans="1:27" ht="25.5" x14ac:dyDescent="0.25">
      <c r="A27" s="42">
        <v>1</v>
      </c>
      <c r="B27" s="19" t="s">
        <v>10</v>
      </c>
      <c r="C27" s="148" t="s">
        <v>34</v>
      </c>
      <c r="D27" s="148">
        <v>0.75</v>
      </c>
      <c r="E27" s="29">
        <v>2.59</v>
      </c>
      <c r="F27" s="79">
        <f>SUM(F28:F38)</f>
        <v>9551.2800000000007</v>
      </c>
      <c r="G27" s="21">
        <v>11</v>
      </c>
      <c r="H27" s="79">
        <f>ROUND((D47*F27*G27),2)</f>
        <v>78798.06</v>
      </c>
      <c r="I27" s="10" t="s">
        <v>186</v>
      </c>
      <c r="J27" s="3"/>
      <c r="K27" s="9"/>
      <c r="L27" s="9"/>
      <c r="M27" s="1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x14ac:dyDescent="0.25">
      <c r="A28" s="39"/>
      <c r="B28" s="22" t="s">
        <v>11</v>
      </c>
      <c r="C28" s="23" t="s">
        <v>105</v>
      </c>
      <c r="D28" s="23">
        <f>+ROUND(E28/$E$26,2)</f>
        <v>0.75</v>
      </c>
      <c r="E28" s="95">
        <v>2.59</v>
      </c>
      <c r="F28" s="80">
        <v>44.1</v>
      </c>
      <c r="G28" s="25">
        <v>11</v>
      </c>
      <c r="H28" s="107">
        <f t="shared" ref="H28:H104" si="0">ROUND((D28*F28*G28),2)</f>
        <v>363.83</v>
      </c>
      <c r="I28" s="3"/>
      <c r="J28" s="3"/>
      <c r="K28" s="4"/>
      <c r="L28" s="4"/>
      <c r="M28" s="1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x14ac:dyDescent="0.25">
      <c r="A29" s="39"/>
      <c r="B29" s="22" t="s">
        <v>12</v>
      </c>
      <c r="C29" s="23" t="s">
        <v>105</v>
      </c>
      <c r="D29" s="23">
        <f t="shared" ref="D29:D105" si="1">+ROUND(E29/$E$26,2)</f>
        <v>0.75</v>
      </c>
      <c r="E29" s="95">
        <v>2.59</v>
      </c>
      <c r="F29" s="80">
        <v>2406.09</v>
      </c>
      <c r="G29" s="25">
        <v>11</v>
      </c>
      <c r="H29" s="107">
        <f t="shared" si="0"/>
        <v>19850.240000000002</v>
      </c>
      <c r="I29" s="13"/>
      <c r="J29" s="12"/>
      <c r="K29" s="4"/>
      <c r="L29" s="4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x14ac:dyDescent="0.25">
      <c r="A30" s="39"/>
      <c r="B30" s="22" t="s">
        <v>13</v>
      </c>
      <c r="C30" s="23" t="s">
        <v>105</v>
      </c>
      <c r="D30" s="23">
        <f t="shared" si="1"/>
        <v>0.75</v>
      </c>
      <c r="E30" s="95">
        <v>2.59</v>
      </c>
      <c r="F30" s="80">
        <v>116.22</v>
      </c>
      <c r="G30" s="25">
        <v>11</v>
      </c>
      <c r="H30" s="107">
        <f t="shared" si="0"/>
        <v>958.82</v>
      </c>
      <c r="I30" s="1"/>
      <c r="J30" s="12"/>
      <c r="K30" s="4"/>
      <c r="L30" s="4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x14ac:dyDescent="0.25">
      <c r="A31" s="39"/>
      <c r="B31" s="22" t="s">
        <v>14</v>
      </c>
      <c r="C31" s="23" t="s">
        <v>105</v>
      </c>
      <c r="D31" s="23">
        <f t="shared" si="1"/>
        <v>0.75</v>
      </c>
      <c r="E31" s="95">
        <v>2.59</v>
      </c>
      <c r="F31" s="80">
        <v>2444.5500000000002</v>
      </c>
      <c r="G31" s="25">
        <v>11</v>
      </c>
      <c r="H31" s="107">
        <f t="shared" si="0"/>
        <v>20167.54</v>
      </c>
      <c r="I31" s="1"/>
      <c r="J31" s="12"/>
      <c r="K31" s="4"/>
      <c r="L31" s="4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x14ac:dyDescent="0.25">
      <c r="A32" s="30"/>
      <c r="B32" s="22" t="s">
        <v>15</v>
      </c>
      <c r="C32" s="23" t="s">
        <v>105</v>
      </c>
      <c r="D32" s="23">
        <f t="shared" si="1"/>
        <v>0.75</v>
      </c>
      <c r="E32" s="95">
        <v>2.59</v>
      </c>
      <c r="F32" s="80">
        <v>13.89</v>
      </c>
      <c r="G32" s="25">
        <v>11</v>
      </c>
      <c r="H32" s="107">
        <f t="shared" si="0"/>
        <v>114.59</v>
      </c>
      <c r="I32" s="3"/>
      <c r="J32" s="12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x14ac:dyDescent="0.25">
      <c r="A33" s="30"/>
      <c r="B33" s="22" t="s">
        <v>16</v>
      </c>
      <c r="C33" s="23" t="s">
        <v>105</v>
      </c>
      <c r="D33" s="23">
        <f t="shared" si="1"/>
        <v>0.75</v>
      </c>
      <c r="E33" s="95">
        <v>2.59</v>
      </c>
      <c r="F33" s="80">
        <v>1323.8</v>
      </c>
      <c r="G33" s="25">
        <v>11</v>
      </c>
      <c r="H33" s="107">
        <f t="shared" si="0"/>
        <v>10921.35</v>
      </c>
      <c r="I33" s="13"/>
      <c r="J33" s="12"/>
      <c r="K33" s="6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x14ac:dyDescent="0.25">
      <c r="A34" s="30"/>
      <c r="B34" s="22" t="s">
        <v>17</v>
      </c>
      <c r="C34" s="23" t="s">
        <v>105</v>
      </c>
      <c r="D34" s="23">
        <f t="shared" si="1"/>
        <v>0.75</v>
      </c>
      <c r="E34" s="95">
        <v>2.59</v>
      </c>
      <c r="F34" s="80">
        <v>10.54</v>
      </c>
      <c r="G34" s="25">
        <v>11</v>
      </c>
      <c r="H34" s="107">
        <f t="shared" si="0"/>
        <v>86.96</v>
      </c>
      <c r="I34" s="1"/>
      <c r="J34" s="12"/>
      <c r="K34" s="6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x14ac:dyDescent="0.25">
      <c r="A35" s="30"/>
      <c r="B35" s="22" t="s">
        <v>18</v>
      </c>
      <c r="C35" s="23" t="s">
        <v>105</v>
      </c>
      <c r="D35" s="23">
        <f t="shared" si="1"/>
        <v>0.75</v>
      </c>
      <c r="E35" s="95">
        <v>2.59</v>
      </c>
      <c r="F35" s="80">
        <v>33.659999999999997</v>
      </c>
      <c r="G35" s="25">
        <v>11</v>
      </c>
      <c r="H35" s="107">
        <f t="shared" si="0"/>
        <v>277.7</v>
      </c>
      <c r="I35" s="1"/>
      <c r="J35" s="12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x14ac:dyDescent="0.25">
      <c r="A36" s="30"/>
      <c r="B36" s="22" t="s">
        <v>19</v>
      </c>
      <c r="C36" s="23" t="s">
        <v>105</v>
      </c>
      <c r="D36" s="23">
        <f t="shared" si="1"/>
        <v>0.75</v>
      </c>
      <c r="E36" s="95">
        <v>2.59</v>
      </c>
      <c r="F36" s="80">
        <v>484.31</v>
      </c>
      <c r="G36" s="25">
        <v>11</v>
      </c>
      <c r="H36" s="107">
        <f t="shared" si="0"/>
        <v>3995.56</v>
      </c>
      <c r="I36" s="1"/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</row>
    <row r="37" spans="1:27" ht="15.75" x14ac:dyDescent="0.25">
      <c r="A37" s="30"/>
      <c r="B37" s="22" t="s">
        <v>20</v>
      </c>
      <c r="C37" s="23" t="s">
        <v>105</v>
      </c>
      <c r="D37" s="23">
        <f t="shared" si="1"/>
        <v>0.75</v>
      </c>
      <c r="E37" s="95">
        <v>2.59</v>
      </c>
      <c r="F37" s="80">
        <v>1119.8399999999999</v>
      </c>
      <c r="G37" s="25">
        <v>11</v>
      </c>
      <c r="H37" s="107">
        <f t="shared" si="0"/>
        <v>9238.68</v>
      </c>
      <c r="I37" s="1"/>
      <c r="J37" s="12"/>
      <c r="K37" s="6"/>
      <c r="L37" s="6"/>
      <c r="M37" s="3"/>
      <c r="N37" s="3"/>
      <c r="O37" s="3"/>
      <c r="P37" s="3"/>
      <c r="Q37" s="3"/>
      <c r="R37" s="3"/>
      <c r="S37" s="3"/>
      <c r="T37" s="3"/>
    </row>
    <row r="38" spans="1:27" ht="15.75" x14ac:dyDescent="0.25">
      <c r="A38" s="30"/>
      <c r="B38" s="22" t="s">
        <v>21</v>
      </c>
      <c r="C38" s="23" t="s">
        <v>105</v>
      </c>
      <c r="D38" s="23">
        <f t="shared" si="1"/>
        <v>0.75</v>
      </c>
      <c r="E38" s="95">
        <v>2.59</v>
      </c>
      <c r="F38" s="80">
        <v>1554.28</v>
      </c>
      <c r="G38" s="25">
        <v>11</v>
      </c>
      <c r="H38" s="107">
        <f t="shared" si="0"/>
        <v>12822.81</v>
      </c>
      <c r="I38" s="1"/>
      <c r="J38" s="12"/>
      <c r="K38" s="12"/>
      <c r="L38" s="3"/>
      <c r="M38" s="3"/>
      <c r="N38" s="3"/>
      <c r="O38" s="3"/>
      <c r="P38" s="3"/>
      <c r="Q38" s="3"/>
      <c r="R38" s="3"/>
      <c r="S38" s="3"/>
      <c r="T38" s="3"/>
    </row>
    <row r="39" spans="1:27" ht="15.75" x14ac:dyDescent="0.25">
      <c r="A39" s="30"/>
      <c r="B39" s="22" t="s">
        <v>7</v>
      </c>
      <c r="C39" s="23" t="s">
        <v>105</v>
      </c>
      <c r="D39" s="23"/>
      <c r="E39" s="95"/>
      <c r="F39" s="80">
        <f>SUM(F28:F38)</f>
        <v>9551.2800000000007</v>
      </c>
      <c r="G39" s="24"/>
      <c r="H39" s="107"/>
      <c r="I39" s="1"/>
      <c r="J39" s="12"/>
      <c r="K39" s="12"/>
      <c r="L39" s="3"/>
      <c r="M39" s="3"/>
      <c r="N39" s="3"/>
      <c r="O39" s="3"/>
      <c r="P39" s="3"/>
      <c r="Q39" s="3"/>
      <c r="R39" s="3"/>
      <c r="S39" s="3"/>
      <c r="T39" s="3"/>
    </row>
    <row r="40" spans="1:27" ht="28.5" customHeight="1" x14ac:dyDescent="0.25">
      <c r="A40" s="30"/>
      <c r="B40" s="19" t="s">
        <v>22</v>
      </c>
      <c r="C40" s="20" t="s">
        <v>104</v>
      </c>
      <c r="D40" s="110">
        <f t="shared" si="1"/>
        <v>0.03</v>
      </c>
      <c r="E40" s="28">
        <v>0.11</v>
      </c>
      <c r="F40" s="79">
        <v>9551.2800000000007</v>
      </c>
      <c r="G40" s="21">
        <v>11</v>
      </c>
      <c r="H40" s="79">
        <f t="shared" si="0"/>
        <v>3151.92</v>
      </c>
      <c r="I40" s="1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7" ht="30" customHeight="1" x14ac:dyDescent="0.25">
      <c r="A41" s="30"/>
      <c r="B41" s="19" t="s">
        <v>23</v>
      </c>
      <c r="C41" s="20" t="s">
        <v>104</v>
      </c>
      <c r="D41" s="110">
        <f t="shared" si="1"/>
        <v>0.03</v>
      </c>
      <c r="E41" s="28">
        <v>0.11</v>
      </c>
      <c r="F41" s="79">
        <v>2299.54</v>
      </c>
      <c r="G41" s="21">
        <v>8</v>
      </c>
      <c r="H41" s="79">
        <f t="shared" si="0"/>
        <v>551.89</v>
      </c>
      <c r="I41" s="1"/>
      <c r="J41" s="7"/>
      <c r="K41" s="63"/>
      <c r="L41" s="64"/>
      <c r="M41" s="3"/>
      <c r="N41" s="3"/>
      <c r="O41" s="3"/>
      <c r="P41" s="3"/>
      <c r="Q41" s="3"/>
      <c r="R41" s="3"/>
      <c r="S41" s="3"/>
      <c r="T41" s="3"/>
    </row>
    <row r="42" spans="1:27" ht="33" customHeight="1" x14ac:dyDescent="0.25">
      <c r="A42" s="30"/>
      <c r="B42" s="19" t="s">
        <v>164</v>
      </c>
      <c r="C42" s="20" t="s">
        <v>104</v>
      </c>
      <c r="D42" s="110">
        <f t="shared" si="1"/>
        <v>0.02</v>
      </c>
      <c r="E42" s="28">
        <v>0.08</v>
      </c>
      <c r="F42" s="79">
        <v>21629.79</v>
      </c>
      <c r="G42" s="21">
        <v>11</v>
      </c>
      <c r="H42" s="79">
        <f t="shared" si="0"/>
        <v>4758.55</v>
      </c>
      <c r="I42" s="13"/>
      <c r="J42" s="7"/>
      <c r="K42" s="89"/>
      <c r="L42" s="64"/>
      <c r="M42" s="3"/>
      <c r="N42" s="3"/>
      <c r="O42" s="3"/>
      <c r="P42" s="3"/>
      <c r="Q42" s="3"/>
      <c r="R42" s="3"/>
      <c r="S42" s="3"/>
      <c r="T42" s="3"/>
    </row>
    <row r="43" spans="1:27" ht="29.25" customHeight="1" x14ac:dyDescent="0.25">
      <c r="A43" s="30"/>
      <c r="B43" s="19" t="s">
        <v>24</v>
      </c>
      <c r="C43" s="20" t="s">
        <v>104</v>
      </c>
      <c r="D43" s="110">
        <f t="shared" si="1"/>
        <v>0.02</v>
      </c>
      <c r="E43" s="28">
        <v>0.08</v>
      </c>
      <c r="F43" s="79">
        <v>2545.61</v>
      </c>
      <c r="G43" s="103">
        <v>11</v>
      </c>
      <c r="H43" s="79">
        <f t="shared" si="0"/>
        <v>560.03</v>
      </c>
      <c r="I43" s="13"/>
      <c r="J43" s="7"/>
      <c r="K43" s="89"/>
      <c r="L43" s="64"/>
      <c r="M43" s="3"/>
      <c r="N43" s="3"/>
      <c r="O43" s="3"/>
      <c r="P43" s="3"/>
      <c r="Q43" s="3"/>
      <c r="R43" s="3"/>
      <c r="S43" s="3"/>
      <c r="T43" s="3"/>
    </row>
    <row r="44" spans="1:27" ht="25.5" x14ac:dyDescent="0.25">
      <c r="A44" s="30"/>
      <c r="B44" s="19" t="s">
        <v>25</v>
      </c>
      <c r="C44" s="20" t="s">
        <v>104</v>
      </c>
      <c r="D44" s="110">
        <f t="shared" si="1"/>
        <v>0.02</v>
      </c>
      <c r="E44" s="28">
        <v>0.08</v>
      </c>
      <c r="F44" s="79">
        <v>2614.35</v>
      </c>
      <c r="G44" s="103">
        <v>11</v>
      </c>
      <c r="H44" s="79">
        <f t="shared" si="0"/>
        <v>575.16</v>
      </c>
      <c r="I44" s="13"/>
      <c r="J44" s="12"/>
      <c r="K44" s="15"/>
      <c r="L44" s="3"/>
      <c r="M44" s="3"/>
      <c r="N44" s="3"/>
      <c r="O44" s="3"/>
      <c r="P44" s="3"/>
      <c r="Q44" s="3"/>
      <c r="R44" s="3"/>
      <c r="S44" s="3"/>
      <c r="T44" s="3"/>
    </row>
    <row r="45" spans="1:27" ht="30" customHeight="1" x14ac:dyDescent="0.25">
      <c r="A45" s="30"/>
      <c r="B45" s="19" t="s">
        <v>26</v>
      </c>
      <c r="C45" s="20" t="s">
        <v>104</v>
      </c>
      <c r="D45" s="110">
        <f t="shared" si="1"/>
        <v>0.03</v>
      </c>
      <c r="E45" s="28">
        <v>0.11</v>
      </c>
      <c r="F45" s="79">
        <v>176.58</v>
      </c>
      <c r="G45" s="103">
        <v>11</v>
      </c>
      <c r="H45" s="79">
        <f t="shared" si="0"/>
        <v>58.27</v>
      </c>
      <c r="J45" s="12"/>
      <c r="K45" s="63"/>
      <c r="L45" s="3"/>
      <c r="M45" s="3"/>
      <c r="N45" s="3"/>
      <c r="O45" s="3"/>
      <c r="P45" s="3"/>
      <c r="Q45" s="3"/>
      <c r="R45" s="3"/>
      <c r="S45" s="3"/>
      <c r="T45" s="3"/>
    </row>
    <row r="46" spans="1:27" ht="18" customHeight="1" x14ac:dyDescent="0.25">
      <c r="A46" s="30">
        <v>2</v>
      </c>
      <c r="B46" s="139" t="s">
        <v>179</v>
      </c>
      <c r="C46" s="138"/>
      <c r="D46" s="138"/>
      <c r="E46" s="138"/>
      <c r="F46" s="138"/>
      <c r="G46" s="138"/>
      <c r="H46" s="138"/>
      <c r="J46" s="12"/>
      <c r="K46" s="63"/>
      <c r="L46" s="3"/>
      <c r="M46" s="3"/>
      <c r="N46" s="3"/>
      <c r="O46" s="3"/>
      <c r="P46" s="3"/>
      <c r="Q46" s="3"/>
      <c r="R46" s="3"/>
      <c r="S46" s="3"/>
      <c r="T46" s="3"/>
    </row>
    <row r="47" spans="1:27" ht="15.75" x14ac:dyDescent="0.25">
      <c r="A47" s="30"/>
      <c r="B47" s="19" t="s">
        <v>180</v>
      </c>
      <c r="C47" s="20" t="s">
        <v>104</v>
      </c>
      <c r="D47" s="20">
        <f>+ROUND(E27/$E$26,2)</f>
        <v>0.75</v>
      </c>
      <c r="E47" s="28"/>
      <c r="F47" s="79">
        <f>F48+F49</f>
        <v>12.240000000000002</v>
      </c>
      <c r="G47" s="103">
        <v>0</v>
      </c>
      <c r="H47" s="79">
        <f>ROUND((D47*F47*G47),2)</f>
        <v>0</v>
      </c>
      <c r="J47" s="12"/>
      <c r="K47" s="63"/>
      <c r="L47" s="3"/>
      <c r="M47" s="3"/>
      <c r="N47" s="3"/>
      <c r="O47" s="3"/>
      <c r="P47" s="3"/>
      <c r="Q47" s="3"/>
      <c r="R47" s="3"/>
      <c r="S47" s="3"/>
      <c r="T47" s="3"/>
    </row>
    <row r="48" spans="1:27" ht="15.75" x14ac:dyDescent="0.25">
      <c r="A48" s="137"/>
      <c r="B48" s="22" t="s">
        <v>177</v>
      </c>
      <c r="C48" s="23" t="s">
        <v>105</v>
      </c>
      <c r="D48" s="23">
        <v>0.75</v>
      </c>
      <c r="E48" s="99"/>
      <c r="F48" s="80">
        <v>8.1300000000000008</v>
      </c>
      <c r="G48" s="25">
        <v>0</v>
      </c>
      <c r="H48" s="80">
        <f t="shared" si="0"/>
        <v>0</v>
      </c>
      <c r="J48" s="12"/>
      <c r="K48" s="6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137"/>
      <c r="B49" s="22" t="s">
        <v>178</v>
      </c>
      <c r="C49" s="23" t="s">
        <v>105</v>
      </c>
      <c r="D49" s="23">
        <v>0.75</v>
      </c>
      <c r="E49" s="99"/>
      <c r="F49" s="80">
        <v>4.1100000000000003</v>
      </c>
      <c r="G49" s="25">
        <v>0</v>
      </c>
      <c r="H49" s="80">
        <f t="shared" si="0"/>
        <v>0</v>
      </c>
      <c r="J49" s="12"/>
      <c r="K49" s="63"/>
      <c r="L49" s="3"/>
      <c r="M49" s="3"/>
      <c r="N49" s="3"/>
      <c r="O49" s="3"/>
      <c r="P49" s="3"/>
      <c r="Q49" s="3"/>
      <c r="R49" s="3"/>
      <c r="S49" s="3"/>
      <c r="T49" s="3"/>
    </row>
    <row r="50" spans="1:20" ht="25.5" x14ac:dyDescent="0.25">
      <c r="A50" s="137"/>
      <c r="B50" s="19" t="s">
        <v>182</v>
      </c>
      <c r="C50" s="20" t="s">
        <v>104</v>
      </c>
      <c r="D50" s="110">
        <f t="shared" ref="D50" si="2">+ROUND(E50/$E$26,2)</f>
        <v>0.03</v>
      </c>
      <c r="E50" s="28">
        <v>0.11</v>
      </c>
      <c r="F50" s="79">
        <f>F47</f>
        <v>12.240000000000002</v>
      </c>
      <c r="G50" s="21">
        <v>0</v>
      </c>
      <c r="H50" s="79">
        <f t="shared" ref="H50" si="3">ROUND((D50*F50*G50),2)</f>
        <v>0</v>
      </c>
      <c r="J50" s="12"/>
      <c r="K50" s="6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x14ac:dyDescent="0.25">
      <c r="A51" s="137"/>
      <c r="B51" s="19" t="s">
        <v>38</v>
      </c>
      <c r="C51" s="20" t="s">
        <v>104</v>
      </c>
      <c r="D51" s="110">
        <f t="shared" ref="D51" si="4">+ROUND(E51/$E$26,2)</f>
        <v>2.17</v>
      </c>
      <c r="E51" s="28">
        <v>7.48</v>
      </c>
      <c r="F51" s="79">
        <f>F52+F53+F54</f>
        <v>9.89</v>
      </c>
      <c r="G51" s="21">
        <v>0</v>
      </c>
      <c r="H51" s="79">
        <f t="shared" si="0"/>
        <v>0</v>
      </c>
      <c r="J51" s="12"/>
      <c r="K51" s="6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x14ac:dyDescent="0.25">
      <c r="A52" s="137"/>
      <c r="B52" s="22" t="s">
        <v>181</v>
      </c>
      <c r="C52" s="23" t="s">
        <v>105</v>
      </c>
      <c r="D52" s="23">
        <v>2.17</v>
      </c>
      <c r="E52" s="99"/>
      <c r="F52" s="80">
        <v>5.46</v>
      </c>
      <c r="G52" s="25">
        <v>0</v>
      </c>
      <c r="H52" s="80">
        <f t="shared" si="0"/>
        <v>0</v>
      </c>
      <c r="J52" s="12"/>
      <c r="K52" s="6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137"/>
      <c r="B53" s="22" t="s">
        <v>177</v>
      </c>
      <c r="C53" s="23" t="s">
        <v>105</v>
      </c>
      <c r="D53" s="23">
        <v>2.17</v>
      </c>
      <c r="E53" s="99"/>
      <c r="F53" s="80">
        <v>2.02</v>
      </c>
      <c r="G53" s="25">
        <v>0</v>
      </c>
      <c r="H53" s="80">
        <f t="shared" si="0"/>
        <v>0</v>
      </c>
      <c r="J53" s="12"/>
      <c r="K53" s="63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x14ac:dyDescent="0.25">
      <c r="A54" s="137"/>
      <c r="B54" s="22" t="s">
        <v>178</v>
      </c>
      <c r="C54" s="23" t="s">
        <v>105</v>
      </c>
      <c r="D54" s="23">
        <v>2.17</v>
      </c>
      <c r="E54" s="99"/>
      <c r="F54" s="80">
        <v>2.41</v>
      </c>
      <c r="G54" s="25">
        <v>0</v>
      </c>
      <c r="H54" s="80">
        <f t="shared" si="0"/>
        <v>0</v>
      </c>
      <c r="J54" s="12"/>
      <c r="K54" s="63"/>
      <c r="L54" s="3"/>
      <c r="M54" s="3"/>
      <c r="N54" s="3"/>
      <c r="O54" s="3"/>
      <c r="P54" s="3"/>
      <c r="Q54" s="3"/>
      <c r="R54" s="3"/>
      <c r="S54" s="3"/>
      <c r="T54" s="3"/>
    </row>
    <row r="55" spans="1:20" ht="27.75" customHeight="1" x14ac:dyDescent="0.25">
      <c r="A55" s="137"/>
      <c r="B55" s="19" t="s">
        <v>39</v>
      </c>
      <c r="C55" s="20" t="s">
        <v>34</v>
      </c>
      <c r="D55" s="20">
        <v>0.03</v>
      </c>
      <c r="E55" s="28">
        <v>0.11</v>
      </c>
      <c r="F55" s="79">
        <f>F51</f>
        <v>9.89</v>
      </c>
      <c r="G55" s="21">
        <v>0</v>
      </c>
      <c r="H55" s="79">
        <f t="shared" si="0"/>
        <v>0</v>
      </c>
      <c r="J55" s="12"/>
      <c r="K55" s="6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137"/>
      <c r="B56" s="19" t="s">
        <v>67</v>
      </c>
      <c r="C56" s="20" t="s">
        <v>34</v>
      </c>
      <c r="D56" s="20">
        <v>0.17</v>
      </c>
      <c r="E56" s="28">
        <v>0.56999999999999995</v>
      </c>
      <c r="F56" s="79">
        <f>F57+F58</f>
        <v>16.670000000000002</v>
      </c>
      <c r="G56" s="21">
        <v>0</v>
      </c>
      <c r="H56" s="79">
        <f t="shared" si="0"/>
        <v>0</v>
      </c>
      <c r="J56" s="12"/>
      <c r="K56" s="6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30"/>
      <c r="B57" s="22" t="s">
        <v>177</v>
      </c>
      <c r="C57" s="23" t="s">
        <v>105</v>
      </c>
      <c r="D57" s="23">
        <v>0.17</v>
      </c>
      <c r="E57" s="99"/>
      <c r="F57" s="80">
        <f>8.13+2.02</f>
        <v>10.15</v>
      </c>
      <c r="G57" s="100">
        <v>0</v>
      </c>
      <c r="H57" s="80">
        <f t="shared" si="0"/>
        <v>0</v>
      </c>
      <c r="J57" s="12"/>
      <c r="K57" s="63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30"/>
      <c r="B58" s="22" t="s">
        <v>178</v>
      </c>
      <c r="C58" s="23" t="s">
        <v>105</v>
      </c>
      <c r="D58" s="23">
        <v>0.17</v>
      </c>
      <c r="E58" s="99"/>
      <c r="F58" s="80">
        <f>4.11+2.41</f>
        <v>6.5200000000000005</v>
      </c>
      <c r="G58" s="100">
        <v>0</v>
      </c>
      <c r="H58" s="80">
        <f t="shared" si="0"/>
        <v>0</v>
      </c>
      <c r="J58" s="12"/>
      <c r="K58" s="63"/>
      <c r="L58" s="3"/>
      <c r="M58" s="3"/>
      <c r="N58" s="3"/>
      <c r="O58" s="3"/>
      <c r="P58" s="3"/>
      <c r="Q58" s="3"/>
      <c r="R58" s="3"/>
      <c r="S58" s="3"/>
      <c r="T58" s="3"/>
    </row>
    <row r="59" spans="1:20" ht="26.25" customHeight="1" x14ac:dyDescent="0.25">
      <c r="A59" s="32">
        <v>3</v>
      </c>
      <c r="B59" s="19" t="s">
        <v>27</v>
      </c>
      <c r="C59" s="20" t="s">
        <v>104</v>
      </c>
      <c r="D59" s="110">
        <f t="shared" si="1"/>
        <v>1.62</v>
      </c>
      <c r="E59" s="29">
        <v>5.61</v>
      </c>
      <c r="F59" s="79">
        <f>SUM(F60:F70)</f>
        <v>1805.8</v>
      </c>
      <c r="G59" s="103">
        <v>11</v>
      </c>
      <c r="H59" s="79">
        <f t="shared" si="0"/>
        <v>32179.360000000001</v>
      </c>
      <c r="I59" s="10"/>
      <c r="J59" s="90"/>
      <c r="K59" s="66"/>
      <c r="L59" s="65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30"/>
      <c r="B60" s="22" t="s">
        <v>11</v>
      </c>
      <c r="C60" s="23" t="s">
        <v>105</v>
      </c>
      <c r="D60" s="23">
        <f t="shared" si="1"/>
        <v>1.62</v>
      </c>
      <c r="E60" s="95">
        <v>5.61</v>
      </c>
      <c r="F60" s="80">
        <v>19.5</v>
      </c>
      <c r="G60" s="25">
        <v>11</v>
      </c>
      <c r="H60" s="107">
        <f t="shared" si="0"/>
        <v>347.49</v>
      </c>
      <c r="I60" s="12"/>
      <c r="J60" s="12"/>
      <c r="K60" s="15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x14ac:dyDescent="0.25">
      <c r="A61" s="30"/>
      <c r="B61" s="22" t="s">
        <v>12</v>
      </c>
      <c r="C61" s="23" t="s">
        <v>105</v>
      </c>
      <c r="D61" s="23">
        <f t="shared" si="1"/>
        <v>1.62</v>
      </c>
      <c r="E61" s="95">
        <v>5.61</v>
      </c>
      <c r="F61" s="80">
        <v>454.31</v>
      </c>
      <c r="G61" s="25">
        <v>11</v>
      </c>
      <c r="H61" s="107">
        <f t="shared" si="0"/>
        <v>8095.8</v>
      </c>
      <c r="I61" s="12"/>
      <c r="J61" s="12"/>
      <c r="K61" s="15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x14ac:dyDescent="0.25">
      <c r="A62" s="30"/>
      <c r="B62" s="22" t="s">
        <v>13</v>
      </c>
      <c r="C62" s="23" t="s">
        <v>105</v>
      </c>
      <c r="D62" s="23">
        <f t="shared" si="1"/>
        <v>1.62</v>
      </c>
      <c r="E62" s="95">
        <v>5.61</v>
      </c>
      <c r="F62" s="80">
        <v>7.32</v>
      </c>
      <c r="G62" s="25">
        <v>11</v>
      </c>
      <c r="H62" s="107">
        <f t="shared" si="0"/>
        <v>130.44</v>
      </c>
      <c r="I62" s="12"/>
      <c r="J62" s="12"/>
      <c r="K62" s="15"/>
      <c r="L62" s="3"/>
      <c r="M62" s="3"/>
      <c r="N62" s="3"/>
      <c r="O62" s="3"/>
      <c r="P62" s="3"/>
      <c r="Q62" s="3"/>
      <c r="R62" s="3"/>
      <c r="S62" s="3"/>
      <c r="T62" s="3"/>
    </row>
    <row r="63" spans="1:20" ht="15.75" x14ac:dyDescent="0.25">
      <c r="A63" s="30"/>
      <c r="B63" s="22" t="s">
        <v>14</v>
      </c>
      <c r="C63" s="23" t="s">
        <v>105</v>
      </c>
      <c r="D63" s="23">
        <f t="shared" si="1"/>
        <v>1.62</v>
      </c>
      <c r="E63" s="95">
        <v>5.61</v>
      </c>
      <c r="F63" s="80">
        <v>589.46</v>
      </c>
      <c r="G63" s="25">
        <v>11</v>
      </c>
      <c r="H63" s="107">
        <f t="shared" si="0"/>
        <v>10504.18</v>
      </c>
      <c r="J63" s="3"/>
      <c r="K63" s="15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30"/>
      <c r="B64" s="22" t="s">
        <v>15</v>
      </c>
      <c r="C64" s="23" t="s">
        <v>105</v>
      </c>
      <c r="D64" s="23">
        <f t="shared" si="1"/>
        <v>1.62</v>
      </c>
      <c r="E64" s="95">
        <v>5.61</v>
      </c>
      <c r="F64" s="80">
        <v>3.41</v>
      </c>
      <c r="G64" s="25">
        <v>11</v>
      </c>
      <c r="H64" s="107">
        <f t="shared" si="0"/>
        <v>60.77</v>
      </c>
      <c r="J64" s="3"/>
      <c r="K64" s="15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x14ac:dyDescent="0.25">
      <c r="A65" s="30"/>
      <c r="B65" s="22" t="s">
        <v>16</v>
      </c>
      <c r="C65" s="23" t="s">
        <v>105</v>
      </c>
      <c r="D65" s="23">
        <f t="shared" si="1"/>
        <v>1.62</v>
      </c>
      <c r="E65" s="95">
        <v>5.61</v>
      </c>
      <c r="F65" s="80">
        <v>185.55</v>
      </c>
      <c r="G65" s="25">
        <v>11</v>
      </c>
      <c r="H65" s="107">
        <f t="shared" si="0"/>
        <v>3306.5</v>
      </c>
      <c r="I65" s="12"/>
      <c r="J65" s="12"/>
      <c r="K65" s="15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x14ac:dyDescent="0.25">
      <c r="A66" s="30"/>
      <c r="B66" s="22" t="s">
        <v>17</v>
      </c>
      <c r="C66" s="23" t="s">
        <v>105</v>
      </c>
      <c r="D66" s="23">
        <f t="shared" si="1"/>
        <v>1.62</v>
      </c>
      <c r="E66" s="95">
        <v>5.61</v>
      </c>
      <c r="F66" s="80">
        <v>15.76</v>
      </c>
      <c r="G66" s="25">
        <v>11</v>
      </c>
      <c r="H66" s="107">
        <f t="shared" si="0"/>
        <v>280.83999999999997</v>
      </c>
      <c r="I66" s="12"/>
      <c r="J66" s="12"/>
      <c r="K66" s="15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x14ac:dyDescent="0.25">
      <c r="A67" s="30"/>
      <c r="B67" s="22" t="s">
        <v>18</v>
      </c>
      <c r="C67" s="23" t="s">
        <v>105</v>
      </c>
      <c r="D67" s="23">
        <f t="shared" si="1"/>
        <v>1.62</v>
      </c>
      <c r="E67" s="95">
        <v>5.61</v>
      </c>
      <c r="F67" s="80">
        <v>28.87</v>
      </c>
      <c r="G67" s="25">
        <v>11</v>
      </c>
      <c r="H67" s="107">
        <f t="shared" si="0"/>
        <v>514.46</v>
      </c>
      <c r="I67" s="12"/>
      <c r="J67" s="12"/>
      <c r="K67" s="15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30"/>
      <c r="B68" s="22" t="s">
        <v>19</v>
      </c>
      <c r="C68" s="23" t="s">
        <v>105</v>
      </c>
      <c r="D68" s="23">
        <f t="shared" si="1"/>
        <v>1.62</v>
      </c>
      <c r="E68" s="95">
        <v>5.61</v>
      </c>
      <c r="F68" s="80">
        <v>73.84</v>
      </c>
      <c r="G68" s="25">
        <v>11</v>
      </c>
      <c r="H68" s="107">
        <f t="shared" si="0"/>
        <v>1315.83</v>
      </c>
      <c r="I68" s="12"/>
      <c r="J68" s="12"/>
      <c r="K68" s="15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30"/>
      <c r="B69" s="22" t="s">
        <v>20</v>
      </c>
      <c r="C69" s="23" t="s">
        <v>105</v>
      </c>
      <c r="D69" s="23">
        <f t="shared" si="1"/>
        <v>1.62</v>
      </c>
      <c r="E69" s="95">
        <v>5.61</v>
      </c>
      <c r="F69" s="80">
        <v>279.8</v>
      </c>
      <c r="G69" s="25">
        <v>11</v>
      </c>
      <c r="H69" s="107">
        <f t="shared" si="0"/>
        <v>4986.04</v>
      </c>
      <c r="I69" s="12"/>
      <c r="J69" s="90"/>
      <c r="K69" s="15"/>
      <c r="L69" s="48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30"/>
      <c r="B70" s="22" t="s">
        <v>21</v>
      </c>
      <c r="C70" s="23" t="s">
        <v>105</v>
      </c>
      <c r="D70" s="23">
        <f t="shared" si="1"/>
        <v>1.62</v>
      </c>
      <c r="E70" s="95">
        <v>5.61</v>
      </c>
      <c r="F70" s="80">
        <v>147.97999999999999</v>
      </c>
      <c r="G70" s="25">
        <v>11</v>
      </c>
      <c r="H70" s="107">
        <f t="shared" si="0"/>
        <v>2637</v>
      </c>
      <c r="I70" s="12"/>
      <c r="J70" s="12"/>
      <c r="K70" s="15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30"/>
      <c r="B71" s="22" t="s">
        <v>7</v>
      </c>
      <c r="C71" s="23" t="s">
        <v>105</v>
      </c>
      <c r="D71" s="23"/>
      <c r="E71" s="95"/>
      <c r="F71" s="80">
        <f>SUM(F60:F70)</f>
        <v>1805.8</v>
      </c>
      <c r="G71" s="25"/>
      <c r="H71" s="107"/>
      <c r="J71" s="3"/>
      <c r="K71" s="15"/>
      <c r="L71" s="3"/>
      <c r="M71" s="3"/>
      <c r="N71" s="3"/>
      <c r="O71" s="3"/>
      <c r="P71" s="3"/>
      <c r="Q71" s="3"/>
      <c r="R71" s="3"/>
      <c r="S71" s="3"/>
      <c r="T71" s="3"/>
    </row>
    <row r="72" spans="1:20" ht="25.5" x14ac:dyDescent="0.25">
      <c r="A72" s="30"/>
      <c r="B72" s="19" t="s">
        <v>28</v>
      </c>
      <c r="C72" s="20" t="s">
        <v>104</v>
      </c>
      <c r="D72" s="110">
        <f t="shared" si="1"/>
        <v>0.03</v>
      </c>
      <c r="E72" s="28">
        <v>0.11</v>
      </c>
      <c r="F72" s="79">
        <v>1805.8</v>
      </c>
      <c r="G72" s="21">
        <v>11</v>
      </c>
      <c r="H72" s="79">
        <f t="shared" si="0"/>
        <v>595.91</v>
      </c>
      <c r="J72" s="3"/>
      <c r="K72" s="15"/>
      <c r="L72" s="3"/>
      <c r="M72" s="3"/>
      <c r="N72" s="3"/>
      <c r="O72" s="3"/>
      <c r="P72" s="3"/>
      <c r="Q72" s="3"/>
      <c r="R72" s="3"/>
      <c r="S72" s="3"/>
      <c r="T72" s="3"/>
    </row>
    <row r="73" spans="1:20" ht="25.5" x14ac:dyDescent="0.25">
      <c r="A73" s="30"/>
      <c r="B73" s="19" t="s">
        <v>29</v>
      </c>
      <c r="C73" s="20" t="s">
        <v>104</v>
      </c>
      <c r="D73" s="110">
        <f t="shared" si="1"/>
        <v>0.03</v>
      </c>
      <c r="E73" s="28">
        <v>0.11</v>
      </c>
      <c r="F73" s="79">
        <v>402.39</v>
      </c>
      <c r="G73" s="21">
        <v>8</v>
      </c>
      <c r="H73" s="79">
        <f t="shared" si="0"/>
        <v>96.57</v>
      </c>
      <c r="I73" s="12"/>
      <c r="J73" s="12"/>
      <c r="K73" s="15"/>
      <c r="L73" s="3"/>
      <c r="M73" s="3"/>
      <c r="N73" s="3"/>
      <c r="O73" s="3"/>
      <c r="P73" s="3"/>
      <c r="Q73" s="3"/>
      <c r="R73" s="3"/>
      <c r="S73" s="3"/>
      <c r="T73" s="3"/>
    </row>
    <row r="74" spans="1:20" ht="25.5" x14ac:dyDescent="0.25">
      <c r="A74" s="30">
        <v>4</v>
      </c>
      <c r="B74" s="19" t="s">
        <v>101</v>
      </c>
      <c r="C74" s="20" t="s">
        <v>104</v>
      </c>
      <c r="D74" s="110">
        <f t="shared" si="1"/>
        <v>1.37</v>
      </c>
      <c r="E74" s="29">
        <v>4.7300000000000004</v>
      </c>
      <c r="F74" s="79">
        <v>769.49</v>
      </c>
      <c r="G74" s="21">
        <v>11</v>
      </c>
      <c r="H74" s="79">
        <f t="shared" si="0"/>
        <v>11596.21</v>
      </c>
      <c r="I74" s="10"/>
      <c r="J74" s="12"/>
      <c r="K74" s="15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x14ac:dyDescent="0.25">
      <c r="A75" s="30"/>
      <c r="B75" s="22" t="s">
        <v>11</v>
      </c>
      <c r="C75" s="23" t="s">
        <v>105</v>
      </c>
      <c r="D75" s="23">
        <f t="shared" si="1"/>
        <v>1.37</v>
      </c>
      <c r="E75" s="95">
        <v>4.7300000000000004</v>
      </c>
      <c r="F75" s="80">
        <v>0.23</v>
      </c>
      <c r="G75" s="25">
        <v>11</v>
      </c>
      <c r="H75" s="107">
        <f t="shared" si="0"/>
        <v>3.47</v>
      </c>
      <c r="I75" s="1"/>
      <c r="J75" s="12"/>
      <c r="K75" s="15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x14ac:dyDescent="0.25">
      <c r="A76" s="30"/>
      <c r="B76" s="22" t="s">
        <v>12</v>
      </c>
      <c r="C76" s="23" t="s">
        <v>105</v>
      </c>
      <c r="D76" s="23">
        <f t="shared" si="1"/>
        <v>1.37</v>
      </c>
      <c r="E76" s="95">
        <v>4.7300000000000004</v>
      </c>
      <c r="F76" s="80">
        <v>171.37</v>
      </c>
      <c r="G76" s="25">
        <v>11</v>
      </c>
      <c r="H76" s="107">
        <f t="shared" si="0"/>
        <v>2582.5500000000002</v>
      </c>
      <c r="I76" s="1"/>
      <c r="J76" s="12"/>
      <c r="K76" s="15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x14ac:dyDescent="0.25">
      <c r="A77" s="30"/>
      <c r="B77" s="22" t="s">
        <v>13</v>
      </c>
      <c r="C77" s="23" t="s">
        <v>105</v>
      </c>
      <c r="D77" s="23">
        <f t="shared" si="1"/>
        <v>1.37</v>
      </c>
      <c r="E77" s="95">
        <v>4.7300000000000004</v>
      </c>
      <c r="F77" s="80">
        <v>16.91</v>
      </c>
      <c r="G77" s="25">
        <v>11</v>
      </c>
      <c r="H77" s="107">
        <f t="shared" si="0"/>
        <v>254.83</v>
      </c>
      <c r="I77" s="1"/>
      <c r="J77" s="12"/>
      <c r="K77" s="15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x14ac:dyDescent="0.25">
      <c r="A78" s="30"/>
      <c r="B78" s="22" t="s">
        <v>14</v>
      </c>
      <c r="C78" s="23" t="s">
        <v>105</v>
      </c>
      <c r="D78" s="23">
        <f t="shared" si="1"/>
        <v>1.37</v>
      </c>
      <c r="E78" s="95">
        <v>4.7300000000000004</v>
      </c>
      <c r="F78" s="80">
        <v>222.11</v>
      </c>
      <c r="G78" s="25">
        <v>11</v>
      </c>
      <c r="H78" s="107">
        <f t="shared" si="0"/>
        <v>3347.2</v>
      </c>
      <c r="I78" s="12"/>
      <c r="J78" s="12"/>
      <c r="K78" s="15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x14ac:dyDescent="0.25">
      <c r="A79" s="30"/>
      <c r="B79" s="22" t="s">
        <v>15</v>
      </c>
      <c r="C79" s="23" t="s">
        <v>105</v>
      </c>
      <c r="D79" s="23">
        <f t="shared" si="1"/>
        <v>1.37</v>
      </c>
      <c r="E79" s="95">
        <v>4.7300000000000004</v>
      </c>
      <c r="F79" s="80">
        <v>0</v>
      </c>
      <c r="G79" s="25">
        <v>0</v>
      </c>
      <c r="H79" s="107">
        <f t="shared" si="0"/>
        <v>0</v>
      </c>
      <c r="J79" s="3"/>
      <c r="K79" s="15"/>
      <c r="L79" s="3"/>
      <c r="M79" s="3"/>
      <c r="N79" s="3"/>
      <c r="O79" s="3"/>
      <c r="P79" s="3"/>
      <c r="Q79" s="3"/>
      <c r="R79" s="3"/>
      <c r="S79" s="3"/>
      <c r="T79" s="3"/>
    </row>
    <row r="80" spans="1:20" ht="15.75" x14ac:dyDescent="0.25">
      <c r="A80" s="30"/>
      <c r="B80" s="22" t="s">
        <v>16</v>
      </c>
      <c r="C80" s="23" t="s">
        <v>105</v>
      </c>
      <c r="D80" s="23">
        <f t="shared" si="1"/>
        <v>1.37</v>
      </c>
      <c r="E80" s="95">
        <v>4.7300000000000004</v>
      </c>
      <c r="F80" s="80">
        <v>248.13</v>
      </c>
      <c r="G80" s="25">
        <v>11</v>
      </c>
      <c r="H80" s="107">
        <f t="shared" si="0"/>
        <v>3739.32</v>
      </c>
      <c r="J80" s="3"/>
      <c r="K80" s="15"/>
      <c r="L80" s="3"/>
      <c r="M80" s="3"/>
      <c r="N80" s="3"/>
      <c r="O80" s="3"/>
      <c r="P80" s="3"/>
      <c r="Q80" s="3"/>
      <c r="R80" s="3"/>
      <c r="S80" s="3"/>
      <c r="T80" s="3"/>
    </row>
    <row r="81" spans="1:20" ht="15.75" x14ac:dyDescent="0.25">
      <c r="A81" s="30"/>
      <c r="B81" s="22" t="s">
        <v>17</v>
      </c>
      <c r="C81" s="23" t="s">
        <v>105</v>
      </c>
      <c r="D81" s="23">
        <f t="shared" si="1"/>
        <v>1.37</v>
      </c>
      <c r="E81" s="95">
        <v>4.7300000000000004</v>
      </c>
      <c r="F81" s="80">
        <v>0</v>
      </c>
      <c r="G81" s="25">
        <v>0</v>
      </c>
      <c r="H81" s="107">
        <f t="shared" si="0"/>
        <v>0</v>
      </c>
      <c r="I81" s="12"/>
      <c r="J81" s="12"/>
      <c r="K81" s="15"/>
      <c r="L81" s="3"/>
      <c r="M81" s="3"/>
      <c r="N81" s="3"/>
      <c r="O81" s="3"/>
      <c r="P81" s="3"/>
      <c r="Q81" s="3"/>
      <c r="R81" s="3"/>
      <c r="S81" s="3"/>
      <c r="T81" s="3"/>
    </row>
    <row r="82" spans="1:20" ht="15.75" x14ac:dyDescent="0.25">
      <c r="A82" s="30"/>
      <c r="B82" s="22" t="s">
        <v>18</v>
      </c>
      <c r="C82" s="23" t="s">
        <v>105</v>
      </c>
      <c r="D82" s="23">
        <f t="shared" si="1"/>
        <v>1.37</v>
      </c>
      <c r="E82" s="95">
        <v>4.7300000000000004</v>
      </c>
      <c r="F82" s="80">
        <v>0</v>
      </c>
      <c r="G82" s="25">
        <v>0</v>
      </c>
      <c r="H82" s="107">
        <f t="shared" si="0"/>
        <v>0</v>
      </c>
      <c r="I82" s="12"/>
      <c r="J82" s="12"/>
      <c r="K82" s="15"/>
      <c r="L82" s="3"/>
      <c r="M82" s="3"/>
      <c r="N82" s="3"/>
      <c r="O82" s="3"/>
      <c r="P82" s="3"/>
      <c r="Q82" s="3"/>
      <c r="R82" s="3"/>
      <c r="S82" s="3"/>
      <c r="T82" s="3"/>
    </row>
    <row r="83" spans="1:20" ht="15.75" x14ac:dyDescent="0.25">
      <c r="A83" s="30"/>
      <c r="B83" s="22" t="s">
        <v>19</v>
      </c>
      <c r="C83" s="23" t="s">
        <v>105</v>
      </c>
      <c r="D83" s="23">
        <f t="shared" si="1"/>
        <v>1.37</v>
      </c>
      <c r="E83" s="95">
        <v>4.7300000000000004</v>
      </c>
      <c r="F83" s="80">
        <v>25.38</v>
      </c>
      <c r="G83" s="25">
        <v>11</v>
      </c>
      <c r="H83" s="107">
        <f t="shared" si="0"/>
        <v>382.48</v>
      </c>
      <c r="J83" s="3"/>
      <c r="K83" s="15"/>
      <c r="L83" s="3"/>
      <c r="M83" s="3"/>
      <c r="N83" s="3"/>
      <c r="O83" s="3"/>
      <c r="P83" s="3"/>
      <c r="Q83" s="3"/>
      <c r="R83" s="3"/>
      <c r="S83" s="3"/>
      <c r="T83" s="3"/>
    </row>
    <row r="84" spans="1:20" ht="15.75" x14ac:dyDescent="0.25">
      <c r="A84" s="30"/>
      <c r="B84" s="22" t="s">
        <v>20</v>
      </c>
      <c r="C84" s="23" t="s">
        <v>105</v>
      </c>
      <c r="D84" s="23">
        <f t="shared" si="1"/>
        <v>1.37</v>
      </c>
      <c r="E84" s="95">
        <v>4.7300000000000004</v>
      </c>
      <c r="F84" s="80">
        <v>85.36</v>
      </c>
      <c r="G84" s="25">
        <v>11</v>
      </c>
      <c r="H84" s="107">
        <f t="shared" si="0"/>
        <v>1286.3800000000001</v>
      </c>
      <c r="J84" s="3"/>
      <c r="K84" s="15"/>
      <c r="L84" s="3"/>
      <c r="M84" s="3"/>
      <c r="N84" s="3"/>
      <c r="O84" s="3"/>
      <c r="P84" s="3"/>
      <c r="Q84" s="3"/>
      <c r="R84" s="3"/>
      <c r="S84" s="3"/>
      <c r="T84" s="3"/>
    </row>
    <row r="85" spans="1:20" ht="15.75" x14ac:dyDescent="0.25">
      <c r="A85" s="30"/>
      <c r="B85" s="22" t="s">
        <v>21</v>
      </c>
      <c r="C85" s="23" t="s">
        <v>105</v>
      </c>
      <c r="D85" s="23">
        <f t="shared" si="1"/>
        <v>1.37</v>
      </c>
      <c r="E85" s="95">
        <v>4.7300000000000004</v>
      </c>
      <c r="F85" s="80">
        <v>0</v>
      </c>
      <c r="G85" s="25">
        <v>0</v>
      </c>
      <c r="H85" s="107">
        <f t="shared" si="0"/>
        <v>0</v>
      </c>
      <c r="I85" s="12"/>
      <c r="J85" s="12"/>
      <c r="K85" s="15"/>
      <c r="L85" s="3"/>
      <c r="M85" s="3"/>
      <c r="N85" s="3"/>
      <c r="O85" s="3"/>
      <c r="P85" s="3"/>
      <c r="Q85" s="3"/>
      <c r="R85" s="3"/>
      <c r="S85" s="3"/>
      <c r="T85" s="3"/>
    </row>
    <row r="86" spans="1:20" ht="15.75" x14ac:dyDescent="0.25">
      <c r="A86" s="30"/>
      <c r="B86" s="22" t="s">
        <v>7</v>
      </c>
      <c r="C86" s="23" t="s">
        <v>105</v>
      </c>
      <c r="D86" s="23"/>
      <c r="E86" s="95"/>
      <c r="F86" s="80">
        <f>SUM(F75:F85)</f>
        <v>769.49</v>
      </c>
      <c r="G86" s="25"/>
      <c r="H86" s="107"/>
      <c r="I86" s="12"/>
      <c r="J86" s="12"/>
      <c r="K86" s="15"/>
    </row>
    <row r="87" spans="1:20" ht="25.5" x14ac:dyDescent="0.25">
      <c r="A87" s="30"/>
      <c r="B87" s="19" t="s">
        <v>30</v>
      </c>
      <c r="C87" s="20" t="s">
        <v>104</v>
      </c>
      <c r="D87" s="110">
        <f t="shared" si="1"/>
        <v>0.03</v>
      </c>
      <c r="E87" s="28">
        <v>0.11</v>
      </c>
      <c r="F87" s="79">
        <v>769.49</v>
      </c>
      <c r="G87" s="21">
        <v>11</v>
      </c>
      <c r="H87" s="79">
        <f t="shared" si="0"/>
        <v>253.93</v>
      </c>
      <c r="I87" s="1"/>
      <c r="J87" s="12"/>
      <c r="K87" s="15"/>
    </row>
    <row r="88" spans="1:20" ht="25.5" x14ac:dyDescent="0.25">
      <c r="A88" s="30"/>
      <c r="B88" s="19" t="s">
        <v>29</v>
      </c>
      <c r="C88" s="20" t="s">
        <v>104</v>
      </c>
      <c r="D88" s="110">
        <f t="shared" si="1"/>
        <v>0.03</v>
      </c>
      <c r="E88" s="28">
        <v>0.11</v>
      </c>
      <c r="F88" s="79">
        <v>18.48</v>
      </c>
      <c r="G88" s="21">
        <v>8</v>
      </c>
      <c r="H88" s="79">
        <f t="shared" si="0"/>
        <v>4.4400000000000004</v>
      </c>
      <c r="I88" s="1"/>
      <c r="J88" s="12"/>
      <c r="K88" s="15"/>
    </row>
    <row r="89" spans="1:20" ht="25.5" x14ac:dyDescent="0.25">
      <c r="A89" s="30">
        <v>5</v>
      </c>
      <c r="B89" s="19" t="s">
        <v>31</v>
      </c>
      <c r="C89" s="20" t="s">
        <v>104</v>
      </c>
      <c r="D89" s="110">
        <f t="shared" si="1"/>
        <v>1.08</v>
      </c>
      <c r="E89" s="29">
        <v>3.74</v>
      </c>
      <c r="F89" s="79">
        <v>997.27</v>
      </c>
      <c r="G89" s="21">
        <v>11</v>
      </c>
      <c r="H89" s="79">
        <f t="shared" si="0"/>
        <v>11847.57</v>
      </c>
      <c r="I89" s="10" t="s">
        <v>185</v>
      </c>
      <c r="J89" s="12"/>
      <c r="K89" s="15"/>
    </row>
    <row r="90" spans="1:20" ht="15.75" x14ac:dyDescent="0.25">
      <c r="A90" s="30"/>
      <c r="B90" s="22" t="s">
        <v>11</v>
      </c>
      <c r="C90" s="23" t="s">
        <v>105</v>
      </c>
      <c r="D90" s="23">
        <f t="shared" si="1"/>
        <v>1.08</v>
      </c>
      <c r="E90" s="95">
        <v>3.74</v>
      </c>
      <c r="F90" s="80">
        <v>0</v>
      </c>
      <c r="G90" s="25">
        <v>0</v>
      </c>
      <c r="H90" s="107">
        <f t="shared" si="0"/>
        <v>0</v>
      </c>
      <c r="I90" s="12"/>
      <c r="J90" s="12"/>
      <c r="K90" s="15"/>
    </row>
    <row r="91" spans="1:20" ht="15.75" x14ac:dyDescent="0.25">
      <c r="A91" s="30"/>
      <c r="B91" s="22" t="s">
        <v>12</v>
      </c>
      <c r="C91" s="23" t="s">
        <v>105</v>
      </c>
      <c r="D91" s="23">
        <f t="shared" si="1"/>
        <v>1.08</v>
      </c>
      <c r="E91" s="95">
        <v>3.74</v>
      </c>
      <c r="F91" s="80">
        <v>102.39</v>
      </c>
      <c r="G91" s="25">
        <v>11</v>
      </c>
      <c r="H91" s="107">
        <f t="shared" si="0"/>
        <v>1216.3900000000001</v>
      </c>
      <c r="I91" s="12"/>
      <c r="J91" s="12"/>
      <c r="K91" s="15"/>
    </row>
    <row r="92" spans="1:20" ht="15.75" x14ac:dyDescent="0.25">
      <c r="A92" s="30"/>
      <c r="B92" s="22" t="s">
        <v>13</v>
      </c>
      <c r="C92" s="23" t="s">
        <v>105</v>
      </c>
      <c r="D92" s="23">
        <f t="shared" si="1"/>
        <v>1.08</v>
      </c>
      <c r="E92" s="95">
        <v>3.74</v>
      </c>
      <c r="F92" s="80">
        <v>4</v>
      </c>
      <c r="G92" s="25">
        <v>11</v>
      </c>
      <c r="H92" s="107">
        <f t="shared" si="0"/>
        <v>47.52</v>
      </c>
      <c r="I92" s="12"/>
      <c r="J92" s="12"/>
      <c r="K92" s="15"/>
    </row>
    <row r="93" spans="1:20" ht="15.75" x14ac:dyDescent="0.25">
      <c r="A93" s="30"/>
      <c r="B93" s="22" t="s">
        <v>14</v>
      </c>
      <c r="C93" s="23" t="s">
        <v>105</v>
      </c>
      <c r="D93" s="23">
        <f t="shared" si="1"/>
        <v>1.08</v>
      </c>
      <c r="E93" s="95">
        <v>3.74</v>
      </c>
      <c r="F93" s="80">
        <v>93.1</v>
      </c>
      <c r="G93" s="25">
        <v>11</v>
      </c>
      <c r="H93" s="107">
        <f t="shared" si="0"/>
        <v>1106.03</v>
      </c>
      <c r="I93" s="12"/>
      <c r="J93" s="12"/>
      <c r="K93" s="15"/>
    </row>
    <row r="94" spans="1:20" ht="15.75" x14ac:dyDescent="0.25">
      <c r="A94" s="30"/>
      <c r="B94" s="22" t="s">
        <v>15</v>
      </c>
      <c r="C94" s="23" t="s">
        <v>105</v>
      </c>
      <c r="D94" s="23">
        <f t="shared" si="1"/>
        <v>1.08</v>
      </c>
      <c r="E94" s="95">
        <v>3.74</v>
      </c>
      <c r="F94" s="80">
        <v>0</v>
      </c>
      <c r="G94" s="25">
        <v>0</v>
      </c>
      <c r="H94" s="107">
        <f t="shared" si="0"/>
        <v>0</v>
      </c>
      <c r="I94" s="12"/>
      <c r="J94" s="12"/>
    </row>
    <row r="95" spans="1:20" ht="15.75" x14ac:dyDescent="0.25">
      <c r="A95" s="30"/>
      <c r="B95" s="22" t="s">
        <v>16</v>
      </c>
      <c r="C95" s="23" t="s">
        <v>105</v>
      </c>
      <c r="D95" s="23">
        <f t="shared" si="1"/>
        <v>1.08</v>
      </c>
      <c r="E95" s="95">
        <v>3.74</v>
      </c>
      <c r="F95" s="80">
        <v>362.04</v>
      </c>
      <c r="G95" s="25">
        <v>11</v>
      </c>
      <c r="H95" s="107">
        <f t="shared" si="0"/>
        <v>4301.04</v>
      </c>
    </row>
    <row r="96" spans="1:20" ht="15.75" x14ac:dyDescent="0.25">
      <c r="A96" s="30"/>
      <c r="B96" s="22" t="s">
        <v>17</v>
      </c>
      <c r="C96" s="23" t="s">
        <v>105</v>
      </c>
      <c r="D96" s="23">
        <f t="shared" si="1"/>
        <v>1.08</v>
      </c>
      <c r="E96" s="95">
        <v>3.74</v>
      </c>
      <c r="F96" s="80">
        <v>0</v>
      </c>
      <c r="G96" s="25">
        <v>0</v>
      </c>
      <c r="H96" s="107">
        <f t="shared" si="0"/>
        <v>0</v>
      </c>
    </row>
    <row r="97" spans="1:9" ht="15.75" x14ac:dyDescent="0.25">
      <c r="A97" s="30"/>
      <c r="B97" s="22" t="s">
        <v>18</v>
      </c>
      <c r="C97" s="23" t="s">
        <v>105</v>
      </c>
      <c r="D97" s="23">
        <f t="shared" si="1"/>
        <v>1.08</v>
      </c>
      <c r="E97" s="95">
        <v>3.74</v>
      </c>
      <c r="F97" s="80">
        <v>0</v>
      </c>
      <c r="G97" s="25">
        <v>0</v>
      </c>
      <c r="H97" s="107">
        <f t="shared" si="0"/>
        <v>0</v>
      </c>
    </row>
    <row r="98" spans="1:9" ht="15.75" x14ac:dyDescent="0.25">
      <c r="A98" s="30"/>
      <c r="B98" s="22" t="s">
        <v>19</v>
      </c>
      <c r="C98" s="23" t="s">
        <v>105</v>
      </c>
      <c r="D98" s="23">
        <f t="shared" si="1"/>
        <v>1.08</v>
      </c>
      <c r="E98" s="95">
        <v>3.74</v>
      </c>
      <c r="F98" s="80">
        <v>51.09</v>
      </c>
      <c r="G98" s="25">
        <v>11</v>
      </c>
      <c r="H98" s="107">
        <f t="shared" si="0"/>
        <v>606.95000000000005</v>
      </c>
    </row>
    <row r="99" spans="1:9" ht="15.75" x14ac:dyDescent="0.25">
      <c r="A99" s="30"/>
      <c r="B99" s="22" t="s">
        <v>20</v>
      </c>
      <c r="C99" s="23" t="s">
        <v>105</v>
      </c>
      <c r="D99" s="23">
        <f t="shared" si="1"/>
        <v>1.08</v>
      </c>
      <c r="E99" s="95">
        <v>3.74</v>
      </c>
      <c r="F99" s="80">
        <v>384.65</v>
      </c>
      <c r="G99" s="25">
        <v>11</v>
      </c>
      <c r="H99" s="107">
        <f t="shared" si="0"/>
        <v>4569.6400000000003</v>
      </c>
    </row>
    <row r="100" spans="1:9" ht="15.75" x14ac:dyDescent="0.25">
      <c r="A100" s="30"/>
      <c r="B100" s="22" t="s">
        <v>21</v>
      </c>
      <c r="C100" s="23" t="s">
        <v>105</v>
      </c>
      <c r="D100" s="23">
        <f t="shared" si="1"/>
        <v>1.08</v>
      </c>
      <c r="E100" s="95">
        <v>3.74</v>
      </c>
      <c r="F100" s="80">
        <v>0</v>
      </c>
      <c r="G100" s="25">
        <v>0</v>
      </c>
      <c r="H100" s="107">
        <f t="shared" si="0"/>
        <v>0</v>
      </c>
    </row>
    <row r="101" spans="1:9" ht="15.75" x14ac:dyDescent="0.25">
      <c r="A101" s="30"/>
      <c r="B101" s="22" t="s">
        <v>7</v>
      </c>
      <c r="C101" s="23" t="s">
        <v>105</v>
      </c>
      <c r="D101" s="23"/>
      <c r="E101" s="95"/>
      <c r="F101" s="80">
        <f>SUM(F90:F100)</f>
        <v>997.27</v>
      </c>
      <c r="G101" s="25"/>
      <c r="H101" s="107"/>
    </row>
    <row r="102" spans="1:9" ht="25.5" x14ac:dyDescent="0.25">
      <c r="A102" s="30"/>
      <c r="B102" s="19" t="s">
        <v>32</v>
      </c>
      <c r="C102" s="20" t="s">
        <v>104</v>
      </c>
      <c r="D102" s="110">
        <f t="shared" si="1"/>
        <v>0.03</v>
      </c>
      <c r="E102" s="28">
        <v>0.11</v>
      </c>
      <c r="F102" s="79">
        <v>997.27</v>
      </c>
      <c r="G102" s="21">
        <v>11</v>
      </c>
      <c r="H102" s="79">
        <f t="shared" si="0"/>
        <v>329.1</v>
      </c>
      <c r="I102" s="13"/>
    </row>
    <row r="103" spans="1:9" ht="25.5" x14ac:dyDescent="0.25">
      <c r="A103" s="30"/>
      <c r="B103" s="19" t="s">
        <v>29</v>
      </c>
      <c r="C103" s="20" t="s">
        <v>104</v>
      </c>
      <c r="D103" s="110">
        <f t="shared" si="1"/>
        <v>0.03</v>
      </c>
      <c r="E103" s="28">
        <v>0.11</v>
      </c>
      <c r="F103" s="83">
        <v>4.92</v>
      </c>
      <c r="G103" s="103">
        <v>8</v>
      </c>
      <c r="H103" s="79">
        <f t="shared" si="0"/>
        <v>1.18</v>
      </c>
    </row>
    <row r="104" spans="1:9" ht="25.5" x14ac:dyDescent="0.25">
      <c r="A104" s="30">
        <v>6</v>
      </c>
      <c r="B104" s="19" t="s">
        <v>33</v>
      </c>
      <c r="C104" s="20" t="s">
        <v>34</v>
      </c>
      <c r="D104" s="110">
        <f t="shared" si="1"/>
        <v>1.62</v>
      </c>
      <c r="E104" s="28">
        <v>5.61</v>
      </c>
      <c r="F104" s="83">
        <v>17.03</v>
      </c>
      <c r="G104" s="103">
        <v>11</v>
      </c>
      <c r="H104" s="79">
        <f t="shared" si="0"/>
        <v>303.47000000000003</v>
      </c>
    </row>
    <row r="105" spans="1:9" ht="38.25" x14ac:dyDescent="0.25">
      <c r="A105" s="30"/>
      <c r="B105" s="19" t="s">
        <v>35</v>
      </c>
      <c r="C105" s="20" t="s">
        <v>34</v>
      </c>
      <c r="D105" s="110">
        <f t="shared" si="1"/>
        <v>0.03</v>
      </c>
      <c r="E105" s="28">
        <v>0.11</v>
      </c>
      <c r="F105" s="83">
        <v>17.03</v>
      </c>
      <c r="G105" s="103">
        <v>11</v>
      </c>
      <c r="H105" s="79">
        <f t="shared" ref="H105:H168" si="5">ROUND((D105*F105*G105),2)</f>
        <v>5.62</v>
      </c>
    </row>
    <row r="106" spans="1:9" ht="25.5" x14ac:dyDescent="0.25">
      <c r="A106" s="30">
        <v>7</v>
      </c>
      <c r="B106" s="19" t="s">
        <v>36</v>
      </c>
      <c r="C106" s="20" t="s">
        <v>34</v>
      </c>
      <c r="D106" s="110">
        <f t="shared" ref="D106:D169" si="6">+ROUND(E106/$E$26,2)</f>
        <v>1.37</v>
      </c>
      <c r="E106" s="28">
        <v>4.7300000000000004</v>
      </c>
      <c r="F106" s="83">
        <v>0</v>
      </c>
      <c r="G106" s="103">
        <v>11</v>
      </c>
      <c r="H106" s="79">
        <f t="shared" si="5"/>
        <v>0</v>
      </c>
    </row>
    <row r="107" spans="1:9" ht="38.25" x14ac:dyDescent="0.25">
      <c r="A107" s="30"/>
      <c r="B107" s="19" t="s">
        <v>37</v>
      </c>
      <c r="C107" s="20" t="s">
        <v>34</v>
      </c>
      <c r="D107" s="110">
        <f t="shared" si="6"/>
        <v>0.03</v>
      </c>
      <c r="E107" s="28">
        <v>0.11</v>
      </c>
      <c r="F107" s="83">
        <v>0</v>
      </c>
      <c r="G107" s="103">
        <v>11</v>
      </c>
      <c r="H107" s="79">
        <f t="shared" si="5"/>
        <v>0</v>
      </c>
    </row>
    <row r="108" spans="1:9" ht="15.75" x14ac:dyDescent="0.25">
      <c r="A108" s="32">
        <v>8</v>
      </c>
      <c r="B108" s="26" t="s">
        <v>38</v>
      </c>
      <c r="C108" s="20" t="s">
        <v>104</v>
      </c>
      <c r="D108" s="110">
        <f t="shared" si="6"/>
        <v>2.17</v>
      </c>
      <c r="E108" s="28">
        <v>7.48</v>
      </c>
      <c r="F108" s="79">
        <v>129.82</v>
      </c>
      <c r="G108" s="21">
        <v>11</v>
      </c>
      <c r="H108" s="79">
        <f t="shared" si="5"/>
        <v>3098.8</v>
      </c>
      <c r="I108" s="13"/>
    </row>
    <row r="109" spans="1:9" ht="15.75" x14ac:dyDescent="0.25">
      <c r="A109" s="30"/>
      <c r="B109" s="22" t="s">
        <v>11</v>
      </c>
      <c r="C109" s="23" t="s">
        <v>105</v>
      </c>
      <c r="D109" s="23">
        <f t="shared" si="6"/>
        <v>2.17</v>
      </c>
      <c r="E109" s="99">
        <v>7.48</v>
      </c>
      <c r="F109" s="80">
        <v>9.94</v>
      </c>
      <c r="G109" s="25">
        <v>11</v>
      </c>
      <c r="H109" s="107">
        <f t="shared" si="5"/>
        <v>237.27</v>
      </c>
    </row>
    <row r="110" spans="1:9" ht="15.75" x14ac:dyDescent="0.25">
      <c r="A110" s="30"/>
      <c r="B110" s="22" t="s">
        <v>12</v>
      </c>
      <c r="C110" s="23" t="s">
        <v>105</v>
      </c>
      <c r="D110" s="23">
        <f t="shared" si="6"/>
        <v>2.17</v>
      </c>
      <c r="E110" s="99">
        <v>7.48</v>
      </c>
      <c r="F110" s="80">
        <v>18.62</v>
      </c>
      <c r="G110" s="25">
        <v>11</v>
      </c>
      <c r="H110" s="107">
        <f t="shared" si="5"/>
        <v>444.46</v>
      </c>
    </row>
    <row r="111" spans="1:9" ht="15.75" x14ac:dyDescent="0.25">
      <c r="A111" s="30"/>
      <c r="B111" s="22" t="s">
        <v>13</v>
      </c>
      <c r="C111" s="23" t="s">
        <v>105</v>
      </c>
      <c r="D111" s="23">
        <f t="shared" si="6"/>
        <v>2.17</v>
      </c>
      <c r="E111" s="99">
        <v>7.48</v>
      </c>
      <c r="F111" s="80">
        <v>6.29</v>
      </c>
      <c r="G111" s="25">
        <v>11</v>
      </c>
      <c r="H111" s="107">
        <f t="shared" si="5"/>
        <v>150.13999999999999</v>
      </c>
    </row>
    <row r="112" spans="1:9" ht="15.75" x14ac:dyDescent="0.25">
      <c r="A112" s="30"/>
      <c r="B112" s="22" t="s">
        <v>14</v>
      </c>
      <c r="C112" s="23" t="s">
        <v>105</v>
      </c>
      <c r="D112" s="23">
        <f t="shared" si="6"/>
        <v>2.17</v>
      </c>
      <c r="E112" s="99">
        <v>7.48</v>
      </c>
      <c r="F112" s="80">
        <v>27.09</v>
      </c>
      <c r="G112" s="25">
        <v>11</v>
      </c>
      <c r="H112" s="107">
        <f t="shared" si="5"/>
        <v>646.64</v>
      </c>
    </row>
    <row r="113" spans="1:12" ht="15.75" x14ac:dyDescent="0.25">
      <c r="A113" s="30"/>
      <c r="B113" s="22" t="s">
        <v>16</v>
      </c>
      <c r="C113" s="23" t="s">
        <v>105</v>
      </c>
      <c r="D113" s="23">
        <f t="shared" si="6"/>
        <v>2.17</v>
      </c>
      <c r="E113" s="99">
        <v>7.48</v>
      </c>
      <c r="F113" s="80">
        <v>39.880000000000003</v>
      </c>
      <c r="G113" s="25">
        <v>11</v>
      </c>
      <c r="H113" s="107">
        <f t="shared" si="5"/>
        <v>951.94</v>
      </c>
    </row>
    <row r="114" spans="1:12" ht="15.75" x14ac:dyDescent="0.25">
      <c r="A114" s="30"/>
      <c r="B114" s="22" t="s">
        <v>18</v>
      </c>
      <c r="C114" s="23" t="s">
        <v>105</v>
      </c>
      <c r="D114" s="23">
        <f t="shared" si="6"/>
        <v>2.17</v>
      </c>
      <c r="E114" s="99">
        <v>7.48</v>
      </c>
      <c r="F114" s="80">
        <v>0.98</v>
      </c>
      <c r="G114" s="25">
        <v>11</v>
      </c>
      <c r="H114" s="107">
        <f t="shared" si="5"/>
        <v>23.39</v>
      </c>
    </row>
    <row r="115" spans="1:12" ht="15.75" x14ac:dyDescent="0.25">
      <c r="A115" s="30"/>
      <c r="B115" s="22" t="s">
        <v>19</v>
      </c>
      <c r="C115" s="23" t="s">
        <v>105</v>
      </c>
      <c r="D115" s="23">
        <f t="shared" si="6"/>
        <v>2.17</v>
      </c>
      <c r="E115" s="99">
        <v>7.48</v>
      </c>
      <c r="F115" s="80">
        <v>4.41</v>
      </c>
      <c r="G115" s="25">
        <v>11</v>
      </c>
      <c r="H115" s="107">
        <f t="shared" si="5"/>
        <v>105.27</v>
      </c>
    </row>
    <row r="116" spans="1:12" ht="15.75" x14ac:dyDescent="0.25">
      <c r="A116" s="30"/>
      <c r="B116" s="22" t="s">
        <v>20</v>
      </c>
      <c r="C116" s="23" t="s">
        <v>105</v>
      </c>
      <c r="D116" s="23">
        <f t="shared" si="6"/>
        <v>2.17</v>
      </c>
      <c r="E116" s="99">
        <v>7.48</v>
      </c>
      <c r="F116" s="80">
        <v>6.4</v>
      </c>
      <c r="G116" s="25">
        <v>11</v>
      </c>
      <c r="H116" s="107">
        <f t="shared" si="5"/>
        <v>152.77000000000001</v>
      </c>
    </row>
    <row r="117" spans="1:12" ht="15.75" x14ac:dyDescent="0.25">
      <c r="A117" s="30"/>
      <c r="B117" s="22" t="s">
        <v>21</v>
      </c>
      <c r="C117" s="23" t="s">
        <v>105</v>
      </c>
      <c r="D117" s="23">
        <f t="shared" si="6"/>
        <v>2.17</v>
      </c>
      <c r="E117" s="99">
        <v>7.48</v>
      </c>
      <c r="F117" s="80">
        <v>16.21</v>
      </c>
      <c r="G117" s="25">
        <v>11</v>
      </c>
      <c r="H117" s="107">
        <f t="shared" si="5"/>
        <v>386.93</v>
      </c>
    </row>
    <row r="118" spans="1:12" ht="15.75" x14ac:dyDescent="0.25">
      <c r="A118" s="30"/>
      <c r="B118" s="22" t="s">
        <v>7</v>
      </c>
      <c r="C118" s="23" t="s">
        <v>105</v>
      </c>
      <c r="D118" s="23">
        <f t="shared" si="6"/>
        <v>0</v>
      </c>
      <c r="E118" s="99"/>
      <c r="F118" s="80">
        <f>SUM(F109:F117)</f>
        <v>129.82</v>
      </c>
      <c r="G118" s="25"/>
      <c r="H118" s="107"/>
    </row>
    <row r="119" spans="1:12" x14ac:dyDescent="0.25">
      <c r="A119" s="30"/>
      <c r="B119" s="19" t="s">
        <v>39</v>
      </c>
      <c r="C119" s="20" t="s">
        <v>34</v>
      </c>
      <c r="D119" s="110">
        <f t="shared" si="6"/>
        <v>0.03</v>
      </c>
      <c r="E119" s="28">
        <v>0.11</v>
      </c>
      <c r="F119" s="79">
        <v>129.82</v>
      </c>
      <c r="G119" s="21">
        <v>11</v>
      </c>
      <c r="H119" s="79">
        <f t="shared" si="5"/>
        <v>42.84</v>
      </c>
    </row>
    <row r="120" spans="1:12" ht="25.5" x14ac:dyDescent="0.25">
      <c r="A120" s="30"/>
      <c r="B120" s="19" t="s">
        <v>40</v>
      </c>
      <c r="C120" s="20" t="s">
        <v>34</v>
      </c>
      <c r="D120" s="110">
        <f t="shared" si="6"/>
        <v>0.03</v>
      </c>
      <c r="E120" s="28">
        <v>0.11</v>
      </c>
      <c r="F120" s="79">
        <v>66.14</v>
      </c>
      <c r="G120" s="21">
        <v>8</v>
      </c>
      <c r="H120" s="79">
        <f t="shared" si="5"/>
        <v>15.87</v>
      </c>
      <c r="J120" s="7"/>
      <c r="K120" s="89"/>
      <c r="L120" s="64"/>
    </row>
    <row r="121" spans="1:12" ht="25.5" x14ac:dyDescent="0.25">
      <c r="A121" s="30">
        <v>9</v>
      </c>
      <c r="B121" s="19" t="s">
        <v>41</v>
      </c>
      <c r="C121" s="20" t="s">
        <v>104</v>
      </c>
      <c r="D121" s="110">
        <f t="shared" si="6"/>
        <v>0.72</v>
      </c>
      <c r="E121" s="29">
        <v>2.48</v>
      </c>
      <c r="F121" s="79">
        <v>1325.51</v>
      </c>
      <c r="G121" s="21">
        <v>11</v>
      </c>
      <c r="H121" s="79">
        <f t="shared" si="5"/>
        <v>10498.04</v>
      </c>
      <c r="I121" s="13"/>
      <c r="J121" s="3"/>
      <c r="K121" s="48"/>
    </row>
    <row r="122" spans="1:12" ht="15.75" x14ac:dyDescent="0.25">
      <c r="A122" s="30"/>
      <c r="B122" s="22" t="s">
        <v>11</v>
      </c>
      <c r="C122" s="23" t="s">
        <v>105</v>
      </c>
      <c r="D122" s="23">
        <f t="shared" si="6"/>
        <v>0.72</v>
      </c>
      <c r="E122" s="95">
        <v>2.48</v>
      </c>
      <c r="F122" s="80">
        <v>58.19</v>
      </c>
      <c r="G122" s="25">
        <v>11</v>
      </c>
      <c r="H122" s="107">
        <f t="shared" si="5"/>
        <v>460.86</v>
      </c>
      <c r="J122" s="3"/>
      <c r="K122" s="48"/>
    </row>
    <row r="123" spans="1:12" ht="15.75" x14ac:dyDescent="0.25">
      <c r="A123" s="30"/>
      <c r="B123" s="22" t="s">
        <v>12</v>
      </c>
      <c r="C123" s="23" t="s">
        <v>105</v>
      </c>
      <c r="D123" s="23">
        <f t="shared" si="6"/>
        <v>0.72</v>
      </c>
      <c r="E123" s="95">
        <v>2.48</v>
      </c>
      <c r="F123" s="80">
        <v>247.04</v>
      </c>
      <c r="G123" s="25">
        <v>11</v>
      </c>
      <c r="H123" s="107">
        <f t="shared" si="5"/>
        <v>1956.56</v>
      </c>
      <c r="J123" s="3"/>
      <c r="K123" s="48"/>
    </row>
    <row r="124" spans="1:12" ht="15.75" x14ac:dyDescent="0.25">
      <c r="A124" s="30"/>
      <c r="B124" s="22" t="s">
        <v>14</v>
      </c>
      <c r="C124" s="23" t="s">
        <v>105</v>
      </c>
      <c r="D124" s="23">
        <f t="shared" si="6"/>
        <v>0.72</v>
      </c>
      <c r="E124" s="95">
        <v>2.48</v>
      </c>
      <c r="F124" s="80">
        <v>458.49</v>
      </c>
      <c r="G124" s="25">
        <v>11</v>
      </c>
      <c r="H124" s="107">
        <f t="shared" si="5"/>
        <v>3631.24</v>
      </c>
      <c r="J124" s="3"/>
      <c r="K124" s="48"/>
    </row>
    <row r="125" spans="1:12" ht="15.75" x14ac:dyDescent="0.25">
      <c r="A125" s="30"/>
      <c r="B125" s="22" t="s">
        <v>16</v>
      </c>
      <c r="C125" s="23" t="s">
        <v>105</v>
      </c>
      <c r="D125" s="23">
        <f t="shared" si="6"/>
        <v>0.72</v>
      </c>
      <c r="E125" s="95">
        <v>2.48</v>
      </c>
      <c r="F125" s="80">
        <v>274.02</v>
      </c>
      <c r="G125" s="25">
        <v>11</v>
      </c>
      <c r="H125" s="107">
        <f t="shared" si="5"/>
        <v>2170.2399999999998</v>
      </c>
      <c r="J125" s="3"/>
      <c r="K125" s="48"/>
    </row>
    <row r="126" spans="1:12" ht="15.75" x14ac:dyDescent="0.25">
      <c r="A126" s="30"/>
      <c r="B126" s="22" t="s">
        <v>20</v>
      </c>
      <c r="C126" s="23" t="s">
        <v>105</v>
      </c>
      <c r="D126" s="23">
        <f t="shared" si="6"/>
        <v>0.72</v>
      </c>
      <c r="E126" s="95">
        <v>2.48</v>
      </c>
      <c r="F126" s="80">
        <v>206.27</v>
      </c>
      <c r="G126" s="25">
        <v>11</v>
      </c>
      <c r="H126" s="107">
        <f t="shared" si="5"/>
        <v>1633.66</v>
      </c>
      <c r="J126" s="3"/>
      <c r="K126" s="48"/>
    </row>
    <row r="127" spans="1:12" ht="15.75" x14ac:dyDescent="0.25">
      <c r="A127" s="30"/>
      <c r="B127" s="22" t="s">
        <v>21</v>
      </c>
      <c r="C127" s="23" t="s">
        <v>105</v>
      </c>
      <c r="D127" s="23">
        <f t="shared" si="6"/>
        <v>0.72</v>
      </c>
      <c r="E127" s="95">
        <v>2.48</v>
      </c>
      <c r="F127" s="80">
        <v>81.5</v>
      </c>
      <c r="G127" s="25">
        <v>11</v>
      </c>
      <c r="H127" s="107">
        <f t="shared" si="5"/>
        <v>645.48</v>
      </c>
      <c r="J127" s="3"/>
      <c r="K127" s="3"/>
    </row>
    <row r="128" spans="1:12" ht="15.75" x14ac:dyDescent="0.25">
      <c r="A128" s="30"/>
      <c r="B128" s="22" t="s">
        <v>7</v>
      </c>
      <c r="C128" s="23" t="s">
        <v>105</v>
      </c>
      <c r="D128" s="23">
        <f t="shared" si="6"/>
        <v>0</v>
      </c>
      <c r="E128" s="95"/>
      <c r="F128" s="80">
        <f>SUM(F122:F127)</f>
        <v>1325.51</v>
      </c>
      <c r="G128" s="25"/>
      <c r="H128" s="107"/>
      <c r="J128" s="3"/>
      <c r="K128" s="3"/>
    </row>
    <row r="129" spans="1:9" ht="26.25" customHeight="1" x14ac:dyDescent="0.25">
      <c r="A129" s="30"/>
      <c r="B129" s="19" t="s">
        <v>42</v>
      </c>
      <c r="C129" s="20" t="s">
        <v>104</v>
      </c>
      <c r="D129" s="110">
        <f t="shared" si="6"/>
        <v>0.03</v>
      </c>
      <c r="E129" s="28">
        <v>0.11</v>
      </c>
      <c r="F129" s="79">
        <v>1325.51</v>
      </c>
      <c r="G129" s="21">
        <v>11</v>
      </c>
      <c r="H129" s="79">
        <f t="shared" si="5"/>
        <v>437.42</v>
      </c>
    </row>
    <row r="130" spans="1:9" ht="38.25" x14ac:dyDescent="0.25">
      <c r="A130" s="30"/>
      <c r="B130" s="19" t="s">
        <v>43</v>
      </c>
      <c r="C130" s="20" t="s">
        <v>104</v>
      </c>
      <c r="D130" s="110">
        <f t="shared" si="6"/>
        <v>0.03</v>
      </c>
      <c r="E130" s="28">
        <v>0.11</v>
      </c>
      <c r="F130" s="79">
        <v>214.04</v>
      </c>
      <c r="G130" s="21">
        <v>8</v>
      </c>
      <c r="H130" s="79">
        <f t="shared" si="5"/>
        <v>51.37</v>
      </c>
    </row>
    <row r="131" spans="1:9" ht="25.5" x14ac:dyDescent="0.25">
      <c r="A131" s="30">
        <v>10</v>
      </c>
      <c r="B131" s="19" t="s">
        <v>44</v>
      </c>
      <c r="C131" s="20"/>
      <c r="D131" s="23"/>
      <c r="E131" s="29"/>
      <c r="F131" s="79"/>
      <c r="G131" s="21"/>
      <c r="H131" s="79"/>
    </row>
    <row r="132" spans="1:9" ht="15.75" x14ac:dyDescent="0.25">
      <c r="A132" s="30"/>
      <c r="B132" s="19" t="s">
        <v>45</v>
      </c>
      <c r="C132" s="20" t="s">
        <v>104</v>
      </c>
      <c r="D132" s="110">
        <f t="shared" si="6"/>
        <v>1.62</v>
      </c>
      <c r="E132" s="28">
        <v>5.61</v>
      </c>
      <c r="F132" s="79">
        <v>261.86</v>
      </c>
      <c r="G132" s="21">
        <v>11</v>
      </c>
      <c r="H132" s="79">
        <f t="shared" si="5"/>
        <v>4666.3500000000004</v>
      </c>
    </row>
    <row r="133" spans="1:9" ht="15.75" x14ac:dyDescent="0.25">
      <c r="A133" s="30"/>
      <c r="B133" s="22" t="s">
        <v>11</v>
      </c>
      <c r="C133" s="23" t="s">
        <v>105</v>
      </c>
      <c r="D133" s="23">
        <f t="shared" si="6"/>
        <v>1.62</v>
      </c>
      <c r="E133" s="99">
        <v>5.61</v>
      </c>
      <c r="F133" s="80">
        <v>4.78</v>
      </c>
      <c r="G133" s="25">
        <v>11</v>
      </c>
      <c r="H133" s="107">
        <f t="shared" si="5"/>
        <v>85.18</v>
      </c>
    </row>
    <row r="134" spans="1:9" ht="15.75" x14ac:dyDescent="0.25">
      <c r="A134" s="30"/>
      <c r="B134" s="22" t="s">
        <v>12</v>
      </c>
      <c r="C134" s="23" t="s">
        <v>105</v>
      </c>
      <c r="D134" s="23">
        <f t="shared" si="6"/>
        <v>1.62</v>
      </c>
      <c r="E134" s="99">
        <v>5.61</v>
      </c>
      <c r="F134" s="80">
        <v>72.37</v>
      </c>
      <c r="G134" s="25">
        <v>11</v>
      </c>
      <c r="H134" s="107">
        <f t="shared" si="5"/>
        <v>1289.6300000000001</v>
      </c>
    </row>
    <row r="135" spans="1:9" ht="15.75" x14ac:dyDescent="0.25">
      <c r="A135" s="30"/>
      <c r="B135" s="22" t="s">
        <v>13</v>
      </c>
      <c r="C135" s="23" t="s">
        <v>105</v>
      </c>
      <c r="D135" s="23">
        <f t="shared" si="6"/>
        <v>1.62</v>
      </c>
      <c r="E135" s="99">
        <v>5.61</v>
      </c>
      <c r="F135" s="80">
        <v>6.17</v>
      </c>
      <c r="G135" s="25">
        <v>11</v>
      </c>
      <c r="H135" s="107">
        <f t="shared" si="5"/>
        <v>109.95</v>
      </c>
    </row>
    <row r="136" spans="1:9" ht="15.75" x14ac:dyDescent="0.25">
      <c r="A136" s="30"/>
      <c r="B136" s="22" t="s">
        <v>14</v>
      </c>
      <c r="C136" s="23" t="s">
        <v>105</v>
      </c>
      <c r="D136" s="23">
        <f t="shared" si="6"/>
        <v>1.62</v>
      </c>
      <c r="E136" s="99">
        <v>5.61</v>
      </c>
      <c r="F136" s="80">
        <v>29.33</v>
      </c>
      <c r="G136" s="25">
        <v>11</v>
      </c>
      <c r="H136" s="107">
        <f t="shared" si="5"/>
        <v>522.66</v>
      </c>
    </row>
    <row r="137" spans="1:9" ht="15.75" x14ac:dyDescent="0.25">
      <c r="A137" s="30"/>
      <c r="B137" s="22" t="s">
        <v>15</v>
      </c>
      <c r="C137" s="23" t="s">
        <v>105</v>
      </c>
      <c r="D137" s="23">
        <f t="shared" si="6"/>
        <v>1.62</v>
      </c>
      <c r="E137" s="99">
        <v>5.61</v>
      </c>
      <c r="F137" s="80">
        <v>2.5</v>
      </c>
      <c r="G137" s="25">
        <v>11</v>
      </c>
      <c r="H137" s="107">
        <f t="shared" si="5"/>
        <v>44.55</v>
      </c>
    </row>
    <row r="138" spans="1:9" ht="15.75" x14ac:dyDescent="0.25">
      <c r="A138" s="30"/>
      <c r="B138" s="22" t="s">
        <v>16</v>
      </c>
      <c r="C138" s="23" t="s">
        <v>105</v>
      </c>
      <c r="D138" s="23">
        <f t="shared" si="6"/>
        <v>1.62</v>
      </c>
      <c r="E138" s="99">
        <v>5.61</v>
      </c>
      <c r="F138" s="80">
        <v>58.16</v>
      </c>
      <c r="G138" s="25">
        <v>11</v>
      </c>
      <c r="H138" s="107">
        <f t="shared" si="5"/>
        <v>1036.4100000000001</v>
      </c>
      <c r="I138" s="13"/>
    </row>
    <row r="139" spans="1:9" ht="15.75" x14ac:dyDescent="0.25">
      <c r="A139" s="30"/>
      <c r="B139" s="22" t="s">
        <v>17</v>
      </c>
      <c r="C139" s="23" t="s">
        <v>105</v>
      </c>
      <c r="D139" s="23">
        <f t="shared" si="6"/>
        <v>1.62</v>
      </c>
      <c r="E139" s="99">
        <v>5.61</v>
      </c>
      <c r="F139" s="80">
        <v>2.71</v>
      </c>
      <c r="G139" s="25">
        <v>11</v>
      </c>
      <c r="H139" s="107">
        <f t="shared" si="5"/>
        <v>48.29</v>
      </c>
    </row>
    <row r="140" spans="1:9" ht="15.75" x14ac:dyDescent="0.25">
      <c r="A140" s="30"/>
      <c r="B140" s="22" t="s">
        <v>18</v>
      </c>
      <c r="C140" s="23" t="s">
        <v>105</v>
      </c>
      <c r="D140" s="23">
        <f t="shared" si="6"/>
        <v>1.62</v>
      </c>
      <c r="E140" s="99">
        <v>5.61</v>
      </c>
      <c r="F140" s="80">
        <v>0</v>
      </c>
      <c r="G140" s="25">
        <v>11</v>
      </c>
      <c r="H140" s="107">
        <f t="shared" si="5"/>
        <v>0</v>
      </c>
    </row>
    <row r="141" spans="1:9" ht="15.75" x14ac:dyDescent="0.25">
      <c r="A141" s="30"/>
      <c r="B141" s="22" t="s">
        <v>19</v>
      </c>
      <c r="C141" s="23" t="s">
        <v>105</v>
      </c>
      <c r="D141" s="23">
        <f t="shared" si="6"/>
        <v>1.62</v>
      </c>
      <c r="E141" s="99">
        <v>5.61</v>
      </c>
      <c r="F141" s="80">
        <v>31.61</v>
      </c>
      <c r="G141" s="25">
        <v>11</v>
      </c>
      <c r="H141" s="107">
        <f t="shared" si="5"/>
        <v>563.29</v>
      </c>
    </row>
    <row r="142" spans="1:9" ht="15.75" x14ac:dyDescent="0.25">
      <c r="A142" s="30"/>
      <c r="B142" s="22" t="s">
        <v>20</v>
      </c>
      <c r="C142" s="23" t="s">
        <v>105</v>
      </c>
      <c r="D142" s="23">
        <f t="shared" si="6"/>
        <v>1.62</v>
      </c>
      <c r="E142" s="99">
        <v>5.61</v>
      </c>
      <c r="F142" s="80">
        <v>35.67</v>
      </c>
      <c r="G142" s="25">
        <v>11</v>
      </c>
      <c r="H142" s="107">
        <f t="shared" si="5"/>
        <v>635.64</v>
      </c>
    </row>
    <row r="143" spans="1:9" ht="15.75" x14ac:dyDescent="0.25">
      <c r="A143" s="30"/>
      <c r="B143" s="22" t="s">
        <v>21</v>
      </c>
      <c r="C143" s="23" t="s">
        <v>105</v>
      </c>
      <c r="D143" s="23">
        <f t="shared" si="6"/>
        <v>1.62</v>
      </c>
      <c r="E143" s="99">
        <v>5.61</v>
      </c>
      <c r="F143" s="80">
        <v>18.559999999999999</v>
      </c>
      <c r="G143" s="25">
        <v>11</v>
      </c>
      <c r="H143" s="107">
        <f t="shared" si="5"/>
        <v>330.74</v>
      </c>
    </row>
    <row r="144" spans="1:9" ht="15.75" x14ac:dyDescent="0.25">
      <c r="A144" s="30"/>
      <c r="B144" s="22" t="s">
        <v>7</v>
      </c>
      <c r="C144" s="23" t="s">
        <v>105</v>
      </c>
      <c r="D144" s="23"/>
      <c r="E144" s="95"/>
      <c r="F144" s="80">
        <f>SUM(F133:F143)</f>
        <v>261.86</v>
      </c>
      <c r="G144" s="25"/>
      <c r="H144" s="107"/>
    </row>
    <row r="145" spans="1:9" ht="38.25" x14ac:dyDescent="0.25">
      <c r="A145" s="30"/>
      <c r="B145" s="19" t="s">
        <v>46</v>
      </c>
      <c r="C145" s="20" t="s">
        <v>104</v>
      </c>
      <c r="D145" s="110">
        <f t="shared" si="6"/>
        <v>0.03</v>
      </c>
      <c r="E145" s="28">
        <v>0.11</v>
      </c>
      <c r="F145" s="79">
        <v>261.86</v>
      </c>
      <c r="G145" s="21">
        <v>11</v>
      </c>
      <c r="H145" s="79">
        <f t="shared" si="5"/>
        <v>86.41</v>
      </c>
    </row>
    <row r="146" spans="1:9" ht="51" x14ac:dyDescent="0.25">
      <c r="A146" s="30"/>
      <c r="B146" s="19" t="s">
        <v>47</v>
      </c>
      <c r="C146" s="20" t="s">
        <v>104</v>
      </c>
      <c r="D146" s="110">
        <f t="shared" si="6"/>
        <v>0.03</v>
      </c>
      <c r="E146" s="28">
        <v>0.11</v>
      </c>
      <c r="F146" s="79">
        <v>86.6</v>
      </c>
      <c r="G146" s="21">
        <v>8</v>
      </c>
      <c r="H146" s="79">
        <f t="shared" si="5"/>
        <v>20.78</v>
      </c>
    </row>
    <row r="147" spans="1:9" ht="15.75" x14ac:dyDescent="0.25">
      <c r="A147" s="30"/>
      <c r="B147" s="19" t="s">
        <v>48</v>
      </c>
      <c r="C147" s="20" t="s">
        <v>104</v>
      </c>
      <c r="D147" s="110">
        <f t="shared" si="6"/>
        <v>2.4300000000000002</v>
      </c>
      <c r="E147" s="28">
        <v>8.4</v>
      </c>
      <c r="F147" s="79">
        <v>79.59</v>
      </c>
      <c r="G147" s="21">
        <v>11</v>
      </c>
      <c r="H147" s="79">
        <f t="shared" si="5"/>
        <v>2127.44</v>
      </c>
    </row>
    <row r="148" spans="1:9" ht="15.75" x14ac:dyDescent="0.25">
      <c r="A148" s="30"/>
      <c r="B148" s="22" t="s">
        <v>11</v>
      </c>
      <c r="C148" s="23" t="s">
        <v>105</v>
      </c>
      <c r="D148" s="23">
        <f t="shared" si="6"/>
        <v>2.4300000000000002</v>
      </c>
      <c r="E148" s="99">
        <v>8.4</v>
      </c>
      <c r="F148" s="80">
        <v>1.47</v>
      </c>
      <c r="G148" s="25">
        <v>11</v>
      </c>
      <c r="H148" s="107">
        <f t="shared" si="5"/>
        <v>39.29</v>
      </c>
    </row>
    <row r="149" spans="1:9" ht="15.75" x14ac:dyDescent="0.25">
      <c r="A149" s="30"/>
      <c r="B149" s="22" t="s">
        <v>12</v>
      </c>
      <c r="C149" s="23" t="s">
        <v>105</v>
      </c>
      <c r="D149" s="23">
        <f t="shared" si="6"/>
        <v>2.4300000000000002</v>
      </c>
      <c r="E149" s="99">
        <v>8.4</v>
      </c>
      <c r="F149" s="80">
        <v>13.84</v>
      </c>
      <c r="G149" s="25">
        <v>11</v>
      </c>
      <c r="H149" s="107">
        <f t="shared" si="5"/>
        <v>369.94</v>
      </c>
    </row>
    <row r="150" spans="1:9" ht="15.75" x14ac:dyDescent="0.25">
      <c r="A150" s="30"/>
      <c r="B150" s="22" t="s">
        <v>13</v>
      </c>
      <c r="C150" s="23" t="s">
        <v>105</v>
      </c>
      <c r="D150" s="23">
        <f t="shared" si="6"/>
        <v>2.4300000000000002</v>
      </c>
      <c r="E150" s="99">
        <v>8.4</v>
      </c>
      <c r="F150" s="80">
        <v>2.2200000000000002</v>
      </c>
      <c r="G150" s="25">
        <v>11</v>
      </c>
      <c r="H150" s="107">
        <f t="shared" si="5"/>
        <v>59.34</v>
      </c>
    </row>
    <row r="151" spans="1:9" ht="15.75" x14ac:dyDescent="0.25">
      <c r="A151" s="30"/>
      <c r="B151" s="22" t="s">
        <v>14</v>
      </c>
      <c r="C151" s="23" t="s">
        <v>105</v>
      </c>
      <c r="D151" s="23">
        <f t="shared" si="6"/>
        <v>2.4300000000000002</v>
      </c>
      <c r="E151" s="99">
        <v>8.4</v>
      </c>
      <c r="F151" s="80">
        <v>9.32</v>
      </c>
      <c r="G151" s="25">
        <v>11</v>
      </c>
      <c r="H151" s="107">
        <f t="shared" si="5"/>
        <v>249.12</v>
      </c>
    </row>
    <row r="152" spans="1:9" ht="15.75" x14ac:dyDescent="0.25">
      <c r="A152" s="30"/>
      <c r="B152" s="22" t="s">
        <v>15</v>
      </c>
      <c r="C152" s="23" t="s">
        <v>105</v>
      </c>
      <c r="D152" s="23">
        <f t="shared" si="6"/>
        <v>2.4300000000000002</v>
      </c>
      <c r="E152" s="99">
        <v>8.4</v>
      </c>
      <c r="F152" s="80">
        <v>0.7</v>
      </c>
      <c r="G152" s="25">
        <v>11</v>
      </c>
      <c r="H152" s="107">
        <f t="shared" si="5"/>
        <v>18.71</v>
      </c>
    </row>
    <row r="153" spans="1:9" ht="15.75" x14ac:dyDescent="0.25">
      <c r="A153" s="30"/>
      <c r="B153" s="22" t="s">
        <v>16</v>
      </c>
      <c r="C153" s="23" t="s">
        <v>105</v>
      </c>
      <c r="D153" s="23">
        <f t="shared" si="6"/>
        <v>2.4300000000000002</v>
      </c>
      <c r="E153" s="99">
        <v>8.4</v>
      </c>
      <c r="F153" s="80">
        <v>24.28</v>
      </c>
      <c r="G153" s="25">
        <v>11</v>
      </c>
      <c r="H153" s="107">
        <f t="shared" si="5"/>
        <v>649</v>
      </c>
      <c r="I153" s="13"/>
    </row>
    <row r="154" spans="1:9" ht="15.75" x14ac:dyDescent="0.25">
      <c r="A154" s="30"/>
      <c r="B154" s="22" t="s">
        <v>17</v>
      </c>
      <c r="C154" s="23" t="s">
        <v>105</v>
      </c>
      <c r="D154" s="23">
        <f t="shared" si="6"/>
        <v>2.4300000000000002</v>
      </c>
      <c r="E154" s="99">
        <v>8.4</v>
      </c>
      <c r="F154" s="80">
        <v>0.86</v>
      </c>
      <c r="G154" s="25">
        <v>11</v>
      </c>
      <c r="H154" s="107">
        <f t="shared" si="5"/>
        <v>22.99</v>
      </c>
    </row>
    <row r="155" spans="1:9" ht="15.75" x14ac:dyDescent="0.25">
      <c r="A155" s="30"/>
      <c r="B155" s="22" t="s">
        <v>19</v>
      </c>
      <c r="C155" s="23" t="s">
        <v>105</v>
      </c>
      <c r="D155" s="23">
        <f t="shared" si="6"/>
        <v>2.4300000000000002</v>
      </c>
      <c r="E155" s="99">
        <v>8.4</v>
      </c>
      <c r="F155" s="80">
        <v>7.46</v>
      </c>
      <c r="G155" s="25">
        <v>11</v>
      </c>
      <c r="H155" s="107">
        <f t="shared" si="5"/>
        <v>199.41</v>
      </c>
    </row>
    <row r="156" spans="1:9" ht="15.75" x14ac:dyDescent="0.25">
      <c r="A156" s="30"/>
      <c r="B156" s="22" t="s">
        <v>20</v>
      </c>
      <c r="C156" s="23" t="s">
        <v>105</v>
      </c>
      <c r="D156" s="23">
        <f t="shared" si="6"/>
        <v>2.4300000000000002</v>
      </c>
      <c r="E156" s="99">
        <v>8.4</v>
      </c>
      <c r="F156" s="80">
        <v>15.68</v>
      </c>
      <c r="G156" s="25">
        <v>11</v>
      </c>
      <c r="H156" s="107">
        <f t="shared" si="5"/>
        <v>419.13</v>
      </c>
    </row>
    <row r="157" spans="1:9" ht="15.75" x14ac:dyDescent="0.25">
      <c r="A157" s="30"/>
      <c r="B157" s="22" t="s">
        <v>21</v>
      </c>
      <c r="C157" s="23" t="s">
        <v>105</v>
      </c>
      <c r="D157" s="23">
        <f t="shared" si="6"/>
        <v>2.4300000000000002</v>
      </c>
      <c r="E157" s="99">
        <v>8.4</v>
      </c>
      <c r="F157" s="80">
        <v>3.76</v>
      </c>
      <c r="G157" s="25">
        <v>11</v>
      </c>
      <c r="H157" s="107">
        <f t="shared" si="5"/>
        <v>100.5</v>
      </c>
    </row>
    <row r="158" spans="1:9" ht="15.75" x14ac:dyDescent="0.25">
      <c r="A158" s="30"/>
      <c r="B158" s="22" t="s">
        <v>7</v>
      </c>
      <c r="C158" s="23" t="s">
        <v>105</v>
      </c>
      <c r="D158" s="23"/>
      <c r="E158" s="95"/>
      <c r="F158" s="80">
        <f>SUM(F148:F157)</f>
        <v>79.59</v>
      </c>
      <c r="G158" s="25"/>
      <c r="H158" s="107"/>
    </row>
    <row r="159" spans="1:9" ht="38.25" x14ac:dyDescent="0.25">
      <c r="A159" s="30"/>
      <c r="B159" s="19" t="s">
        <v>49</v>
      </c>
      <c r="C159" s="20" t="s">
        <v>104</v>
      </c>
      <c r="D159" s="110">
        <f t="shared" si="6"/>
        <v>0.03</v>
      </c>
      <c r="E159" s="28">
        <v>0.11</v>
      </c>
      <c r="F159" s="79">
        <v>79.59</v>
      </c>
      <c r="G159" s="21">
        <v>11</v>
      </c>
      <c r="H159" s="79">
        <f t="shared" si="5"/>
        <v>26.26</v>
      </c>
    </row>
    <row r="160" spans="1:9" ht="51" x14ac:dyDescent="0.25">
      <c r="A160" s="30"/>
      <c r="B160" s="19" t="s">
        <v>50</v>
      </c>
      <c r="C160" s="20" t="s">
        <v>104</v>
      </c>
      <c r="D160" s="110">
        <f t="shared" si="6"/>
        <v>0.03</v>
      </c>
      <c r="E160" s="28">
        <v>0.11</v>
      </c>
      <c r="F160" s="79">
        <v>23.85</v>
      </c>
      <c r="G160" s="21">
        <v>8</v>
      </c>
      <c r="H160" s="79">
        <f t="shared" si="5"/>
        <v>5.72</v>
      </c>
    </row>
    <row r="161" spans="1:11" ht="15.75" hidden="1" x14ac:dyDescent="0.25">
      <c r="A161" s="30">
        <v>12</v>
      </c>
      <c r="B161" s="19" t="s">
        <v>51</v>
      </c>
      <c r="C161" s="27" t="s">
        <v>34</v>
      </c>
      <c r="D161" s="110">
        <f t="shared" si="6"/>
        <v>2.42</v>
      </c>
      <c r="E161" s="105">
        <v>8.34</v>
      </c>
      <c r="F161" s="85">
        <v>7.48</v>
      </c>
      <c r="G161" s="134">
        <v>0</v>
      </c>
      <c r="H161" s="79">
        <f t="shared" si="5"/>
        <v>0</v>
      </c>
      <c r="I161" s="88"/>
      <c r="J161" s="88"/>
    </row>
    <row r="162" spans="1:11" ht="15.75" x14ac:dyDescent="0.25">
      <c r="A162" s="30"/>
      <c r="B162" s="19" t="s">
        <v>52</v>
      </c>
      <c r="C162" s="27" t="s">
        <v>34</v>
      </c>
      <c r="D162" s="110">
        <v>30.62</v>
      </c>
      <c r="E162" s="28">
        <v>101.28</v>
      </c>
      <c r="F162" s="79">
        <v>0.02</v>
      </c>
      <c r="G162" s="21">
        <v>0</v>
      </c>
      <c r="H162" s="79">
        <f t="shared" si="5"/>
        <v>0</v>
      </c>
      <c r="J162" s="68"/>
    </row>
    <row r="163" spans="1:11" ht="15.75" hidden="1" x14ac:dyDescent="0.25">
      <c r="A163" s="30"/>
      <c r="B163" s="19" t="s">
        <v>53</v>
      </c>
      <c r="C163" s="27" t="s">
        <v>34</v>
      </c>
      <c r="D163" s="23">
        <f t="shared" si="6"/>
        <v>5.2</v>
      </c>
      <c r="E163" s="105">
        <v>17.940000000000001</v>
      </c>
      <c r="F163" s="79"/>
      <c r="G163" s="21"/>
      <c r="H163" s="79">
        <f t="shared" si="5"/>
        <v>0</v>
      </c>
      <c r="I163" s="68"/>
      <c r="J163" s="68"/>
    </row>
    <row r="164" spans="1:11" ht="15.75" x14ac:dyDescent="0.25">
      <c r="A164" s="30">
        <v>12</v>
      </c>
      <c r="B164" s="19" t="s">
        <v>54</v>
      </c>
      <c r="C164" s="20"/>
      <c r="D164" s="23"/>
      <c r="E164" s="29"/>
      <c r="F164" s="79"/>
      <c r="G164" s="20"/>
      <c r="H164" s="79"/>
      <c r="I164" s="68"/>
      <c r="J164" s="68"/>
    </row>
    <row r="165" spans="1:11" ht="63.75" x14ac:dyDescent="0.25">
      <c r="A165" s="30">
        <v>13</v>
      </c>
      <c r="B165" s="19" t="s">
        <v>55</v>
      </c>
      <c r="C165" s="20" t="s">
        <v>56</v>
      </c>
      <c r="D165" s="110">
        <f t="shared" si="6"/>
        <v>0.27</v>
      </c>
      <c r="E165" s="29">
        <v>0.93</v>
      </c>
      <c r="F165" s="79">
        <v>115</v>
      </c>
      <c r="G165" s="20">
        <v>30</v>
      </c>
      <c r="H165" s="79">
        <f t="shared" si="5"/>
        <v>931.5</v>
      </c>
    </row>
    <row r="166" spans="1:11" ht="63.75" x14ac:dyDescent="0.25">
      <c r="A166" s="30">
        <v>14</v>
      </c>
      <c r="B166" s="19" t="s">
        <v>57</v>
      </c>
      <c r="C166" s="20" t="s">
        <v>56</v>
      </c>
      <c r="D166" s="110">
        <f t="shared" si="6"/>
        <v>0.27</v>
      </c>
      <c r="E166" s="29">
        <v>0.93</v>
      </c>
      <c r="F166" s="79">
        <v>174</v>
      </c>
      <c r="G166" s="20">
        <v>30</v>
      </c>
      <c r="H166" s="79">
        <f t="shared" si="5"/>
        <v>1409.4</v>
      </c>
      <c r="I166" s="62"/>
    </row>
    <row r="167" spans="1:11" ht="51" x14ac:dyDescent="0.25">
      <c r="A167" s="30">
        <v>15</v>
      </c>
      <c r="B167" s="19" t="s">
        <v>58</v>
      </c>
      <c r="C167" s="20" t="s">
        <v>56</v>
      </c>
      <c r="D167" s="110">
        <f t="shared" si="6"/>
        <v>0.27</v>
      </c>
      <c r="E167" s="29">
        <v>0.93</v>
      </c>
      <c r="F167" s="79">
        <v>40</v>
      </c>
      <c r="G167" s="20">
        <v>30</v>
      </c>
      <c r="H167" s="79">
        <f t="shared" si="5"/>
        <v>324</v>
      </c>
    </row>
    <row r="168" spans="1:11" ht="51" x14ac:dyDescent="0.25">
      <c r="A168" s="30">
        <v>16</v>
      </c>
      <c r="B168" s="19" t="s">
        <v>59</v>
      </c>
      <c r="C168" s="20" t="s">
        <v>56</v>
      </c>
      <c r="D168" s="110">
        <f t="shared" si="6"/>
        <v>0.27</v>
      </c>
      <c r="E168" s="29">
        <v>0.93</v>
      </c>
      <c r="F168" s="83">
        <v>432</v>
      </c>
      <c r="G168" s="20">
        <v>30</v>
      </c>
      <c r="H168" s="79">
        <f t="shared" si="5"/>
        <v>3499.2</v>
      </c>
      <c r="I168" s="116"/>
      <c r="K168" s="3"/>
    </row>
    <row r="169" spans="1:11" ht="51" x14ac:dyDescent="0.25">
      <c r="A169" s="30">
        <v>17</v>
      </c>
      <c r="B169" s="19" t="s">
        <v>60</v>
      </c>
      <c r="C169" s="20" t="s">
        <v>56</v>
      </c>
      <c r="D169" s="110">
        <f t="shared" si="6"/>
        <v>0.27</v>
      </c>
      <c r="E169" s="29">
        <v>0.93</v>
      </c>
      <c r="F169" s="83">
        <v>19</v>
      </c>
      <c r="G169" s="20">
        <v>30</v>
      </c>
      <c r="H169" s="79">
        <f t="shared" ref="H169:H232" si="7">ROUND((D169*F169*G169),2)</f>
        <v>153.9</v>
      </c>
      <c r="I169" s="62"/>
      <c r="J169" s="3"/>
      <c r="K169" s="3"/>
    </row>
    <row r="170" spans="1:11" hidden="1" x14ac:dyDescent="0.25">
      <c r="A170" s="30">
        <v>18</v>
      </c>
      <c r="B170" s="19" t="s">
        <v>61</v>
      </c>
      <c r="C170" s="20" t="s">
        <v>56</v>
      </c>
      <c r="D170" s="110">
        <f t="shared" ref="D170:D233" si="8">+ROUND(E170/$E$26,2)</f>
        <v>6.74</v>
      </c>
      <c r="E170" s="28">
        <v>23.27</v>
      </c>
      <c r="F170" s="83"/>
      <c r="G170" s="29"/>
      <c r="H170" s="79">
        <f t="shared" si="7"/>
        <v>0</v>
      </c>
      <c r="J170" s="3"/>
      <c r="K170" s="3"/>
    </row>
    <row r="171" spans="1:11" hidden="1" x14ac:dyDescent="0.25">
      <c r="A171" s="30">
        <v>19</v>
      </c>
      <c r="B171" s="19" t="s">
        <v>62</v>
      </c>
      <c r="C171" s="20" t="s">
        <v>56</v>
      </c>
      <c r="D171" s="110">
        <f t="shared" si="8"/>
        <v>8.39</v>
      </c>
      <c r="E171" s="28">
        <v>28.97</v>
      </c>
      <c r="F171" s="83"/>
      <c r="G171" s="29"/>
      <c r="H171" s="79">
        <f t="shared" si="7"/>
        <v>0</v>
      </c>
      <c r="J171" s="3"/>
      <c r="K171" s="3"/>
    </row>
    <row r="172" spans="1:11" hidden="1" x14ac:dyDescent="0.25">
      <c r="A172" s="30">
        <v>20</v>
      </c>
      <c r="B172" s="19" t="s">
        <v>63</v>
      </c>
      <c r="C172" s="20" t="s">
        <v>56</v>
      </c>
      <c r="D172" s="110">
        <f t="shared" si="8"/>
        <v>0.99</v>
      </c>
      <c r="E172" s="28">
        <v>3.43</v>
      </c>
      <c r="F172" s="83"/>
      <c r="G172" s="29"/>
      <c r="H172" s="79">
        <f t="shared" si="7"/>
        <v>0</v>
      </c>
      <c r="J172" s="3"/>
      <c r="K172" s="3"/>
    </row>
    <row r="173" spans="1:11" x14ac:dyDescent="0.25">
      <c r="A173" s="30">
        <v>18</v>
      </c>
      <c r="B173" s="19" t="s">
        <v>64</v>
      </c>
      <c r="C173" s="29" t="s">
        <v>65</v>
      </c>
      <c r="D173" s="110">
        <f t="shared" si="8"/>
        <v>22.97</v>
      </c>
      <c r="E173" s="28">
        <v>79.3</v>
      </c>
      <c r="F173" s="83">
        <v>212.5</v>
      </c>
      <c r="G173" s="29">
        <v>1</v>
      </c>
      <c r="H173" s="83">
        <f t="shared" si="7"/>
        <v>4881.13</v>
      </c>
      <c r="I173" s="13"/>
      <c r="J173" s="3"/>
      <c r="K173" s="48"/>
    </row>
    <row r="174" spans="1:11" ht="63.75" x14ac:dyDescent="0.25">
      <c r="A174" s="30">
        <v>19</v>
      </c>
      <c r="B174" s="19" t="s">
        <v>66</v>
      </c>
      <c r="C174" s="20" t="s">
        <v>56</v>
      </c>
      <c r="D174" s="110">
        <f t="shared" si="8"/>
        <v>34.450000000000003</v>
      </c>
      <c r="E174" s="29">
        <v>118.95</v>
      </c>
      <c r="F174" s="102">
        <v>0</v>
      </c>
      <c r="G174" s="29">
        <v>0</v>
      </c>
      <c r="H174" s="79">
        <f t="shared" si="7"/>
        <v>0</v>
      </c>
      <c r="I174" s="123"/>
      <c r="J174" s="3"/>
      <c r="K174" s="3"/>
    </row>
    <row r="175" spans="1:11" x14ac:dyDescent="0.25">
      <c r="A175" s="30"/>
      <c r="B175" s="19" t="s">
        <v>67</v>
      </c>
      <c r="C175" s="20" t="s">
        <v>34</v>
      </c>
      <c r="D175" s="110">
        <f t="shared" si="8"/>
        <v>0.17</v>
      </c>
      <c r="E175" s="29">
        <v>0.56999999999999995</v>
      </c>
      <c r="F175" s="79">
        <v>0</v>
      </c>
      <c r="G175" s="20">
        <v>0</v>
      </c>
      <c r="H175" s="79">
        <f t="shared" si="7"/>
        <v>0</v>
      </c>
      <c r="J175" s="3"/>
      <c r="K175" s="3"/>
    </row>
    <row r="176" spans="1:11" ht="26.25" customHeight="1" x14ac:dyDescent="0.25">
      <c r="A176" s="30">
        <v>20</v>
      </c>
      <c r="B176" s="140" t="s">
        <v>68</v>
      </c>
      <c r="C176" s="141" t="s">
        <v>69</v>
      </c>
      <c r="D176" s="142">
        <v>63.8</v>
      </c>
      <c r="E176" s="143">
        <v>220.28</v>
      </c>
      <c r="F176" s="144">
        <v>0</v>
      </c>
      <c r="G176" s="141">
        <v>0</v>
      </c>
      <c r="H176" s="145">
        <f t="shared" si="7"/>
        <v>0</v>
      </c>
      <c r="I176" s="116"/>
      <c r="J176" s="3"/>
      <c r="K176" s="3"/>
    </row>
    <row r="177" spans="1:11" x14ac:dyDescent="0.25">
      <c r="A177" s="30">
        <v>21</v>
      </c>
      <c r="B177" s="19" t="s">
        <v>70</v>
      </c>
      <c r="C177" s="20" t="s">
        <v>71</v>
      </c>
      <c r="D177" s="110">
        <f t="shared" si="8"/>
        <v>0.75</v>
      </c>
      <c r="E177" s="28">
        <v>2.59</v>
      </c>
      <c r="F177" s="79">
        <v>526</v>
      </c>
      <c r="G177" s="21">
        <v>11</v>
      </c>
      <c r="H177" s="79">
        <f t="shared" si="7"/>
        <v>4339.5</v>
      </c>
      <c r="I177" s="13" t="s">
        <v>183</v>
      </c>
      <c r="J177" s="3"/>
      <c r="K177" s="3"/>
    </row>
    <row r="178" spans="1:11" ht="63.75" x14ac:dyDescent="0.25">
      <c r="A178" s="30">
        <v>22</v>
      </c>
      <c r="B178" s="140" t="s">
        <v>72</v>
      </c>
      <c r="C178" s="141" t="s">
        <v>106</v>
      </c>
      <c r="D178" s="142">
        <f t="shared" si="8"/>
        <v>7.06</v>
      </c>
      <c r="E178" s="143">
        <v>24.36</v>
      </c>
      <c r="F178" s="146">
        <v>82</v>
      </c>
      <c r="G178" s="147">
        <v>1</v>
      </c>
      <c r="H178" s="145">
        <f t="shared" si="7"/>
        <v>578.91999999999996</v>
      </c>
      <c r="I178" s="154"/>
      <c r="J178" s="3"/>
      <c r="K178" s="3"/>
    </row>
    <row r="179" spans="1:11" ht="25.5" x14ac:dyDescent="0.25">
      <c r="A179" s="30"/>
      <c r="B179" s="19" t="s">
        <v>73</v>
      </c>
      <c r="C179" s="20" t="s">
        <v>65</v>
      </c>
      <c r="D179" s="110">
        <f t="shared" si="8"/>
        <v>14.36</v>
      </c>
      <c r="E179" s="28">
        <v>49.57</v>
      </c>
      <c r="F179" s="79">
        <v>2000</v>
      </c>
      <c r="G179" s="20">
        <v>0</v>
      </c>
      <c r="H179" s="79">
        <f t="shared" si="7"/>
        <v>0</v>
      </c>
      <c r="I179" s="61"/>
    </row>
    <row r="180" spans="1:11" x14ac:dyDescent="0.25">
      <c r="A180" s="70" t="s">
        <v>74</v>
      </c>
      <c r="B180" s="71" t="s">
        <v>75</v>
      </c>
      <c r="C180" s="69"/>
      <c r="D180" s="69"/>
      <c r="E180" s="69"/>
      <c r="F180" s="81"/>
      <c r="G180" s="72"/>
      <c r="H180" s="72"/>
    </row>
    <row r="181" spans="1:11" ht="15.75" x14ac:dyDescent="0.25">
      <c r="A181" s="30">
        <v>1</v>
      </c>
      <c r="B181" s="19" t="s">
        <v>76</v>
      </c>
      <c r="C181" s="20" t="s">
        <v>104</v>
      </c>
      <c r="D181" s="110">
        <f t="shared" si="8"/>
        <v>0.75</v>
      </c>
      <c r="E181" s="28">
        <v>2.59</v>
      </c>
      <c r="F181" s="79">
        <f>SUM(F182:F186)</f>
        <v>1354.73</v>
      </c>
      <c r="G181" s="21">
        <v>9</v>
      </c>
      <c r="H181" s="79">
        <f t="shared" si="7"/>
        <v>9144.43</v>
      </c>
      <c r="I181" s="13" t="s">
        <v>185</v>
      </c>
    </row>
    <row r="182" spans="1:11" ht="15.75" x14ac:dyDescent="0.25">
      <c r="A182" s="30"/>
      <c r="B182" s="22" t="s">
        <v>12</v>
      </c>
      <c r="C182" s="23" t="s">
        <v>105</v>
      </c>
      <c r="D182" s="23">
        <f t="shared" si="8"/>
        <v>0.75</v>
      </c>
      <c r="E182" s="99">
        <v>2.59</v>
      </c>
      <c r="F182" s="80">
        <v>434.9</v>
      </c>
      <c r="G182" s="25">
        <v>9</v>
      </c>
      <c r="H182" s="107">
        <f t="shared" si="7"/>
        <v>2935.58</v>
      </c>
      <c r="I182" s="13"/>
    </row>
    <row r="183" spans="1:11" ht="15.75" x14ac:dyDescent="0.25">
      <c r="A183" s="30"/>
      <c r="B183" s="22" t="s">
        <v>14</v>
      </c>
      <c r="C183" s="23" t="s">
        <v>105</v>
      </c>
      <c r="D183" s="23">
        <f t="shared" si="8"/>
        <v>0.75</v>
      </c>
      <c r="E183" s="99">
        <v>2.59</v>
      </c>
      <c r="F183" s="80">
        <v>218.87</v>
      </c>
      <c r="G183" s="25">
        <v>9</v>
      </c>
      <c r="H183" s="107">
        <f t="shared" si="7"/>
        <v>1477.37</v>
      </c>
    </row>
    <row r="184" spans="1:11" ht="15.75" x14ac:dyDescent="0.25">
      <c r="A184" s="30"/>
      <c r="B184" s="22" t="s">
        <v>16</v>
      </c>
      <c r="C184" s="23" t="s">
        <v>105</v>
      </c>
      <c r="D184" s="23">
        <f t="shared" si="8"/>
        <v>0.75</v>
      </c>
      <c r="E184" s="99">
        <v>2.59</v>
      </c>
      <c r="F184" s="80">
        <v>327.62</v>
      </c>
      <c r="G184" s="25">
        <v>9</v>
      </c>
      <c r="H184" s="107">
        <f t="shared" si="7"/>
        <v>2211.44</v>
      </c>
    </row>
    <row r="185" spans="1:11" ht="15.75" x14ac:dyDescent="0.25">
      <c r="A185" s="30"/>
      <c r="B185" s="22" t="s">
        <v>19</v>
      </c>
      <c r="C185" s="23" t="s">
        <v>105</v>
      </c>
      <c r="D185" s="23">
        <f t="shared" si="8"/>
        <v>0.75</v>
      </c>
      <c r="E185" s="99">
        <v>2.59</v>
      </c>
      <c r="F185" s="80">
        <v>301.04000000000002</v>
      </c>
      <c r="G185" s="25">
        <v>9</v>
      </c>
      <c r="H185" s="107">
        <f t="shared" si="7"/>
        <v>2032.02</v>
      </c>
    </row>
    <row r="186" spans="1:11" ht="15.75" x14ac:dyDescent="0.25">
      <c r="A186" s="30"/>
      <c r="B186" s="22" t="s">
        <v>20</v>
      </c>
      <c r="C186" s="23" t="s">
        <v>105</v>
      </c>
      <c r="D186" s="23">
        <f t="shared" si="8"/>
        <v>0.75</v>
      </c>
      <c r="E186" s="99">
        <v>2.59</v>
      </c>
      <c r="F186" s="80">
        <v>72.3</v>
      </c>
      <c r="G186" s="25">
        <v>9</v>
      </c>
      <c r="H186" s="107">
        <f t="shared" si="7"/>
        <v>488.03</v>
      </c>
    </row>
    <row r="187" spans="1:11" ht="15.75" x14ac:dyDescent="0.25">
      <c r="A187" s="30"/>
      <c r="B187" s="22" t="s">
        <v>7</v>
      </c>
      <c r="C187" s="23" t="s">
        <v>105</v>
      </c>
      <c r="D187" s="23"/>
      <c r="E187" s="99"/>
      <c r="F187" s="80">
        <f>SUM(F182:F186)</f>
        <v>1354.73</v>
      </c>
      <c r="G187" s="25"/>
      <c r="H187" s="107"/>
    </row>
    <row r="188" spans="1:11" ht="25.5" x14ac:dyDescent="0.25">
      <c r="A188" s="30"/>
      <c r="B188" s="19" t="s">
        <v>77</v>
      </c>
      <c r="C188" s="20" t="s">
        <v>104</v>
      </c>
      <c r="D188" s="110">
        <f t="shared" si="8"/>
        <v>0.03</v>
      </c>
      <c r="E188" s="28">
        <v>0.11</v>
      </c>
      <c r="F188" s="79">
        <v>1354.73</v>
      </c>
      <c r="G188" s="21">
        <v>13</v>
      </c>
      <c r="H188" s="79">
        <f t="shared" si="7"/>
        <v>528.34</v>
      </c>
      <c r="I188" s="13"/>
    </row>
    <row r="189" spans="1:11" ht="15.75" x14ac:dyDescent="0.25">
      <c r="A189" s="30">
        <v>2</v>
      </c>
      <c r="B189" s="19" t="s">
        <v>78</v>
      </c>
      <c r="C189" s="20" t="s">
        <v>104</v>
      </c>
      <c r="D189" s="110">
        <f t="shared" si="8"/>
        <v>0.02</v>
      </c>
      <c r="E189" s="28">
        <v>0.08</v>
      </c>
      <c r="F189" s="79">
        <v>13.3</v>
      </c>
      <c r="G189" s="21">
        <v>9</v>
      </c>
      <c r="H189" s="79">
        <f t="shared" si="7"/>
        <v>2.39</v>
      </c>
    </row>
    <row r="190" spans="1:11" ht="15.75" x14ac:dyDescent="0.25">
      <c r="A190" s="30"/>
      <c r="B190" s="22" t="s">
        <v>12</v>
      </c>
      <c r="C190" s="23" t="s">
        <v>105</v>
      </c>
      <c r="D190" s="23">
        <f t="shared" si="8"/>
        <v>0.02</v>
      </c>
      <c r="E190" s="99">
        <v>0.08</v>
      </c>
      <c r="F190" s="80">
        <v>0</v>
      </c>
      <c r="G190" s="25">
        <v>0</v>
      </c>
      <c r="H190" s="107">
        <f t="shared" si="7"/>
        <v>0</v>
      </c>
    </row>
    <row r="191" spans="1:11" ht="15.75" x14ac:dyDescent="0.25">
      <c r="A191" s="30"/>
      <c r="B191" s="22" t="s">
        <v>14</v>
      </c>
      <c r="C191" s="23" t="s">
        <v>105</v>
      </c>
      <c r="D191" s="23">
        <f t="shared" si="8"/>
        <v>0.02</v>
      </c>
      <c r="E191" s="99">
        <v>0.08</v>
      </c>
      <c r="F191" s="80">
        <v>0</v>
      </c>
      <c r="G191" s="25">
        <v>0</v>
      </c>
      <c r="H191" s="107">
        <f t="shared" si="7"/>
        <v>0</v>
      </c>
    </row>
    <row r="192" spans="1:11" ht="15.75" x14ac:dyDescent="0.25">
      <c r="A192" s="30"/>
      <c r="B192" s="22" t="s">
        <v>16</v>
      </c>
      <c r="C192" s="23" t="s">
        <v>105</v>
      </c>
      <c r="D192" s="23">
        <f t="shared" si="8"/>
        <v>0.02</v>
      </c>
      <c r="E192" s="99">
        <v>0.08</v>
      </c>
      <c r="F192" s="80">
        <v>11.66</v>
      </c>
      <c r="G192" s="25">
        <v>9</v>
      </c>
      <c r="H192" s="107">
        <f t="shared" si="7"/>
        <v>2.1</v>
      </c>
    </row>
    <row r="193" spans="1:9" ht="15.75" x14ac:dyDescent="0.25">
      <c r="A193" s="30"/>
      <c r="B193" s="22" t="s">
        <v>19</v>
      </c>
      <c r="C193" s="23" t="s">
        <v>105</v>
      </c>
      <c r="D193" s="23">
        <f t="shared" si="8"/>
        <v>0.02</v>
      </c>
      <c r="E193" s="99">
        <v>0.08</v>
      </c>
      <c r="F193" s="80">
        <v>1.64</v>
      </c>
      <c r="G193" s="25">
        <v>9</v>
      </c>
      <c r="H193" s="107">
        <f t="shared" si="7"/>
        <v>0.3</v>
      </c>
    </row>
    <row r="194" spans="1:9" ht="15.75" x14ac:dyDescent="0.25">
      <c r="A194" s="30"/>
      <c r="B194" s="22" t="s">
        <v>20</v>
      </c>
      <c r="C194" s="23" t="s">
        <v>105</v>
      </c>
      <c r="D194" s="23">
        <f t="shared" si="8"/>
        <v>0.02</v>
      </c>
      <c r="E194" s="99">
        <v>0.08</v>
      </c>
      <c r="F194" s="80">
        <v>0</v>
      </c>
      <c r="G194" s="25">
        <v>0</v>
      </c>
      <c r="H194" s="107">
        <f t="shared" si="7"/>
        <v>0</v>
      </c>
    </row>
    <row r="195" spans="1:9" ht="15.75" x14ac:dyDescent="0.25">
      <c r="A195" s="30"/>
      <c r="B195" s="22" t="s">
        <v>7</v>
      </c>
      <c r="C195" s="23" t="s">
        <v>105</v>
      </c>
      <c r="D195" s="23"/>
      <c r="E195" s="99"/>
      <c r="F195" s="80">
        <f>SUM(F190:F194)</f>
        <v>13.3</v>
      </c>
      <c r="G195" s="25"/>
      <c r="H195" s="107"/>
    </row>
    <row r="196" spans="1:9" ht="25.5" x14ac:dyDescent="0.25">
      <c r="A196" s="30"/>
      <c r="B196" s="19" t="s">
        <v>79</v>
      </c>
      <c r="C196" s="20" t="s">
        <v>104</v>
      </c>
      <c r="D196" s="110">
        <f t="shared" si="8"/>
        <v>0.03</v>
      </c>
      <c r="E196" s="28">
        <v>0.11</v>
      </c>
      <c r="F196" s="79">
        <v>13.3</v>
      </c>
      <c r="G196" s="21">
        <v>13</v>
      </c>
      <c r="H196" s="79">
        <f t="shared" si="7"/>
        <v>5.19</v>
      </c>
    </row>
    <row r="197" spans="1:9" ht="25.5" x14ac:dyDescent="0.25">
      <c r="A197" s="30">
        <v>3</v>
      </c>
      <c r="B197" s="19" t="s">
        <v>134</v>
      </c>
      <c r="C197" s="20" t="s">
        <v>104</v>
      </c>
      <c r="D197" s="110">
        <f t="shared" si="8"/>
        <v>0.54</v>
      </c>
      <c r="E197" s="28">
        <v>1.86</v>
      </c>
      <c r="F197" s="79">
        <f>SUM(F198:F202)</f>
        <v>4130.29</v>
      </c>
      <c r="G197" s="21">
        <v>4</v>
      </c>
      <c r="H197" s="79">
        <f t="shared" si="7"/>
        <v>8921.43</v>
      </c>
      <c r="I197" s="13" t="s">
        <v>184</v>
      </c>
    </row>
    <row r="198" spans="1:9" ht="15.75" x14ac:dyDescent="0.25">
      <c r="A198" s="30"/>
      <c r="B198" s="22" t="s">
        <v>12</v>
      </c>
      <c r="C198" s="23" t="s">
        <v>105</v>
      </c>
      <c r="D198" s="23">
        <f t="shared" si="8"/>
        <v>0.54</v>
      </c>
      <c r="E198" s="99">
        <v>1.86</v>
      </c>
      <c r="F198" s="80">
        <v>1237.06</v>
      </c>
      <c r="G198" s="25">
        <v>4</v>
      </c>
      <c r="H198" s="107">
        <f t="shared" si="7"/>
        <v>2672.05</v>
      </c>
      <c r="I198" s="13"/>
    </row>
    <row r="199" spans="1:9" ht="15.75" x14ac:dyDescent="0.25">
      <c r="A199" s="30"/>
      <c r="B199" s="22" t="s">
        <v>14</v>
      </c>
      <c r="C199" s="23" t="s">
        <v>105</v>
      </c>
      <c r="D199" s="23">
        <f t="shared" si="8"/>
        <v>0.54</v>
      </c>
      <c r="E199" s="99">
        <v>1.86</v>
      </c>
      <c r="F199" s="80">
        <v>1872.02</v>
      </c>
      <c r="G199" s="25">
        <v>4</v>
      </c>
      <c r="H199" s="107">
        <f t="shared" si="7"/>
        <v>4043.56</v>
      </c>
      <c r="I199" s="13"/>
    </row>
    <row r="200" spans="1:9" ht="15.75" x14ac:dyDescent="0.25">
      <c r="A200" s="30"/>
      <c r="B200" s="22" t="s">
        <v>16</v>
      </c>
      <c r="C200" s="23" t="s">
        <v>105</v>
      </c>
      <c r="D200" s="23">
        <f t="shared" si="8"/>
        <v>0.54</v>
      </c>
      <c r="E200" s="99">
        <v>1.86</v>
      </c>
      <c r="F200" s="80">
        <v>579.39</v>
      </c>
      <c r="G200" s="25">
        <v>4</v>
      </c>
      <c r="H200" s="107">
        <f t="shared" si="7"/>
        <v>1251.48</v>
      </c>
    </row>
    <row r="201" spans="1:9" ht="15.75" x14ac:dyDescent="0.25">
      <c r="A201" s="30"/>
      <c r="B201" s="22" t="s">
        <v>19</v>
      </c>
      <c r="C201" s="23" t="s">
        <v>105</v>
      </c>
      <c r="D201" s="23">
        <f t="shared" si="8"/>
        <v>0.54</v>
      </c>
      <c r="E201" s="99">
        <v>1.86</v>
      </c>
      <c r="F201" s="80">
        <v>383.4</v>
      </c>
      <c r="G201" s="25">
        <v>4</v>
      </c>
      <c r="H201" s="107">
        <f t="shared" si="7"/>
        <v>828.14</v>
      </c>
    </row>
    <row r="202" spans="1:9" ht="15.75" x14ac:dyDescent="0.25">
      <c r="A202" s="30"/>
      <c r="B202" s="22" t="s">
        <v>20</v>
      </c>
      <c r="C202" s="23" t="s">
        <v>105</v>
      </c>
      <c r="D202" s="23">
        <f t="shared" si="8"/>
        <v>0.54</v>
      </c>
      <c r="E202" s="99">
        <v>1.86</v>
      </c>
      <c r="F202" s="80">
        <v>58.42</v>
      </c>
      <c r="G202" s="25">
        <v>4</v>
      </c>
      <c r="H202" s="107">
        <f t="shared" si="7"/>
        <v>126.19</v>
      </c>
    </row>
    <row r="203" spans="1:9" ht="15.75" x14ac:dyDescent="0.25">
      <c r="A203" s="30"/>
      <c r="B203" s="22" t="s">
        <v>7</v>
      </c>
      <c r="C203" s="23" t="s">
        <v>105</v>
      </c>
      <c r="D203" s="23"/>
      <c r="E203" s="99"/>
      <c r="F203" s="80">
        <f>SUM(F198:F202)</f>
        <v>4130.29</v>
      </c>
      <c r="G203" s="25"/>
      <c r="H203" s="107"/>
      <c r="I203" s="108"/>
    </row>
    <row r="204" spans="1:9" ht="25.5" x14ac:dyDescent="0.25">
      <c r="A204" s="30">
        <v>4</v>
      </c>
      <c r="B204" s="19" t="s">
        <v>80</v>
      </c>
      <c r="C204" s="20" t="s">
        <v>104</v>
      </c>
      <c r="D204" s="110">
        <f t="shared" si="8"/>
        <v>0.54</v>
      </c>
      <c r="E204" s="28">
        <v>1.86</v>
      </c>
      <c r="F204" s="79">
        <v>2462.92</v>
      </c>
      <c r="G204" s="21">
        <v>4</v>
      </c>
      <c r="H204" s="79">
        <f t="shared" si="7"/>
        <v>5319.91</v>
      </c>
      <c r="I204" s="13" t="s">
        <v>184</v>
      </c>
    </row>
    <row r="205" spans="1:9" ht="15.75" x14ac:dyDescent="0.25">
      <c r="A205" s="30"/>
      <c r="B205" s="22" t="s">
        <v>12</v>
      </c>
      <c r="C205" s="23" t="s">
        <v>105</v>
      </c>
      <c r="D205" s="23">
        <f t="shared" si="8"/>
        <v>0.54</v>
      </c>
      <c r="E205" s="99">
        <v>1.86</v>
      </c>
      <c r="F205" s="80">
        <v>954.7</v>
      </c>
      <c r="G205" s="25">
        <v>4</v>
      </c>
      <c r="H205" s="107">
        <f t="shared" si="7"/>
        <v>2062.15</v>
      </c>
    </row>
    <row r="206" spans="1:9" ht="15.75" x14ac:dyDescent="0.25">
      <c r="A206" s="30"/>
      <c r="B206" s="22" t="s">
        <v>14</v>
      </c>
      <c r="C206" s="23" t="s">
        <v>105</v>
      </c>
      <c r="D206" s="23">
        <f t="shared" si="8"/>
        <v>0.54</v>
      </c>
      <c r="E206" s="99">
        <v>1.86</v>
      </c>
      <c r="F206" s="80">
        <v>21.49</v>
      </c>
      <c r="G206" s="25">
        <v>4</v>
      </c>
      <c r="H206" s="107">
        <f t="shared" si="7"/>
        <v>46.42</v>
      </c>
    </row>
    <row r="207" spans="1:9" ht="15.75" x14ac:dyDescent="0.25">
      <c r="A207" s="30"/>
      <c r="B207" s="22" t="s">
        <v>16</v>
      </c>
      <c r="C207" s="23" t="s">
        <v>105</v>
      </c>
      <c r="D207" s="23">
        <f t="shared" si="8"/>
        <v>0.54</v>
      </c>
      <c r="E207" s="99">
        <v>1.86</v>
      </c>
      <c r="F207" s="80">
        <v>1007.1</v>
      </c>
      <c r="G207" s="25">
        <v>4</v>
      </c>
      <c r="H207" s="107">
        <f t="shared" si="7"/>
        <v>2175.34</v>
      </c>
    </row>
    <row r="208" spans="1:9" ht="15.75" x14ac:dyDescent="0.25">
      <c r="A208" s="30"/>
      <c r="B208" s="22" t="s">
        <v>19</v>
      </c>
      <c r="C208" s="23" t="s">
        <v>105</v>
      </c>
      <c r="D208" s="23">
        <f t="shared" si="8"/>
        <v>0.54</v>
      </c>
      <c r="E208" s="99">
        <v>1.86</v>
      </c>
      <c r="F208" s="80">
        <v>0</v>
      </c>
      <c r="G208" s="25">
        <v>4</v>
      </c>
      <c r="H208" s="107">
        <f t="shared" si="7"/>
        <v>0</v>
      </c>
    </row>
    <row r="209" spans="1:9" ht="15.75" x14ac:dyDescent="0.25">
      <c r="A209" s="30"/>
      <c r="B209" s="22" t="s">
        <v>20</v>
      </c>
      <c r="C209" s="23" t="s">
        <v>105</v>
      </c>
      <c r="D209" s="23">
        <f t="shared" si="8"/>
        <v>0.54</v>
      </c>
      <c r="E209" s="99">
        <v>1.86</v>
      </c>
      <c r="F209" s="80">
        <v>479.63</v>
      </c>
      <c r="G209" s="25">
        <v>4</v>
      </c>
      <c r="H209" s="107">
        <f t="shared" si="7"/>
        <v>1036</v>
      </c>
    </row>
    <row r="210" spans="1:9" ht="15.75" x14ac:dyDescent="0.25">
      <c r="A210" s="30"/>
      <c r="B210" s="22" t="s">
        <v>7</v>
      </c>
      <c r="C210" s="23" t="s">
        <v>105</v>
      </c>
      <c r="D210" s="23"/>
      <c r="E210" s="99"/>
      <c r="F210" s="80">
        <f>SUM(F205:F209)</f>
        <v>2462.92</v>
      </c>
      <c r="G210" s="25"/>
      <c r="H210" s="107"/>
    </row>
    <row r="211" spans="1:9" ht="25.5" x14ac:dyDescent="0.25">
      <c r="A211" s="30">
        <v>5</v>
      </c>
      <c r="B211" s="19" t="s">
        <v>81</v>
      </c>
      <c r="C211" s="20" t="s">
        <v>104</v>
      </c>
      <c r="D211" s="110">
        <f t="shared" si="8"/>
        <v>0.54</v>
      </c>
      <c r="E211" s="28">
        <v>1.86</v>
      </c>
      <c r="F211" s="79">
        <v>1333.04</v>
      </c>
      <c r="G211" s="21">
        <v>4</v>
      </c>
      <c r="H211" s="79">
        <f t="shared" si="7"/>
        <v>2879.37</v>
      </c>
      <c r="I211" s="13"/>
    </row>
    <row r="212" spans="1:9" ht="15.75" x14ac:dyDescent="0.25">
      <c r="A212" s="30"/>
      <c r="B212" s="22" t="s">
        <v>12</v>
      </c>
      <c r="C212" s="23" t="s">
        <v>105</v>
      </c>
      <c r="D212" s="23">
        <f t="shared" si="8"/>
        <v>0.54</v>
      </c>
      <c r="E212" s="99">
        <v>1.86</v>
      </c>
      <c r="F212" s="80">
        <v>226.52</v>
      </c>
      <c r="G212" s="25">
        <v>4</v>
      </c>
      <c r="H212" s="107">
        <f t="shared" si="7"/>
        <v>489.28</v>
      </c>
    </row>
    <row r="213" spans="1:9" ht="15.75" x14ac:dyDescent="0.25">
      <c r="A213" s="30"/>
      <c r="B213" s="22" t="s">
        <v>14</v>
      </c>
      <c r="C213" s="23" t="s">
        <v>105</v>
      </c>
      <c r="D213" s="23">
        <f t="shared" si="8"/>
        <v>0.54</v>
      </c>
      <c r="E213" s="99">
        <v>1.86</v>
      </c>
      <c r="F213" s="80">
        <v>1059.93</v>
      </c>
      <c r="G213" s="25">
        <v>4</v>
      </c>
      <c r="H213" s="107">
        <f t="shared" si="7"/>
        <v>2289.4499999999998</v>
      </c>
    </row>
    <row r="214" spans="1:9" ht="15.75" x14ac:dyDescent="0.25">
      <c r="A214" s="30"/>
      <c r="B214" s="22" t="s">
        <v>16</v>
      </c>
      <c r="C214" s="23" t="s">
        <v>105</v>
      </c>
      <c r="D214" s="23">
        <f t="shared" si="8"/>
        <v>0.54</v>
      </c>
      <c r="E214" s="99">
        <v>1.86</v>
      </c>
      <c r="F214" s="80">
        <v>40.17</v>
      </c>
      <c r="G214" s="25">
        <v>4</v>
      </c>
      <c r="H214" s="107">
        <f t="shared" si="7"/>
        <v>86.77</v>
      </c>
    </row>
    <row r="215" spans="1:9" ht="15.75" x14ac:dyDescent="0.25">
      <c r="A215" s="30"/>
      <c r="B215" s="22" t="s">
        <v>19</v>
      </c>
      <c r="C215" s="23" t="s">
        <v>105</v>
      </c>
      <c r="D215" s="23">
        <f t="shared" si="8"/>
        <v>0.54</v>
      </c>
      <c r="E215" s="99">
        <v>1.86</v>
      </c>
      <c r="F215" s="80">
        <v>6.42</v>
      </c>
      <c r="G215" s="25">
        <v>4</v>
      </c>
      <c r="H215" s="107">
        <f t="shared" si="7"/>
        <v>13.87</v>
      </c>
    </row>
    <row r="216" spans="1:9" ht="15.75" x14ac:dyDescent="0.25">
      <c r="A216" s="30"/>
      <c r="B216" s="22" t="s">
        <v>20</v>
      </c>
      <c r="C216" s="23" t="s">
        <v>105</v>
      </c>
      <c r="D216" s="23">
        <f t="shared" si="8"/>
        <v>0.54</v>
      </c>
      <c r="E216" s="99">
        <v>1.86</v>
      </c>
      <c r="F216" s="80">
        <v>0</v>
      </c>
      <c r="G216" s="25">
        <v>4</v>
      </c>
      <c r="H216" s="107">
        <f t="shared" si="7"/>
        <v>0</v>
      </c>
    </row>
    <row r="217" spans="1:9" ht="15.75" x14ac:dyDescent="0.25">
      <c r="A217" s="30"/>
      <c r="B217" s="22" t="s">
        <v>7</v>
      </c>
      <c r="C217" s="23" t="s">
        <v>105</v>
      </c>
      <c r="D217" s="23"/>
      <c r="E217" s="99"/>
      <c r="F217" s="80">
        <f>SUM(F212:F216)</f>
        <v>1333.0400000000002</v>
      </c>
      <c r="G217" s="25"/>
      <c r="H217" s="107"/>
    </row>
    <row r="218" spans="1:9" ht="25.5" x14ac:dyDescent="0.25">
      <c r="A218" s="30"/>
      <c r="B218" s="19" t="s">
        <v>82</v>
      </c>
      <c r="C218" s="20" t="s">
        <v>104</v>
      </c>
      <c r="D218" s="110">
        <f t="shared" si="8"/>
        <v>0.03</v>
      </c>
      <c r="E218" s="28">
        <v>0.11</v>
      </c>
      <c r="F218" s="79">
        <f>F211+F204+F197</f>
        <v>7926.25</v>
      </c>
      <c r="G218" s="21">
        <v>13</v>
      </c>
      <c r="H218" s="79">
        <f t="shared" si="7"/>
        <v>3091.24</v>
      </c>
      <c r="I218" s="13"/>
    </row>
    <row r="219" spans="1:9" ht="25.5" x14ac:dyDescent="0.25">
      <c r="A219" s="174">
        <v>6</v>
      </c>
      <c r="B219" s="19" t="s">
        <v>83</v>
      </c>
      <c r="C219" s="20" t="s">
        <v>104</v>
      </c>
      <c r="D219" s="110">
        <f t="shared" si="8"/>
        <v>0.72</v>
      </c>
      <c r="E219" s="29">
        <v>2.48</v>
      </c>
      <c r="F219" s="79">
        <v>218.21</v>
      </c>
      <c r="G219" s="21">
        <v>4</v>
      </c>
      <c r="H219" s="79">
        <f t="shared" si="7"/>
        <v>628.44000000000005</v>
      </c>
      <c r="I219" s="13" t="s">
        <v>184</v>
      </c>
    </row>
    <row r="220" spans="1:9" ht="15.75" x14ac:dyDescent="0.25">
      <c r="A220" s="41"/>
      <c r="B220" s="22" t="s">
        <v>12</v>
      </c>
      <c r="C220" s="23" t="s">
        <v>105</v>
      </c>
      <c r="D220" s="23">
        <f t="shared" si="8"/>
        <v>0.72</v>
      </c>
      <c r="E220" s="95">
        <v>2.48</v>
      </c>
      <c r="F220" s="80">
        <v>34.369999999999997</v>
      </c>
      <c r="G220" s="25">
        <v>4</v>
      </c>
      <c r="H220" s="107">
        <f t="shared" si="7"/>
        <v>98.99</v>
      </c>
    </row>
    <row r="221" spans="1:9" ht="15.75" x14ac:dyDescent="0.25">
      <c r="A221" s="41"/>
      <c r="B221" s="22" t="s">
        <v>14</v>
      </c>
      <c r="C221" s="23" t="s">
        <v>105</v>
      </c>
      <c r="D221" s="23">
        <f t="shared" si="8"/>
        <v>0.72</v>
      </c>
      <c r="E221" s="95">
        <v>2.48</v>
      </c>
      <c r="F221" s="80">
        <v>23.64</v>
      </c>
      <c r="G221" s="25">
        <v>4</v>
      </c>
      <c r="H221" s="107">
        <f t="shared" si="7"/>
        <v>68.08</v>
      </c>
    </row>
    <row r="222" spans="1:9" ht="15.75" x14ac:dyDescent="0.25">
      <c r="A222" s="41"/>
      <c r="B222" s="22" t="s">
        <v>16</v>
      </c>
      <c r="C222" s="23" t="s">
        <v>105</v>
      </c>
      <c r="D222" s="23">
        <f t="shared" si="8"/>
        <v>0.72</v>
      </c>
      <c r="E222" s="95">
        <v>2.48</v>
      </c>
      <c r="F222" s="80">
        <v>113.72</v>
      </c>
      <c r="G222" s="25">
        <v>4</v>
      </c>
      <c r="H222" s="107">
        <f t="shared" si="7"/>
        <v>327.51</v>
      </c>
    </row>
    <row r="223" spans="1:9" ht="15.75" x14ac:dyDescent="0.25">
      <c r="A223" s="41"/>
      <c r="B223" s="22" t="s">
        <v>19</v>
      </c>
      <c r="C223" s="23" t="s">
        <v>105</v>
      </c>
      <c r="D223" s="23">
        <f t="shared" si="8"/>
        <v>0.72</v>
      </c>
      <c r="E223" s="95">
        <v>2.48</v>
      </c>
      <c r="F223" s="80">
        <v>44.61</v>
      </c>
      <c r="G223" s="25">
        <v>4</v>
      </c>
      <c r="H223" s="107">
        <f t="shared" si="7"/>
        <v>128.47999999999999</v>
      </c>
    </row>
    <row r="224" spans="1:9" ht="15.75" x14ac:dyDescent="0.25">
      <c r="A224" s="41"/>
      <c r="B224" s="22" t="s">
        <v>20</v>
      </c>
      <c r="C224" s="23" t="s">
        <v>105</v>
      </c>
      <c r="D224" s="23">
        <f t="shared" si="8"/>
        <v>0.72</v>
      </c>
      <c r="E224" s="95">
        <v>2.48</v>
      </c>
      <c r="F224" s="80">
        <v>1.87</v>
      </c>
      <c r="G224" s="25">
        <v>4</v>
      </c>
      <c r="H224" s="107">
        <f t="shared" si="7"/>
        <v>5.39</v>
      </c>
    </row>
    <row r="225" spans="1:18" ht="15.75" x14ac:dyDescent="0.25">
      <c r="A225" s="30"/>
      <c r="B225" s="22" t="s">
        <v>7</v>
      </c>
      <c r="C225" s="23" t="s">
        <v>105</v>
      </c>
      <c r="D225" s="23"/>
      <c r="E225" s="95"/>
      <c r="F225" s="80">
        <f>SUM(F220:F224)</f>
        <v>218.20999999999998</v>
      </c>
      <c r="G225" s="25"/>
      <c r="H225" s="107"/>
    </row>
    <row r="226" spans="1:18" ht="38.25" x14ac:dyDescent="0.25">
      <c r="A226" s="30"/>
      <c r="B226" s="19" t="s">
        <v>84</v>
      </c>
      <c r="C226" s="20" t="s">
        <v>104</v>
      </c>
      <c r="D226" s="110">
        <f t="shared" si="8"/>
        <v>0.03</v>
      </c>
      <c r="E226" s="28">
        <v>0.11</v>
      </c>
      <c r="F226" s="79">
        <v>218.21</v>
      </c>
      <c r="G226" s="21">
        <v>13</v>
      </c>
      <c r="H226" s="79">
        <f t="shared" si="7"/>
        <v>85.1</v>
      </c>
    </row>
    <row r="227" spans="1:18" ht="25.5" x14ac:dyDescent="0.25">
      <c r="A227" s="30">
        <v>7</v>
      </c>
      <c r="B227" s="19" t="s">
        <v>85</v>
      </c>
      <c r="C227" s="20" t="s">
        <v>34</v>
      </c>
      <c r="D227" s="110">
        <f t="shared" si="8"/>
        <v>0.02</v>
      </c>
      <c r="E227" s="28">
        <v>0.08</v>
      </c>
      <c r="F227" s="79">
        <v>522.38</v>
      </c>
      <c r="G227" s="21">
        <v>5</v>
      </c>
      <c r="H227" s="79">
        <f t="shared" si="7"/>
        <v>52.24</v>
      </c>
    </row>
    <row r="228" spans="1:18" x14ac:dyDescent="0.25">
      <c r="A228" s="30"/>
      <c r="B228" s="19" t="s">
        <v>86</v>
      </c>
      <c r="C228" s="20" t="s">
        <v>56</v>
      </c>
      <c r="D228" s="110">
        <f t="shared" si="8"/>
        <v>31.9</v>
      </c>
      <c r="E228" s="28">
        <v>110.14</v>
      </c>
      <c r="F228" s="115">
        <v>0</v>
      </c>
      <c r="G228" s="21">
        <v>0</v>
      </c>
      <c r="H228" s="79">
        <f t="shared" si="7"/>
        <v>0</v>
      </c>
    </row>
    <row r="229" spans="1:18" x14ac:dyDescent="0.25">
      <c r="A229" s="30"/>
      <c r="B229" s="19" t="s">
        <v>87</v>
      </c>
      <c r="C229" s="20" t="s">
        <v>65</v>
      </c>
      <c r="D229" s="110">
        <f t="shared" si="8"/>
        <v>22.33</v>
      </c>
      <c r="E229" s="28">
        <v>77.099999999999994</v>
      </c>
      <c r="F229" s="79">
        <v>0</v>
      </c>
      <c r="G229" s="21">
        <v>0</v>
      </c>
      <c r="H229" s="79">
        <f t="shared" si="7"/>
        <v>0</v>
      </c>
    </row>
    <row r="230" spans="1:18" x14ac:dyDescent="0.25">
      <c r="A230" s="30"/>
      <c r="B230" s="19" t="s">
        <v>88</v>
      </c>
      <c r="C230" s="20" t="s">
        <v>56</v>
      </c>
      <c r="D230" s="110">
        <f t="shared" si="8"/>
        <v>6.38</v>
      </c>
      <c r="E230" s="28">
        <v>22.03</v>
      </c>
      <c r="F230" s="79">
        <v>0</v>
      </c>
      <c r="G230" s="21">
        <v>0</v>
      </c>
      <c r="H230" s="79">
        <f t="shared" si="7"/>
        <v>0</v>
      </c>
    </row>
    <row r="231" spans="1:18" ht="25.5" x14ac:dyDescent="0.25">
      <c r="A231" s="30">
        <v>8</v>
      </c>
      <c r="B231" s="19" t="s">
        <v>89</v>
      </c>
      <c r="C231" s="20" t="s">
        <v>34</v>
      </c>
      <c r="D231" s="110">
        <f t="shared" si="8"/>
        <v>1.67</v>
      </c>
      <c r="E231" s="28">
        <v>5.75</v>
      </c>
      <c r="F231" s="79">
        <v>10</v>
      </c>
      <c r="G231" s="21">
        <v>5</v>
      </c>
      <c r="H231" s="79">
        <f t="shared" si="7"/>
        <v>83.5</v>
      </c>
    </row>
    <row r="232" spans="1:18" ht="15.75" x14ac:dyDescent="0.25">
      <c r="A232" s="30">
        <v>9</v>
      </c>
      <c r="B232" s="19" t="s">
        <v>90</v>
      </c>
      <c r="C232" s="20" t="s">
        <v>104</v>
      </c>
      <c r="D232" s="110">
        <f t="shared" si="8"/>
        <v>2.17</v>
      </c>
      <c r="E232" s="28">
        <v>7.48</v>
      </c>
      <c r="F232" s="79">
        <v>25.1</v>
      </c>
      <c r="G232" s="21">
        <v>9</v>
      </c>
      <c r="H232" s="79">
        <f t="shared" si="7"/>
        <v>490.2</v>
      </c>
    </row>
    <row r="233" spans="1:18" ht="15.75" x14ac:dyDescent="0.25">
      <c r="A233" s="30"/>
      <c r="B233" s="22" t="s">
        <v>12</v>
      </c>
      <c r="C233" s="23" t="s">
        <v>105</v>
      </c>
      <c r="D233" s="23">
        <f t="shared" si="8"/>
        <v>2.17</v>
      </c>
      <c r="E233" s="99">
        <v>7.48</v>
      </c>
      <c r="F233" s="80">
        <v>2.35</v>
      </c>
      <c r="G233" s="25">
        <v>9</v>
      </c>
      <c r="H233" s="107">
        <f t="shared" ref="H233:H244" si="9">ROUND((D233*F233*G233),2)</f>
        <v>45.9</v>
      </c>
    </row>
    <row r="234" spans="1:18" ht="15.75" x14ac:dyDescent="0.25">
      <c r="A234" s="30"/>
      <c r="B234" s="22" t="s">
        <v>14</v>
      </c>
      <c r="C234" s="23" t="s">
        <v>105</v>
      </c>
      <c r="D234" s="23">
        <f t="shared" ref="D234:D244" si="10">+ROUND(E234/$E$26,2)</f>
        <v>2.17</v>
      </c>
      <c r="E234" s="99">
        <v>7.48</v>
      </c>
      <c r="F234" s="80">
        <v>18.52</v>
      </c>
      <c r="G234" s="25">
        <v>9</v>
      </c>
      <c r="H234" s="107">
        <f t="shared" si="9"/>
        <v>361.7</v>
      </c>
    </row>
    <row r="235" spans="1:18" ht="15.75" x14ac:dyDescent="0.25">
      <c r="A235" s="30"/>
      <c r="B235" s="22" t="s">
        <v>16</v>
      </c>
      <c r="C235" s="23" t="s">
        <v>105</v>
      </c>
      <c r="D235" s="23">
        <f t="shared" si="10"/>
        <v>2.17</v>
      </c>
      <c r="E235" s="99">
        <v>7.48</v>
      </c>
      <c r="F235" s="80">
        <v>4</v>
      </c>
      <c r="G235" s="25">
        <v>9</v>
      </c>
      <c r="H235" s="107">
        <f t="shared" si="9"/>
        <v>78.12</v>
      </c>
    </row>
    <row r="236" spans="1:18" ht="15.75" x14ac:dyDescent="0.25">
      <c r="A236" s="30"/>
      <c r="B236" s="22" t="s">
        <v>19</v>
      </c>
      <c r="C236" s="23" t="s">
        <v>105</v>
      </c>
      <c r="D236" s="23">
        <f t="shared" si="10"/>
        <v>2.17</v>
      </c>
      <c r="E236" s="99">
        <v>7.48</v>
      </c>
      <c r="F236" s="80">
        <v>0.23</v>
      </c>
      <c r="G236" s="25">
        <v>9</v>
      </c>
      <c r="H236" s="107">
        <f t="shared" si="9"/>
        <v>4.49</v>
      </c>
      <c r="I236" s="33"/>
    </row>
    <row r="237" spans="1:18" ht="15.75" x14ac:dyDescent="0.25">
      <c r="A237" s="30"/>
      <c r="B237" s="22" t="s">
        <v>7</v>
      </c>
      <c r="C237" s="23" t="s">
        <v>105</v>
      </c>
      <c r="D237" s="23"/>
      <c r="E237" s="99"/>
      <c r="F237" s="80">
        <f>SUM(F233:F236)</f>
        <v>25.1</v>
      </c>
      <c r="G237" s="25"/>
      <c r="H237" s="107"/>
      <c r="I237" s="40"/>
    </row>
    <row r="238" spans="1:18" ht="25.5" x14ac:dyDescent="0.25">
      <c r="A238" s="30"/>
      <c r="B238" s="19" t="s">
        <v>91</v>
      </c>
      <c r="C238" s="20" t="s">
        <v>104</v>
      </c>
      <c r="D238" s="110">
        <f t="shared" si="10"/>
        <v>0.03</v>
      </c>
      <c r="E238" s="28">
        <v>0.11</v>
      </c>
      <c r="F238" s="79">
        <v>25.1</v>
      </c>
      <c r="G238" s="21">
        <v>13</v>
      </c>
      <c r="H238" s="79">
        <f t="shared" si="9"/>
        <v>9.7899999999999991</v>
      </c>
    </row>
    <row r="239" spans="1:18" ht="25.5" x14ac:dyDescent="0.25">
      <c r="A239" s="30"/>
      <c r="B239" s="19" t="s">
        <v>92</v>
      </c>
      <c r="C239" s="20" t="s">
        <v>104</v>
      </c>
      <c r="D239" s="110">
        <f t="shared" si="10"/>
        <v>0.02</v>
      </c>
      <c r="E239" s="28">
        <v>0.08</v>
      </c>
      <c r="F239" s="79">
        <v>7375.88</v>
      </c>
      <c r="G239" s="21">
        <v>9</v>
      </c>
      <c r="H239" s="79">
        <f t="shared" si="9"/>
        <v>1327.66</v>
      </c>
      <c r="I239" s="13"/>
    </row>
    <row r="240" spans="1:18" ht="25.5" x14ac:dyDescent="0.25">
      <c r="A240" s="30"/>
      <c r="B240" s="19" t="s">
        <v>163</v>
      </c>
      <c r="C240" s="20" t="s">
        <v>104</v>
      </c>
      <c r="D240" s="110">
        <f t="shared" si="10"/>
        <v>0.02</v>
      </c>
      <c r="E240" s="28">
        <v>0.08</v>
      </c>
      <c r="F240" s="83">
        <v>15.4</v>
      </c>
      <c r="G240" s="103">
        <v>3</v>
      </c>
      <c r="H240" s="79">
        <f t="shared" si="9"/>
        <v>0.92</v>
      </c>
      <c r="J240" s="170" t="s">
        <v>187</v>
      </c>
      <c r="K240" s="170"/>
      <c r="L240" s="170"/>
      <c r="M240" s="170"/>
      <c r="N240" s="170"/>
      <c r="O240" s="170"/>
      <c r="P240" s="170"/>
      <c r="Q240" s="170"/>
      <c r="R240" s="170"/>
    </row>
    <row r="241" spans="1:18" ht="15.75" x14ac:dyDescent="0.25">
      <c r="A241" s="30" t="s">
        <v>93</v>
      </c>
      <c r="B241" s="19" t="s">
        <v>96</v>
      </c>
      <c r="C241" s="104" t="s">
        <v>107</v>
      </c>
      <c r="D241" s="110">
        <f t="shared" si="10"/>
        <v>1.31</v>
      </c>
      <c r="E241" s="28">
        <v>4.54</v>
      </c>
      <c r="F241" s="79">
        <v>31796.600000000002</v>
      </c>
      <c r="G241" s="155">
        <v>0.5</v>
      </c>
      <c r="H241" s="79">
        <f>ROUND((D241*F241*G241),2)</f>
        <v>20826.77</v>
      </c>
      <c r="I241" s="113"/>
      <c r="J241" s="171"/>
      <c r="K241" s="173" t="s">
        <v>188</v>
      </c>
      <c r="L241" s="173"/>
      <c r="M241" s="173" t="s">
        <v>189</v>
      </c>
      <c r="N241" s="173"/>
      <c r="O241" s="173" t="s">
        <v>190</v>
      </c>
      <c r="P241" s="173"/>
      <c r="Q241" s="173" t="s">
        <v>191</v>
      </c>
      <c r="R241" s="173"/>
    </row>
    <row r="242" spans="1:18" x14ac:dyDescent="0.25">
      <c r="A242" s="30">
        <v>1</v>
      </c>
      <c r="B242" s="140" t="s">
        <v>97</v>
      </c>
      <c r="C242" s="149" t="s">
        <v>69</v>
      </c>
      <c r="D242" s="142">
        <f t="shared" si="10"/>
        <v>2.82</v>
      </c>
      <c r="E242" s="143">
        <v>9.74</v>
      </c>
      <c r="F242" s="145">
        <v>708.4</v>
      </c>
      <c r="G242" s="150">
        <v>1</v>
      </c>
      <c r="H242" s="145">
        <f t="shared" si="9"/>
        <v>1997.69</v>
      </c>
      <c r="I242" s="153"/>
      <c r="J242" s="172"/>
      <c r="K242" s="156" t="s">
        <v>192</v>
      </c>
      <c r="L242" s="156" t="s">
        <v>193</v>
      </c>
      <c r="M242" s="156" t="s">
        <v>192</v>
      </c>
      <c r="N242" s="156" t="s">
        <v>193</v>
      </c>
      <c r="O242" s="156" t="s">
        <v>192</v>
      </c>
      <c r="P242" s="156" t="s">
        <v>193</v>
      </c>
      <c r="Q242" s="156" t="s">
        <v>192</v>
      </c>
      <c r="R242" s="156" t="s">
        <v>193</v>
      </c>
    </row>
    <row r="243" spans="1:18" x14ac:dyDescent="0.25">
      <c r="A243" s="30">
        <v>2</v>
      </c>
      <c r="B243" s="140" t="s">
        <v>102</v>
      </c>
      <c r="C243" s="149" t="s">
        <v>95</v>
      </c>
      <c r="D243" s="142">
        <f t="shared" si="10"/>
        <v>22.33</v>
      </c>
      <c r="E243" s="143">
        <v>77.099999999999994</v>
      </c>
      <c r="F243" s="151">
        <v>262</v>
      </c>
      <c r="G243" s="150">
        <v>2</v>
      </c>
      <c r="H243" s="145">
        <f t="shared" si="9"/>
        <v>11700.92</v>
      </c>
      <c r="I243" s="152"/>
      <c r="J243" s="156" t="s">
        <v>194</v>
      </c>
      <c r="K243" s="157">
        <v>33</v>
      </c>
      <c r="L243" s="157">
        <v>61800</v>
      </c>
      <c r="M243" s="157">
        <v>111</v>
      </c>
      <c r="N243" s="157">
        <v>263920</v>
      </c>
      <c r="O243" s="157">
        <v>262</v>
      </c>
      <c r="P243" s="157">
        <v>708400</v>
      </c>
      <c r="Q243" s="157">
        <v>406</v>
      </c>
      <c r="R243" s="158">
        <v>1034120</v>
      </c>
    </row>
    <row r="244" spans="1:18" ht="27.75" customHeight="1" x14ac:dyDescent="0.25">
      <c r="A244" s="30" t="s">
        <v>94</v>
      </c>
      <c r="B244" s="19" t="s">
        <v>103</v>
      </c>
      <c r="C244" s="29" t="s">
        <v>65</v>
      </c>
      <c r="D244" s="29">
        <f t="shared" si="10"/>
        <v>22.33</v>
      </c>
      <c r="E244" s="28">
        <v>77.099999999999994</v>
      </c>
      <c r="F244" s="102">
        <v>0</v>
      </c>
      <c r="G244" s="103">
        <v>0</v>
      </c>
      <c r="H244" s="83">
        <f t="shared" si="9"/>
        <v>0</v>
      </c>
      <c r="I244" s="12"/>
    </row>
    <row r="245" spans="1:18" ht="14.25" customHeight="1" x14ac:dyDescent="0.25">
      <c r="A245" s="49" t="s">
        <v>166</v>
      </c>
      <c r="B245" s="59" t="s">
        <v>139</v>
      </c>
      <c r="C245" s="57"/>
      <c r="D245" s="57"/>
      <c r="E245" s="57"/>
      <c r="F245" s="82"/>
      <c r="G245" s="60"/>
      <c r="H245" s="82"/>
      <c r="I245" s="3"/>
    </row>
    <row r="246" spans="1:18" ht="16.5" customHeight="1" x14ac:dyDescent="0.25">
      <c r="A246" s="30">
        <v>1</v>
      </c>
      <c r="B246" s="22" t="s">
        <v>135</v>
      </c>
      <c r="C246" s="23" t="s">
        <v>56</v>
      </c>
      <c r="D246" s="23">
        <v>114.84</v>
      </c>
      <c r="E246" s="99">
        <v>379.8</v>
      </c>
      <c r="F246" s="94">
        <v>0</v>
      </c>
      <c r="G246" s="100">
        <v>0</v>
      </c>
      <c r="H246" s="94">
        <f>ROUND((E246*F246*G246/4),2)</f>
        <v>0</v>
      </c>
      <c r="I246" s="3"/>
    </row>
    <row r="247" spans="1:18" ht="18" customHeight="1" x14ac:dyDescent="0.25">
      <c r="A247" s="30">
        <v>2</v>
      </c>
      <c r="B247" s="22" t="s">
        <v>136</v>
      </c>
      <c r="C247" s="23" t="s">
        <v>137</v>
      </c>
      <c r="D247" s="23">
        <v>48.25</v>
      </c>
      <c r="E247" s="99">
        <v>159.58000000000001</v>
      </c>
      <c r="F247" s="94">
        <v>278.48</v>
      </c>
      <c r="G247" s="100">
        <v>1</v>
      </c>
      <c r="H247" s="94">
        <f>ROUND((D247*F247*G247),2)</f>
        <v>13436.66</v>
      </c>
      <c r="I247" s="3"/>
    </row>
    <row r="248" spans="1:18" ht="18" customHeight="1" x14ac:dyDescent="0.25">
      <c r="A248" s="30">
        <v>3</v>
      </c>
      <c r="B248" s="22" t="s">
        <v>160</v>
      </c>
      <c r="C248" s="23" t="s">
        <v>56</v>
      </c>
      <c r="D248" s="23">
        <v>1.28</v>
      </c>
      <c r="E248" s="99">
        <v>4.22</v>
      </c>
      <c r="F248" s="101">
        <v>0</v>
      </c>
      <c r="G248" s="100">
        <v>0</v>
      </c>
      <c r="H248" s="94">
        <f t="shared" ref="H248:H252" si="11">ROUND((D248*F248*G248),2)</f>
        <v>0</v>
      </c>
      <c r="I248" s="3"/>
    </row>
    <row r="249" spans="1:18" ht="18" customHeight="1" x14ac:dyDescent="0.25">
      <c r="A249" s="30">
        <v>4</v>
      </c>
      <c r="B249" s="22" t="s">
        <v>138</v>
      </c>
      <c r="C249" s="23" t="s">
        <v>56</v>
      </c>
      <c r="D249" s="23">
        <v>0.8</v>
      </c>
      <c r="E249" s="99">
        <v>2.64</v>
      </c>
      <c r="F249" s="101">
        <v>19885</v>
      </c>
      <c r="G249" s="100">
        <v>1</v>
      </c>
      <c r="H249" s="94">
        <f t="shared" si="11"/>
        <v>15908</v>
      </c>
      <c r="I249" s="3"/>
    </row>
    <row r="250" spans="1:18" ht="18" customHeight="1" x14ac:dyDescent="0.25">
      <c r="A250" s="30">
        <v>5</v>
      </c>
      <c r="B250" s="22" t="s">
        <v>161</v>
      </c>
      <c r="C250" s="23" t="s">
        <v>56</v>
      </c>
      <c r="D250" s="23">
        <v>0.32</v>
      </c>
      <c r="E250" s="99">
        <v>1.06</v>
      </c>
      <c r="F250" s="101">
        <f>7795+168</f>
        <v>7963</v>
      </c>
      <c r="G250" s="100">
        <v>1</v>
      </c>
      <c r="H250" s="94">
        <f t="shared" si="11"/>
        <v>2548.16</v>
      </c>
      <c r="I250" s="3"/>
    </row>
    <row r="251" spans="1:18" ht="18" customHeight="1" x14ac:dyDescent="0.25">
      <c r="A251" s="30">
        <v>6</v>
      </c>
      <c r="B251" s="22" t="s">
        <v>139</v>
      </c>
      <c r="C251" s="23" t="s">
        <v>34</v>
      </c>
      <c r="D251" s="23">
        <v>121.15</v>
      </c>
      <c r="E251" s="99">
        <v>400.69</v>
      </c>
      <c r="F251" s="94">
        <v>0</v>
      </c>
      <c r="G251" s="100">
        <v>0</v>
      </c>
      <c r="H251" s="94">
        <f t="shared" si="11"/>
        <v>0</v>
      </c>
      <c r="I251" s="3"/>
    </row>
    <row r="252" spans="1:18" ht="18" customHeight="1" x14ac:dyDescent="0.25">
      <c r="A252" s="30">
        <v>7</v>
      </c>
      <c r="B252" s="22" t="s">
        <v>140</v>
      </c>
      <c r="C252" s="23" t="s">
        <v>56</v>
      </c>
      <c r="D252" s="23">
        <v>38.28</v>
      </c>
      <c r="E252" s="99">
        <v>126.6</v>
      </c>
      <c r="F252" s="101">
        <v>0</v>
      </c>
      <c r="G252" s="100">
        <v>0</v>
      </c>
      <c r="H252" s="94">
        <f t="shared" si="11"/>
        <v>0</v>
      </c>
      <c r="I252" s="10"/>
    </row>
    <row r="253" spans="1:18" ht="25.5" customHeight="1" x14ac:dyDescent="0.25">
      <c r="A253" s="49" t="s">
        <v>167</v>
      </c>
      <c r="B253" s="56" t="s">
        <v>162</v>
      </c>
      <c r="C253" s="57"/>
      <c r="D253" s="57"/>
      <c r="E253" s="91"/>
      <c r="F253" s="84"/>
      <c r="G253" s="58"/>
      <c r="H253" s="84"/>
      <c r="I253" s="3"/>
    </row>
    <row r="254" spans="1:18" ht="18" hidden="1" customHeight="1" x14ac:dyDescent="0.25">
      <c r="A254" s="30">
        <v>1</v>
      </c>
      <c r="B254" s="98" t="s">
        <v>141</v>
      </c>
      <c r="C254" s="95" t="s">
        <v>170</v>
      </c>
      <c r="D254" s="95"/>
      <c r="E254" s="99">
        <v>1.84</v>
      </c>
      <c r="F254" s="94">
        <v>13606.88</v>
      </c>
      <c r="G254" s="100">
        <v>0</v>
      </c>
      <c r="H254" s="94">
        <f>ROUND((E254*F254*G254),2)</f>
        <v>0</v>
      </c>
      <c r="I254" s="3"/>
      <c r="J254" s="65"/>
      <c r="K254" s="33"/>
      <c r="L254" s="33"/>
    </row>
    <row r="255" spans="1:18" ht="18" hidden="1" customHeight="1" x14ac:dyDescent="0.25">
      <c r="A255" s="30">
        <v>2</v>
      </c>
      <c r="B255" s="98" t="s">
        <v>142</v>
      </c>
      <c r="C255" s="95" t="s">
        <v>170</v>
      </c>
      <c r="D255" s="95"/>
      <c r="E255" s="99">
        <v>1.84</v>
      </c>
      <c r="F255" s="94">
        <v>8001.93</v>
      </c>
      <c r="G255" s="100">
        <v>0</v>
      </c>
      <c r="H255" s="94">
        <f t="shared" ref="H255:H276" si="12">ROUND((E255*F255*G255),2)</f>
        <v>0</v>
      </c>
      <c r="I255" s="3"/>
      <c r="K255" s="33"/>
      <c r="L255" s="33"/>
    </row>
    <row r="256" spans="1:18" ht="18" hidden="1" customHeight="1" x14ac:dyDescent="0.25">
      <c r="A256" s="30">
        <v>3</v>
      </c>
      <c r="B256" s="98" t="s">
        <v>143</v>
      </c>
      <c r="C256" s="95" t="s">
        <v>170</v>
      </c>
      <c r="D256" s="95"/>
      <c r="E256" s="99">
        <v>0.64</v>
      </c>
      <c r="F256" s="94">
        <v>21608.81</v>
      </c>
      <c r="G256" s="95">
        <v>0</v>
      </c>
      <c r="H256" s="94">
        <f t="shared" si="12"/>
        <v>0</v>
      </c>
      <c r="I256" s="3"/>
    </row>
    <row r="257" spans="1:11" ht="18" hidden="1" customHeight="1" x14ac:dyDescent="0.25">
      <c r="A257" s="30">
        <v>4</v>
      </c>
      <c r="B257" s="98" t="s">
        <v>144</v>
      </c>
      <c r="C257" s="95" t="s">
        <v>170</v>
      </c>
      <c r="D257" s="95"/>
      <c r="E257" s="99">
        <v>1.84</v>
      </c>
      <c r="F257" s="94">
        <v>7375.88</v>
      </c>
      <c r="G257" s="100">
        <v>0</v>
      </c>
      <c r="H257" s="94">
        <f t="shared" si="12"/>
        <v>0</v>
      </c>
      <c r="I257" s="3"/>
    </row>
    <row r="258" spans="1:11" ht="18" hidden="1" customHeight="1" x14ac:dyDescent="0.25">
      <c r="A258" s="30">
        <v>5</v>
      </c>
      <c r="B258" s="98" t="s">
        <v>143</v>
      </c>
      <c r="C258" s="95" t="s">
        <v>170</v>
      </c>
      <c r="D258" s="95"/>
      <c r="E258" s="99">
        <v>0.64</v>
      </c>
      <c r="F258" s="94">
        <v>7375.88</v>
      </c>
      <c r="G258" s="100">
        <v>0</v>
      </c>
      <c r="H258" s="94">
        <f t="shared" si="12"/>
        <v>0</v>
      </c>
      <c r="I258" s="3"/>
    </row>
    <row r="259" spans="1:11" ht="18" hidden="1" customHeight="1" x14ac:dyDescent="0.25">
      <c r="A259" s="30">
        <v>6</v>
      </c>
      <c r="B259" s="98" t="s">
        <v>145</v>
      </c>
      <c r="C259" s="95" t="s">
        <v>170</v>
      </c>
      <c r="D259" s="95"/>
      <c r="E259" s="99">
        <v>1.68</v>
      </c>
      <c r="F259" s="94">
        <v>2614.35</v>
      </c>
      <c r="G259" s="100">
        <v>0</v>
      </c>
      <c r="H259" s="94">
        <f t="shared" si="12"/>
        <v>0</v>
      </c>
      <c r="I259" s="3"/>
      <c r="J259" s="33"/>
      <c r="K259" s="33"/>
    </row>
    <row r="260" spans="1:11" ht="18" hidden="1" customHeight="1" x14ac:dyDescent="0.25">
      <c r="A260" s="30">
        <v>7</v>
      </c>
      <c r="B260" s="22" t="s">
        <v>172</v>
      </c>
      <c r="C260" s="95" t="s">
        <v>170</v>
      </c>
      <c r="D260" s="95"/>
      <c r="E260" s="99">
        <v>0.71</v>
      </c>
      <c r="F260" s="94">
        <v>2614.35</v>
      </c>
      <c r="G260" s="100">
        <v>0</v>
      </c>
      <c r="H260" s="94">
        <f t="shared" si="12"/>
        <v>0</v>
      </c>
      <c r="I260" s="3"/>
    </row>
    <row r="261" spans="1:11" ht="18" hidden="1" customHeight="1" x14ac:dyDescent="0.25">
      <c r="A261" s="30">
        <v>8</v>
      </c>
      <c r="B261" s="98" t="s">
        <v>146</v>
      </c>
      <c r="C261" s="95" t="s">
        <v>170</v>
      </c>
      <c r="D261" s="95"/>
      <c r="E261" s="99">
        <v>1.68</v>
      </c>
      <c r="F261" s="94">
        <v>176.58</v>
      </c>
      <c r="G261" s="100">
        <v>0</v>
      </c>
      <c r="H261" s="94">
        <f t="shared" si="12"/>
        <v>0</v>
      </c>
      <c r="I261" s="3"/>
    </row>
    <row r="262" spans="1:11" ht="18" hidden="1" customHeight="1" x14ac:dyDescent="0.25">
      <c r="A262" s="30">
        <v>9</v>
      </c>
      <c r="B262" s="22" t="s">
        <v>172</v>
      </c>
      <c r="C262" s="95" t="s">
        <v>170</v>
      </c>
      <c r="D262" s="95"/>
      <c r="E262" s="99">
        <v>0.71</v>
      </c>
      <c r="F262" s="94">
        <v>176.58</v>
      </c>
      <c r="G262" s="100">
        <v>0</v>
      </c>
      <c r="H262" s="94">
        <f t="shared" si="12"/>
        <v>0</v>
      </c>
      <c r="I262" s="3"/>
    </row>
    <row r="263" spans="1:11" ht="18" hidden="1" customHeight="1" x14ac:dyDescent="0.25">
      <c r="A263" s="30">
        <v>10</v>
      </c>
      <c r="B263" s="98" t="s">
        <v>149</v>
      </c>
      <c r="C263" s="95" t="s">
        <v>170</v>
      </c>
      <c r="D263" s="95"/>
      <c r="E263" s="99">
        <v>1.84</v>
      </c>
      <c r="F263" s="94">
        <v>289.55</v>
      </c>
      <c r="G263" s="100">
        <v>0</v>
      </c>
      <c r="H263" s="94">
        <f t="shared" si="12"/>
        <v>0</v>
      </c>
      <c r="I263" s="3"/>
    </row>
    <row r="264" spans="1:11" ht="18" hidden="1" customHeight="1" x14ac:dyDescent="0.25">
      <c r="A264" s="30">
        <v>11</v>
      </c>
      <c r="B264" s="98" t="s">
        <v>143</v>
      </c>
      <c r="C264" s="95" t="s">
        <v>170</v>
      </c>
      <c r="D264" s="95"/>
      <c r="E264" s="99">
        <v>0.64</v>
      </c>
      <c r="F264" s="94">
        <v>289.55</v>
      </c>
      <c r="G264" s="100">
        <v>0</v>
      </c>
      <c r="H264" s="94">
        <f t="shared" si="12"/>
        <v>0</v>
      </c>
      <c r="I264" s="3"/>
    </row>
    <row r="265" spans="1:11" ht="18" hidden="1" customHeight="1" x14ac:dyDescent="0.25">
      <c r="A265" s="30">
        <v>12</v>
      </c>
      <c r="B265" s="98" t="s">
        <v>147</v>
      </c>
      <c r="C265" s="95" t="s">
        <v>69</v>
      </c>
      <c r="D265" s="95"/>
      <c r="E265" s="99">
        <v>9.33</v>
      </c>
      <c r="F265" s="94">
        <v>101.2</v>
      </c>
      <c r="G265" s="100">
        <v>0</v>
      </c>
      <c r="H265" s="94">
        <f t="shared" si="12"/>
        <v>0</v>
      </c>
      <c r="I265" s="3"/>
    </row>
    <row r="266" spans="1:11" ht="18" hidden="1" customHeight="1" x14ac:dyDescent="0.25">
      <c r="A266" s="30">
        <v>13</v>
      </c>
      <c r="B266" s="98" t="s">
        <v>148</v>
      </c>
      <c r="C266" s="95" t="s">
        <v>95</v>
      </c>
      <c r="D266" s="95"/>
      <c r="E266" s="99">
        <v>73.849999999999994</v>
      </c>
      <c r="F266" s="94">
        <v>55.2</v>
      </c>
      <c r="G266" s="100">
        <v>0</v>
      </c>
      <c r="H266" s="94">
        <f t="shared" si="12"/>
        <v>0</v>
      </c>
      <c r="I266" s="3"/>
    </row>
    <row r="267" spans="1:11" ht="18" hidden="1" customHeight="1" x14ac:dyDescent="0.25">
      <c r="A267" s="30">
        <v>14</v>
      </c>
      <c r="B267" s="22" t="s">
        <v>150</v>
      </c>
      <c r="C267" s="23" t="s">
        <v>105</v>
      </c>
      <c r="D267" s="23"/>
      <c r="E267" s="99">
        <v>10.94</v>
      </c>
      <c r="F267" s="80">
        <v>0</v>
      </c>
      <c r="G267" s="25">
        <v>0</v>
      </c>
      <c r="H267" s="80">
        <f t="shared" si="12"/>
        <v>0</v>
      </c>
      <c r="I267" s="3"/>
    </row>
    <row r="268" spans="1:11" ht="18" hidden="1" customHeight="1" x14ac:dyDescent="0.25">
      <c r="A268" s="30">
        <v>15</v>
      </c>
      <c r="B268" s="22" t="s">
        <v>151</v>
      </c>
      <c r="C268" s="23" t="s">
        <v>137</v>
      </c>
      <c r="D268" s="23"/>
      <c r="E268" s="99">
        <v>10.06</v>
      </c>
      <c r="F268" s="80">
        <v>0</v>
      </c>
      <c r="G268" s="25">
        <v>0</v>
      </c>
      <c r="H268" s="80">
        <f t="shared" si="12"/>
        <v>0</v>
      </c>
      <c r="I268" s="3"/>
    </row>
    <row r="269" spans="1:11" ht="18" hidden="1" customHeight="1" x14ac:dyDescent="0.25">
      <c r="A269" s="30">
        <v>16</v>
      </c>
      <c r="B269" s="22" t="s">
        <v>152</v>
      </c>
      <c r="C269" s="23" t="s">
        <v>105</v>
      </c>
      <c r="D269" s="23"/>
      <c r="E269" s="99">
        <v>16.600000000000001</v>
      </c>
      <c r="F269" s="80">
        <v>0</v>
      </c>
      <c r="G269" s="25">
        <v>0</v>
      </c>
      <c r="H269" s="80">
        <f t="shared" si="12"/>
        <v>0</v>
      </c>
      <c r="I269" s="3"/>
    </row>
    <row r="270" spans="1:11" ht="18" hidden="1" customHeight="1" x14ac:dyDescent="0.25">
      <c r="A270" s="30">
        <v>17</v>
      </c>
      <c r="B270" s="22" t="s">
        <v>153</v>
      </c>
      <c r="C270" s="23" t="s">
        <v>105</v>
      </c>
      <c r="D270" s="23"/>
      <c r="E270" s="99">
        <v>4.82</v>
      </c>
      <c r="F270" s="80">
        <v>0</v>
      </c>
      <c r="G270" s="25">
        <v>0</v>
      </c>
      <c r="H270" s="80">
        <f t="shared" si="12"/>
        <v>0</v>
      </c>
      <c r="I270" s="3"/>
    </row>
    <row r="271" spans="1:11" ht="18" hidden="1" customHeight="1" x14ac:dyDescent="0.25">
      <c r="A271" s="30">
        <v>18</v>
      </c>
      <c r="B271" s="22" t="s">
        <v>154</v>
      </c>
      <c r="C271" s="23" t="s">
        <v>105</v>
      </c>
      <c r="D271" s="23"/>
      <c r="E271" s="99">
        <v>107.61</v>
      </c>
      <c r="F271" s="80">
        <v>0</v>
      </c>
      <c r="G271" s="25">
        <v>0</v>
      </c>
      <c r="H271" s="80">
        <f t="shared" si="12"/>
        <v>0</v>
      </c>
      <c r="I271" s="3"/>
    </row>
    <row r="272" spans="1:11" ht="18" hidden="1" customHeight="1" x14ac:dyDescent="0.25">
      <c r="A272" s="30">
        <v>19</v>
      </c>
      <c r="B272" s="22" t="s">
        <v>155</v>
      </c>
      <c r="C272" s="23" t="s">
        <v>34</v>
      </c>
      <c r="D272" s="23"/>
      <c r="E272" s="99">
        <v>11.3</v>
      </c>
      <c r="F272" s="80">
        <v>55.36</v>
      </c>
      <c r="G272" s="23">
        <v>0</v>
      </c>
      <c r="H272" s="80">
        <f t="shared" si="12"/>
        <v>0</v>
      </c>
      <c r="I272" s="3"/>
      <c r="K272" s="33"/>
    </row>
    <row r="273" spans="1:12" ht="18" hidden="1" customHeight="1" x14ac:dyDescent="0.25">
      <c r="A273" s="30">
        <v>20</v>
      </c>
      <c r="B273" s="22" t="s">
        <v>156</v>
      </c>
      <c r="C273" s="23" t="s">
        <v>34</v>
      </c>
      <c r="D273" s="23"/>
      <c r="E273" s="99">
        <v>15.26</v>
      </c>
      <c r="F273" s="80">
        <v>55.36</v>
      </c>
      <c r="G273" s="23">
        <v>0</v>
      </c>
      <c r="H273" s="80">
        <f t="shared" si="12"/>
        <v>0</v>
      </c>
      <c r="I273" s="3"/>
    </row>
    <row r="274" spans="1:12" ht="18" hidden="1" customHeight="1" x14ac:dyDescent="0.25">
      <c r="A274" s="30">
        <v>22</v>
      </c>
      <c r="B274" s="22" t="s">
        <v>157</v>
      </c>
      <c r="C274" s="23" t="s">
        <v>34</v>
      </c>
      <c r="D274" s="23"/>
      <c r="E274" s="99">
        <v>0.91</v>
      </c>
      <c r="F274" s="80">
        <v>55.36</v>
      </c>
      <c r="G274" s="23">
        <v>0</v>
      </c>
      <c r="H274" s="80">
        <f t="shared" si="12"/>
        <v>0</v>
      </c>
      <c r="I274" s="3"/>
    </row>
    <row r="275" spans="1:12" ht="18" hidden="1" customHeight="1" x14ac:dyDescent="0.25">
      <c r="A275" s="30">
        <v>23</v>
      </c>
      <c r="B275" s="22" t="s">
        <v>158</v>
      </c>
      <c r="C275" s="23" t="s">
        <v>34</v>
      </c>
      <c r="D275" s="23"/>
      <c r="E275" s="99">
        <v>14.66</v>
      </c>
      <c r="F275" s="80">
        <v>55.36</v>
      </c>
      <c r="G275" s="23">
        <v>0</v>
      </c>
      <c r="H275" s="80">
        <f t="shared" si="12"/>
        <v>0</v>
      </c>
      <c r="I275" s="3"/>
    </row>
    <row r="276" spans="1:12" ht="18" hidden="1" customHeight="1" x14ac:dyDescent="0.25">
      <c r="A276" s="30">
        <v>24</v>
      </c>
      <c r="B276" s="22" t="s">
        <v>159</v>
      </c>
      <c r="C276" s="23" t="s">
        <v>34</v>
      </c>
      <c r="D276" s="23"/>
      <c r="E276" s="99">
        <v>72.8</v>
      </c>
      <c r="F276" s="80">
        <v>55.36</v>
      </c>
      <c r="G276" s="23">
        <v>0</v>
      </c>
      <c r="H276" s="80">
        <f t="shared" si="12"/>
        <v>0</v>
      </c>
      <c r="I276" s="3"/>
    </row>
    <row r="277" spans="1:12" ht="26.25" customHeight="1" x14ac:dyDescent="0.25">
      <c r="A277" s="73">
        <v>25</v>
      </c>
      <c r="B277" s="77" t="s">
        <v>165</v>
      </c>
      <c r="C277" s="74"/>
      <c r="D277" s="74"/>
      <c r="E277" s="75"/>
      <c r="F277" s="76"/>
      <c r="G277" s="76"/>
      <c r="H277" s="79"/>
      <c r="I277" s="3"/>
      <c r="J277" s="3"/>
      <c r="K277" s="92"/>
      <c r="L277" s="3"/>
    </row>
    <row r="278" spans="1:12" ht="25.5" x14ac:dyDescent="0.25">
      <c r="A278" s="73"/>
      <c r="B278" s="135" t="s">
        <v>10</v>
      </c>
      <c r="C278" s="124" t="s">
        <v>34</v>
      </c>
      <c r="D278" s="124">
        <v>0.75</v>
      </c>
      <c r="E278" s="125">
        <v>2.59</v>
      </c>
      <c r="F278" s="126">
        <v>9551.2800000000007</v>
      </c>
      <c r="G278" s="127">
        <v>11</v>
      </c>
      <c r="H278" s="126">
        <f>78798.06*-0.03</f>
        <v>-2363.9418000000001</v>
      </c>
      <c r="I278" s="136" t="s">
        <v>186</v>
      </c>
      <c r="J278" s="3"/>
      <c r="K278" s="8"/>
      <c r="L278" s="3"/>
    </row>
    <row r="279" spans="1:12" ht="25.5" x14ac:dyDescent="0.25">
      <c r="A279" s="73"/>
      <c r="B279" s="135" t="s">
        <v>31</v>
      </c>
      <c r="C279" s="124" t="s">
        <v>34</v>
      </c>
      <c r="D279" s="124">
        <v>1.08</v>
      </c>
      <c r="E279" s="129">
        <v>3.74</v>
      </c>
      <c r="F279" s="126">
        <v>997.27</v>
      </c>
      <c r="G279" s="127">
        <v>11</v>
      </c>
      <c r="H279" s="126">
        <f>11847.57*-0.05</f>
        <v>-592.37850000000003</v>
      </c>
      <c r="I279" s="159" t="s">
        <v>185</v>
      </c>
      <c r="J279" s="3"/>
      <c r="K279" s="8"/>
      <c r="L279" s="3"/>
    </row>
    <row r="280" spans="1:12" ht="15" customHeight="1" x14ac:dyDescent="0.25">
      <c r="A280" s="73"/>
      <c r="B280" s="135" t="s">
        <v>70</v>
      </c>
      <c r="C280" s="124" t="s">
        <v>71</v>
      </c>
      <c r="D280" s="124">
        <v>0.75</v>
      </c>
      <c r="E280" s="129">
        <v>2.59</v>
      </c>
      <c r="F280" s="126">
        <v>526</v>
      </c>
      <c r="G280" s="127">
        <v>11</v>
      </c>
      <c r="H280" s="126">
        <f>4339.5*-0.2</f>
        <v>-867.90000000000009</v>
      </c>
      <c r="I280" s="159" t="s">
        <v>183</v>
      </c>
      <c r="J280" s="3"/>
      <c r="K280" s="8"/>
      <c r="L280" s="3"/>
    </row>
    <row r="281" spans="1:12" x14ac:dyDescent="0.25">
      <c r="A281" s="73"/>
      <c r="B281" s="135" t="s">
        <v>76</v>
      </c>
      <c r="C281" s="124" t="s">
        <v>34</v>
      </c>
      <c r="D281" s="124">
        <v>0.75</v>
      </c>
      <c r="E281" s="129">
        <v>2.59</v>
      </c>
      <c r="F281" s="126">
        <v>1354.73</v>
      </c>
      <c r="G281" s="127">
        <v>9</v>
      </c>
      <c r="H281" s="126">
        <f>9144.43*-0.05</f>
        <v>-457.22150000000005</v>
      </c>
      <c r="I281" s="160" t="s">
        <v>185</v>
      </c>
      <c r="J281" s="3"/>
      <c r="K281" s="8"/>
      <c r="L281" s="3"/>
    </row>
    <row r="282" spans="1:12" ht="25.5" x14ac:dyDescent="0.25">
      <c r="A282" s="73"/>
      <c r="B282" s="135" t="s">
        <v>134</v>
      </c>
      <c r="C282" s="124" t="s">
        <v>34</v>
      </c>
      <c r="D282" s="124">
        <v>0.54</v>
      </c>
      <c r="E282" s="129">
        <v>1.86</v>
      </c>
      <c r="F282" s="126">
        <v>4130.29</v>
      </c>
      <c r="G282" s="127">
        <v>4</v>
      </c>
      <c r="H282" s="126">
        <f>8921.43*-0.15</f>
        <v>-1338.2145</v>
      </c>
      <c r="I282" s="160" t="s">
        <v>195</v>
      </c>
      <c r="J282" s="3"/>
      <c r="K282" s="97"/>
      <c r="L282" s="3"/>
    </row>
    <row r="283" spans="1:12" ht="25.5" x14ac:dyDescent="0.25">
      <c r="A283" s="73"/>
      <c r="B283" s="135" t="s">
        <v>80</v>
      </c>
      <c r="C283" s="124" t="s">
        <v>34</v>
      </c>
      <c r="D283" s="124">
        <v>0.54</v>
      </c>
      <c r="E283" s="129">
        <v>1.86</v>
      </c>
      <c r="F283" s="126">
        <v>2462.92</v>
      </c>
      <c r="G283" s="130">
        <v>4</v>
      </c>
      <c r="H283" s="126">
        <f>5319.91*-0.1</f>
        <v>-531.99099999999999</v>
      </c>
      <c r="I283" s="159" t="s">
        <v>184</v>
      </c>
      <c r="J283" s="3"/>
      <c r="K283" s="97"/>
      <c r="L283" s="3"/>
    </row>
    <row r="284" spans="1:12" ht="12.75" customHeight="1" x14ac:dyDescent="0.25">
      <c r="A284" s="73"/>
      <c r="B284" s="22" t="s">
        <v>83</v>
      </c>
      <c r="C284" s="16" t="s">
        <v>34</v>
      </c>
      <c r="D284" s="16">
        <v>0.72</v>
      </c>
      <c r="E284" s="131">
        <v>2.48</v>
      </c>
      <c r="F284" s="132">
        <v>218.21</v>
      </c>
      <c r="G284" s="133">
        <v>4</v>
      </c>
      <c r="H284" s="132">
        <f>628.44*-0.05</f>
        <v>-31.422000000000004</v>
      </c>
      <c r="I284" s="161" t="s">
        <v>185</v>
      </c>
      <c r="J284" s="48"/>
      <c r="K284" s="97"/>
      <c r="L284" s="3"/>
    </row>
    <row r="285" spans="1:12" ht="13.5" customHeight="1" x14ac:dyDescent="0.25">
      <c r="A285" s="73"/>
      <c r="B285" s="22"/>
      <c r="C285" s="16"/>
      <c r="D285" s="16"/>
      <c r="E285" s="131"/>
      <c r="F285" s="132"/>
      <c r="G285" s="133"/>
      <c r="H285" s="126"/>
      <c r="I285" s="128"/>
      <c r="J285" s="3"/>
      <c r="K285" s="97"/>
      <c r="L285" s="3"/>
    </row>
    <row r="286" spans="1:12" x14ac:dyDescent="0.25">
      <c r="A286" s="73"/>
      <c r="B286" s="22"/>
      <c r="C286" s="23"/>
      <c r="D286" s="23"/>
      <c r="E286" s="99"/>
      <c r="F286" s="80"/>
      <c r="G286" s="25"/>
      <c r="H286" s="107"/>
      <c r="I286" s="13"/>
      <c r="J286" s="3"/>
      <c r="K286" s="97"/>
      <c r="L286" s="3"/>
    </row>
    <row r="287" spans="1:12" x14ac:dyDescent="0.25">
      <c r="A287" s="73"/>
      <c r="B287" s="109"/>
      <c r="C287" s="110"/>
      <c r="D287" s="110"/>
      <c r="E287" s="111"/>
      <c r="F287" s="107"/>
      <c r="G287" s="112"/>
      <c r="H287" s="107"/>
      <c r="I287" s="114"/>
      <c r="J287" s="3"/>
      <c r="K287" s="97"/>
      <c r="L287" s="3"/>
    </row>
    <row r="288" spans="1:12" x14ac:dyDescent="0.25">
      <c r="A288" s="73"/>
      <c r="B288" s="19"/>
      <c r="C288" s="20"/>
      <c r="D288" s="20"/>
      <c r="E288" s="111"/>
      <c r="F288" s="107"/>
      <c r="G288" s="112"/>
      <c r="H288" s="107"/>
      <c r="I288" s="13"/>
      <c r="J288" s="3"/>
      <c r="K288" s="97"/>
      <c r="L288" s="3"/>
    </row>
    <row r="289" spans="1:13" x14ac:dyDescent="0.25">
      <c r="A289" s="73"/>
      <c r="B289" s="22"/>
      <c r="C289" s="23"/>
      <c r="D289" s="23"/>
      <c r="E289" s="99"/>
      <c r="F289" s="80"/>
      <c r="G289" s="25"/>
      <c r="H289" s="107"/>
      <c r="I289" s="13"/>
      <c r="J289" s="3"/>
      <c r="K289" s="97"/>
      <c r="L289" s="3"/>
    </row>
    <row r="290" spans="1:13" ht="15" customHeight="1" x14ac:dyDescent="0.25">
      <c r="A290" s="73"/>
      <c r="B290" s="98"/>
      <c r="C290" s="95"/>
      <c r="D290" s="95"/>
      <c r="E290" s="99"/>
      <c r="F290" s="94"/>
      <c r="G290" s="100"/>
      <c r="H290" s="94"/>
      <c r="I290" s="1"/>
      <c r="J290" s="3"/>
      <c r="K290" s="97"/>
      <c r="L290" s="3"/>
    </row>
    <row r="291" spans="1:13" ht="15" customHeight="1" x14ac:dyDescent="0.25">
      <c r="A291" s="73"/>
      <c r="B291" s="98"/>
      <c r="C291" s="95"/>
      <c r="D291" s="95"/>
      <c r="E291" s="99"/>
      <c r="F291" s="94"/>
      <c r="G291" s="100"/>
      <c r="H291" s="94"/>
      <c r="I291" s="1"/>
      <c r="J291" s="3"/>
      <c r="K291" s="97"/>
      <c r="L291" s="3"/>
    </row>
    <row r="292" spans="1:13" ht="15" customHeight="1" x14ac:dyDescent="0.25">
      <c r="A292" s="73"/>
      <c r="B292" s="19"/>
      <c r="C292" s="20"/>
      <c r="D292" s="20"/>
      <c r="E292" s="29"/>
      <c r="F292" s="79"/>
      <c r="G292" s="21"/>
      <c r="H292" s="79"/>
      <c r="I292" s="13"/>
      <c r="J292" s="3"/>
      <c r="K292" s="97"/>
      <c r="L292" s="3"/>
    </row>
    <row r="293" spans="1:13" ht="15" customHeight="1" x14ac:dyDescent="0.25">
      <c r="A293" s="30"/>
      <c r="B293" s="43"/>
      <c r="C293" s="23"/>
      <c r="D293" s="23"/>
      <c r="E293" s="95"/>
      <c r="F293" s="164" t="s">
        <v>7</v>
      </c>
      <c r="G293" s="165"/>
      <c r="H293" s="86">
        <f>ROUND((H27+H40+H41+H42+H43+H288+H287+H44+H45+H59+H72+H73+H162+H74+H87+H88+H89+H102+H103+H104+H105+H106+H249+H250+H107+H108+H119+H120+H121+H129+H130+H132+H145+H146+H147+H159+H160+H161+H165+H166+H167+H168+H169+H173+H174+H175+H176+H177+H178+H181+H188+H189+H196+H197+H204+H211+H218+H219+H226+H227+H228+H229+H230+H290+H241+H242+H243+H244+H231+H232+H238+H239+H240+H246+H247+H248+H251+H252+H254+H255+H256+H257+H258+H259+H260+H261+H262+H263+H264+H265+H266+H269+H270+H271+H272+H273+H274+H275+H276+H278+H280+H291+H281+H282+H283+H284+H285+H47+H50+H51+H55+H56+H286+H279),2)</f>
        <v>275667.37</v>
      </c>
      <c r="I293" s="96"/>
      <c r="J293" s="47"/>
      <c r="K293" s="47"/>
      <c r="L293" s="3"/>
      <c r="M293" s="3"/>
    </row>
    <row r="294" spans="1:13" ht="16.5" customHeight="1" x14ac:dyDescent="0.25">
      <c r="A294" s="30"/>
      <c r="B294" s="22"/>
      <c r="C294" s="31"/>
      <c r="D294" s="31"/>
      <c r="E294" s="95"/>
      <c r="F294" s="166" t="s">
        <v>175</v>
      </c>
      <c r="G294" s="167"/>
      <c r="H294" s="86">
        <f>ROUND((H293*0.21),2)</f>
        <v>57890.15</v>
      </c>
      <c r="I294" s="3"/>
      <c r="J294" s="48"/>
      <c r="K294" s="67"/>
      <c r="L294" s="3"/>
      <c r="M294" s="3"/>
    </row>
    <row r="295" spans="1:13" ht="15" customHeight="1" x14ac:dyDescent="0.25">
      <c r="A295" s="30"/>
      <c r="B295" s="22"/>
      <c r="C295" s="23"/>
      <c r="D295" s="23"/>
      <c r="E295" s="95"/>
      <c r="F295" s="164" t="s">
        <v>98</v>
      </c>
      <c r="G295" s="165"/>
      <c r="H295" s="87">
        <f>ROUND((H293+H294),2)</f>
        <v>333557.52</v>
      </c>
      <c r="I295" s="3"/>
      <c r="J295" s="3"/>
      <c r="K295" s="3"/>
      <c r="L295" s="3"/>
    </row>
    <row r="296" spans="1:13" x14ac:dyDescent="0.25">
      <c r="A296" s="3"/>
      <c r="B296" s="44"/>
      <c r="C296" s="45"/>
      <c r="D296" s="45"/>
      <c r="E296" s="106"/>
      <c r="F296" s="45"/>
      <c r="G296" s="45"/>
      <c r="H296" s="46"/>
      <c r="I296" s="33"/>
    </row>
    <row r="297" spans="1:13" x14ac:dyDescent="0.25">
      <c r="A297" s="37"/>
      <c r="B297" s="11" t="s">
        <v>99</v>
      </c>
      <c r="C297" s="1" t="s">
        <v>0</v>
      </c>
      <c r="D297" s="1"/>
      <c r="F297" s="1"/>
      <c r="G297" s="1"/>
      <c r="H297" s="1"/>
      <c r="I297" s="38"/>
    </row>
    <row r="298" spans="1:13" x14ac:dyDescent="0.25">
      <c r="A298" s="37"/>
      <c r="B298" s="11"/>
      <c r="C298" s="1" t="s">
        <v>168</v>
      </c>
      <c r="D298" s="1"/>
      <c r="F298" s="1"/>
      <c r="G298" s="1"/>
      <c r="H298" s="1"/>
    </row>
    <row r="299" spans="1:13" x14ac:dyDescent="0.25">
      <c r="A299" s="37"/>
      <c r="B299" s="1"/>
      <c r="C299" s="1" t="s">
        <v>169</v>
      </c>
      <c r="D299" s="1"/>
      <c r="F299" s="1"/>
      <c r="G299" s="1"/>
      <c r="H299" s="1"/>
    </row>
    <row r="300" spans="1:13" x14ac:dyDescent="0.25">
      <c r="A300" s="37"/>
      <c r="B300" s="1"/>
      <c r="C300" s="1"/>
      <c r="D300" s="1"/>
      <c r="F300" s="1"/>
      <c r="G300" s="1"/>
      <c r="H300" s="1"/>
    </row>
    <row r="301" spans="1:13" x14ac:dyDescent="0.25">
      <c r="A301" s="37"/>
      <c r="B301" s="13"/>
      <c r="C301" s="1" t="s">
        <v>121</v>
      </c>
      <c r="D301" s="1"/>
      <c r="F301" s="1"/>
      <c r="G301" s="1"/>
      <c r="H301" s="1"/>
    </row>
    <row r="302" spans="1:13" x14ac:dyDescent="0.25">
      <c r="A302" s="37"/>
      <c r="B302" s="1" t="s">
        <v>100</v>
      </c>
      <c r="C302" s="1" t="s">
        <v>122</v>
      </c>
      <c r="D302" s="1"/>
      <c r="F302" s="1"/>
      <c r="G302" s="1"/>
      <c r="H302" s="1"/>
    </row>
    <row r="303" spans="1:13" x14ac:dyDescent="0.25">
      <c r="A303" s="37"/>
      <c r="B303" s="1"/>
      <c r="C303" s="1" t="s">
        <v>123</v>
      </c>
      <c r="D303" s="1"/>
      <c r="F303" s="1"/>
      <c r="G303" s="1"/>
      <c r="H303" s="1"/>
    </row>
    <row r="304" spans="1:13" x14ac:dyDescent="0.25">
      <c r="A304" s="37"/>
      <c r="B304" s="1"/>
      <c r="C304" s="1"/>
      <c r="D304" s="1"/>
      <c r="F304" s="1"/>
      <c r="G304" s="1"/>
      <c r="H304" s="1"/>
    </row>
    <row r="305" spans="1:8" x14ac:dyDescent="0.25">
      <c r="A305" s="37"/>
      <c r="B305" s="1" t="s">
        <v>171</v>
      </c>
      <c r="C305" s="5" t="s">
        <v>124</v>
      </c>
      <c r="H305" s="1"/>
    </row>
    <row r="306" spans="1:8" x14ac:dyDescent="0.25">
      <c r="A306" s="37"/>
      <c r="B306" s="12"/>
      <c r="H306" s="1"/>
    </row>
    <row r="307" spans="1:8" x14ac:dyDescent="0.25">
      <c r="A307" s="3"/>
      <c r="B307" s="12"/>
      <c r="C307" s="12"/>
      <c r="D307" s="12"/>
      <c r="E307" s="12"/>
      <c r="F307" s="12"/>
      <c r="G307" s="12"/>
      <c r="H307" s="1"/>
    </row>
    <row r="308" spans="1:8" x14ac:dyDescent="0.25">
      <c r="B308" s="12"/>
      <c r="C308" s="12" t="s">
        <v>125</v>
      </c>
      <c r="D308" s="12"/>
      <c r="E308" s="12"/>
      <c r="F308" s="12"/>
      <c r="G308" s="12"/>
      <c r="H308" s="1"/>
    </row>
    <row r="309" spans="1:8" x14ac:dyDescent="0.25">
      <c r="B309" s="12"/>
      <c r="C309" s="12"/>
      <c r="D309" s="12"/>
      <c r="E309" s="12"/>
      <c r="F309" s="12"/>
      <c r="G309" s="12"/>
    </row>
    <row r="310" spans="1:8" x14ac:dyDescent="0.25">
      <c r="B310" s="12"/>
      <c r="C310" s="12"/>
      <c r="D310" s="12"/>
      <c r="E310" s="12"/>
      <c r="F310" s="12"/>
      <c r="G310" s="12"/>
    </row>
    <row r="311" spans="1:8" x14ac:dyDescent="0.25">
      <c r="B311" s="12"/>
      <c r="C311" s="12" t="s">
        <v>126</v>
      </c>
      <c r="D311" s="12"/>
      <c r="E311" s="12"/>
      <c r="F311" s="12"/>
      <c r="G311" s="12"/>
      <c r="H311" s="12"/>
    </row>
    <row r="312" spans="1:8" x14ac:dyDescent="0.25">
      <c r="B312" s="12"/>
      <c r="C312" s="12"/>
      <c r="D312" s="12"/>
      <c r="E312" s="12"/>
      <c r="F312" s="12"/>
      <c r="G312" s="12"/>
      <c r="H312" s="12"/>
    </row>
    <row r="313" spans="1:8" x14ac:dyDescent="0.25">
      <c r="B313" s="12"/>
      <c r="C313" s="12"/>
      <c r="D313" s="12"/>
      <c r="E313" s="12"/>
      <c r="F313" s="12"/>
      <c r="G313" s="12"/>
      <c r="H313" s="12"/>
    </row>
    <row r="314" spans="1:8" x14ac:dyDescent="0.25">
      <c r="B314" s="12"/>
      <c r="C314" s="5" t="s">
        <v>127</v>
      </c>
      <c r="H314" s="12"/>
    </row>
    <row r="315" spans="1:8" x14ac:dyDescent="0.25">
      <c r="B315" s="12"/>
      <c r="H315" s="12"/>
    </row>
    <row r="316" spans="1:8" x14ac:dyDescent="0.25">
      <c r="B316" s="12"/>
      <c r="D316" s="12"/>
      <c r="E316" s="12"/>
      <c r="F316" s="12"/>
      <c r="G316" s="12"/>
      <c r="H316" s="12"/>
    </row>
    <row r="317" spans="1:8" x14ac:dyDescent="0.25">
      <c r="B317" s="12"/>
      <c r="C317" s="12" t="s">
        <v>128</v>
      </c>
      <c r="D317" s="12"/>
      <c r="E317" s="12"/>
      <c r="F317" s="12"/>
      <c r="G317" s="12"/>
    </row>
    <row r="318" spans="1:8" x14ac:dyDescent="0.25">
      <c r="B318" s="12"/>
      <c r="C318" s="12"/>
      <c r="D318" s="12"/>
      <c r="E318" s="12"/>
      <c r="F318" s="12"/>
      <c r="G318" s="12"/>
    </row>
    <row r="319" spans="1:8" x14ac:dyDescent="0.25">
      <c r="B319" s="12"/>
      <c r="H319" s="12"/>
    </row>
    <row r="320" spans="1:8" x14ac:dyDescent="0.25">
      <c r="B320" s="12"/>
      <c r="C320" s="5" t="s">
        <v>129</v>
      </c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  <row r="322" spans="2:8" x14ac:dyDescent="0.25">
      <c r="B322" s="12"/>
      <c r="D322" s="12"/>
      <c r="F322" s="1"/>
      <c r="G322" s="1"/>
      <c r="H322" s="12"/>
    </row>
    <row r="323" spans="2:8" x14ac:dyDescent="0.25">
      <c r="B323" s="12"/>
      <c r="C323" s="12" t="s">
        <v>130</v>
      </c>
      <c r="D323" s="12"/>
      <c r="F323" s="1"/>
      <c r="G323" s="1"/>
    </row>
    <row r="324" spans="2:8" x14ac:dyDescent="0.25">
      <c r="B324" s="12"/>
      <c r="C324" s="12"/>
      <c r="D324" s="12"/>
      <c r="E324" s="12"/>
      <c r="F324" s="12"/>
      <c r="G324" s="12"/>
    </row>
    <row r="325" spans="2:8" x14ac:dyDescent="0.25">
      <c r="B325" s="12"/>
      <c r="H325" s="12"/>
    </row>
    <row r="326" spans="2:8" x14ac:dyDescent="0.25">
      <c r="B326" s="12"/>
      <c r="C326" s="5" t="s">
        <v>131</v>
      </c>
      <c r="H326" s="1"/>
    </row>
    <row r="327" spans="2:8" x14ac:dyDescent="0.25">
      <c r="B327" s="12"/>
      <c r="C327" s="12"/>
      <c r="D327" s="12"/>
      <c r="E327" s="12"/>
      <c r="F327" s="12"/>
      <c r="G327" s="12"/>
      <c r="H327" s="1"/>
    </row>
    <row r="328" spans="2:8" x14ac:dyDescent="0.25">
      <c r="B328" s="12"/>
      <c r="H328" s="1"/>
    </row>
    <row r="329" spans="2:8" x14ac:dyDescent="0.25">
      <c r="B329" s="12"/>
      <c r="C329" s="5" t="s">
        <v>132</v>
      </c>
      <c r="H329" s="12"/>
    </row>
    <row r="330" spans="2:8" x14ac:dyDescent="0.25">
      <c r="B330" s="12"/>
      <c r="D330" s="1"/>
      <c r="F330" s="1"/>
      <c r="G330" s="1"/>
    </row>
    <row r="331" spans="2:8" x14ac:dyDescent="0.25">
      <c r="B331" s="12"/>
      <c r="D331" s="12"/>
      <c r="E331" s="12"/>
      <c r="F331" s="12"/>
      <c r="G331" s="12"/>
      <c r="H331" s="12"/>
    </row>
    <row r="332" spans="2:8" x14ac:dyDescent="0.25">
      <c r="B332" s="12"/>
      <c r="C332" s="1" t="s">
        <v>133</v>
      </c>
      <c r="D332" s="12"/>
      <c r="E332" s="12"/>
      <c r="F332" s="12"/>
      <c r="G332" s="12"/>
      <c r="H332" s="12"/>
    </row>
    <row r="333" spans="2:8" x14ac:dyDescent="0.25">
      <c r="B333" s="12"/>
    </row>
    <row r="334" spans="2:8" x14ac:dyDescent="0.25">
      <c r="B334" s="12"/>
    </row>
    <row r="335" spans="2:8" x14ac:dyDescent="0.25">
      <c r="B335" s="12"/>
      <c r="C335" s="12"/>
      <c r="D335" s="12"/>
      <c r="E335" s="12"/>
      <c r="F335" s="12"/>
      <c r="G335" s="12"/>
      <c r="H335" s="12"/>
    </row>
    <row r="336" spans="2:8" x14ac:dyDescent="0.25">
      <c r="B336" s="12"/>
      <c r="C336" s="12"/>
      <c r="D336" s="12"/>
      <c r="E336" s="12"/>
      <c r="F336" s="12"/>
      <c r="G336" s="12"/>
      <c r="H336" s="12"/>
    </row>
    <row r="337" spans="2:2" x14ac:dyDescent="0.25">
      <c r="B337" s="12"/>
    </row>
  </sheetData>
  <mergeCells count="13">
    <mergeCell ref="J240:R240"/>
    <mergeCell ref="J241:J242"/>
    <mergeCell ref="K241:L241"/>
    <mergeCell ref="M241:N241"/>
    <mergeCell ref="O241:P241"/>
    <mergeCell ref="Q241:R241"/>
    <mergeCell ref="A18:G18"/>
    <mergeCell ref="F24:H24"/>
    <mergeCell ref="F293:G293"/>
    <mergeCell ref="F294:G294"/>
    <mergeCell ref="F295:G295"/>
    <mergeCell ref="A22:G22"/>
    <mergeCell ref="A20:H20"/>
  </mergeCells>
  <phoneticPr fontId="16" type="noConversion"/>
  <pageMargins left="0.75" right="0.75" top="0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2015-12-14T12:07:40Z</cp:lastPrinted>
  <dcterms:created xsi:type="dcterms:W3CDTF">2012-10-02T09:35:58Z</dcterms:created>
  <dcterms:modified xsi:type="dcterms:W3CDTF">2015-12-14T12:13:17Z</dcterms:modified>
</cp:coreProperties>
</file>