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imonda\Desktop\Ataskaita savivaldybei\A72-2183 Vilniaus miesto teritorijų sanitarinio valymo ir želdinių priežiūros paslaugos\2015 m\"/>
    </mc:Choice>
  </mc:AlternateContent>
  <bookViews>
    <workbookView xWindow="0" yWindow="0" windowWidth="28800" windowHeight="12435"/>
  </bookViews>
  <sheets>
    <sheet name="Pagrindinis aktas" sheetId="6" r:id="rId1"/>
    <sheet name="Barsčiai" sheetId="8" r:id="rId2"/>
  </sheets>
  <calcPr calcId="171027"/>
</workbook>
</file>

<file path=xl/calcChain.xml><?xml version="1.0" encoding="utf-8"?>
<calcChain xmlns="http://schemas.openxmlformats.org/spreadsheetml/2006/main">
  <c r="H230" i="6" l="1"/>
  <c r="H229" i="6"/>
  <c r="H228" i="6"/>
  <c r="H227" i="6"/>
  <c r="H226" i="6"/>
  <c r="H225" i="6"/>
  <c r="H224" i="6"/>
  <c r="H223" i="6"/>
  <c r="F200" i="6" l="1"/>
  <c r="F209" i="6" s="1"/>
  <c r="F210" i="6" s="1"/>
  <c r="D26" i="8" l="1"/>
  <c r="G26" i="8" s="1"/>
  <c r="D25" i="8"/>
  <c r="G25" i="8" s="1"/>
  <c r="G24" i="8"/>
  <c r="E24" i="8"/>
  <c r="E23" i="8"/>
  <c r="G23" i="8" s="1"/>
  <c r="G27" i="8" l="1"/>
  <c r="H101" i="6"/>
  <c r="G28" i="8" l="1"/>
  <c r="G29" i="8" s="1"/>
  <c r="H100" i="6"/>
  <c r="H220" i="6"/>
  <c r="H215" i="6"/>
  <c r="H208" i="6"/>
  <c r="H207" i="6" l="1"/>
  <c r="H26" i="6" l="1"/>
  <c r="F33" i="6" l="1"/>
  <c r="H185" i="6" l="1"/>
  <c r="H187" i="6"/>
  <c r="H186" i="6" l="1"/>
  <c r="H195" i="6" l="1"/>
  <c r="F34" i="6" l="1"/>
  <c r="H110" i="6" l="1"/>
  <c r="H199" i="6" l="1"/>
  <c r="H201" i="6"/>
  <c r="H202" i="6"/>
  <c r="H203" i="6"/>
  <c r="H204" i="6"/>
  <c r="H205" i="6"/>
  <c r="H206" i="6"/>
  <c r="H209" i="6"/>
  <c r="H210" i="6"/>
  <c r="H211" i="6"/>
  <c r="H212" i="6"/>
  <c r="H213" i="6"/>
  <c r="H214" i="6"/>
  <c r="H216" i="6"/>
  <c r="H217" i="6"/>
  <c r="H218" i="6"/>
  <c r="H219" i="6"/>
  <c r="H198" i="6"/>
  <c r="H191" i="6"/>
  <c r="H192" i="6"/>
  <c r="H193" i="6"/>
  <c r="H194" i="6"/>
  <c r="H196" i="6"/>
  <c r="H190" i="6"/>
  <c r="H188" i="6"/>
  <c r="H184" i="6"/>
  <c r="H183" i="6"/>
  <c r="H182" i="6"/>
  <c r="H176" i="6"/>
  <c r="H177" i="6"/>
  <c r="H178" i="6"/>
  <c r="H179" i="6"/>
  <c r="H180" i="6"/>
  <c r="H175" i="6"/>
  <c r="H174" i="6"/>
  <c r="H173" i="6"/>
  <c r="H172" i="6"/>
  <c r="H171" i="6"/>
  <c r="H170" i="6"/>
  <c r="H169" i="6"/>
  <c r="H168" i="6"/>
  <c r="H163" i="6"/>
  <c r="H164" i="6"/>
  <c r="H165" i="6"/>
  <c r="H166" i="6"/>
  <c r="H162" i="6"/>
  <c r="H161" i="6"/>
  <c r="H160" i="6"/>
  <c r="H154" i="6"/>
  <c r="H155" i="6"/>
  <c r="H156" i="6"/>
  <c r="H157" i="6"/>
  <c r="H158" i="6"/>
  <c r="H153" i="6"/>
  <c r="H152" i="6"/>
  <c r="H146" i="6"/>
  <c r="H147" i="6"/>
  <c r="H148" i="6"/>
  <c r="H149" i="6"/>
  <c r="H150" i="6"/>
  <c r="H145" i="6"/>
  <c r="H144" i="6"/>
  <c r="H138" i="6"/>
  <c r="H139" i="6"/>
  <c r="H140" i="6"/>
  <c r="H141" i="6"/>
  <c r="H142" i="6"/>
  <c r="H137" i="6"/>
  <c r="H136" i="6"/>
  <c r="H126" i="6"/>
  <c r="H120" i="6"/>
  <c r="H121" i="6"/>
  <c r="H122" i="6"/>
  <c r="H123" i="6"/>
  <c r="H124" i="6"/>
  <c r="H119" i="6"/>
  <c r="H118" i="6"/>
  <c r="H115" i="6"/>
  <c r="H114" i="6"/>
  <c r="H113" i="6"/>
  <c r="H111" i="6"/>
  <c r="H106" i="6"/>
  <c r="H105" i="6"/>
  <c r="H104" i="6"/>
  <c r="H99" i="6"/>
  <c r="H93" i="6"/>
  <c r="H94" i="6"/>
  <c r="H95" i="6"/>
  <c r="H96" i="6"/>
  <c r="H97" i="6"/>
  <c r="H92" i="6"/>
  <c r="H91" i="6"/>
  <c r="H90" i="6"/>
  <c r="H84" i="6"/>
  <c r="H85" i="6"/>
  <c r="H86" i="6"/>
  <c r="H87" i="6"/>
  <c r="H88" i="6"/>
  <c r="H83" i="6"/>
  <c r="H82" i="6"/>
  <c r="H80" i="6"/>
  <c r="H74" i="6"/>
  <c r="H75" i="6"/>
  <c r="H76" i="6"/>
  <c r="H77" i="6"/>
  <c r="H78" i="6"/>
  <c r="H73" i="6"/>
  <c r="H72" i="6"/>
  <c r="H71" i="6"/>
  <c r="H66" i="6"/>
  <c r="H67" i="6"/>
  <c r="H68" i="6"/>
  <c r="H69" i="6"/>
  <c r="H65" i="6"/>
  <c r="H64" i="6"/>
  <c r="H63" i="6"/>
  <c r="H62" i="6"/>
  <c r="H61" i="6"/>
  <c r="H60" i="6"/>
  <c r="H59" i="6"/>
  <c r="H54" i="6"/>
  <c r="H55" i="6"/>
  <c r="H56" i="6"/>
  <c r="H57" i="6"/>
  <c r="H53" i="6"/>
  <c r="H52" i="6"/>
  <c r="H51" i="6"/>
  <c r="H46" i="6"/>
  <c r="H47" i="6"/>
  <c r="H48" i="6"/>
  <c r="H49" i="6"/>
  <c r="H45" i="6"/>
  <c r="H44" i="6"/>
  <c r="H43" i="6"/>
  <c r="H38" i="6"/>
  <c r="H39" i="6"/>
  <c r="H40" i="6"/>
  <c r="H41" i="6"/>
  <c r="H37" i="6"/>
  <c r="H36" i="6"/>
  <c r="H35" i="6"/>
  <c r="H34" i="6"/>
  <c r="H28" i="6"/>
  <c r="H29" i="6"/>
  <c r="H30" i="6"/>
  <c r="H31" i="6"/>
  <c r="H32" i="6"/>
  <c r="H27" i="6"/>
  <c r="F70" i="6" l="1"/>
  <c r="H70" i="6" s="1"/>
  <c r="F79" i="6"/>
  <c r="H79" i="6" s="1"/>
  <c r="H116" i="6" l="1"/>
  <c r="H102" i="6"/>
  <c r="H107" i="6"/>
  <c r="H108" i="6"/>
  <c r="H109" i="6"/>
  <c r="H112" i="6"/>
  <c r="H127" i="6"/>
  <c r="H128" i="6"/>
  <c r="H129" i="6"/>
  <c r="H130" i="6"/>
  <c r="H131" i="6"/>
  <c r="H132" i="6"/>
  <c r="H133" i="6"/>
  <c r="H135" i="6"/>
  <c r="F125" i="6"/>
  <c r="H125" i="6" s="1"/>
  <c r="H200" i="6"/>
  <c r="H238" i="6" l="1"/>
  <c r="H239" i="6" s="1"/>
  <c r="H240" i="6" s="1"/>
  <c r="F89" i="6"/>
  <c r="H89" i="6" s="1"/>
  <c r="F42" i="6" l="1"/>
  <c r="H42" i="6" s="1"/>
  <c r="F181" i="6" l="1"/>
  <c r="H181" i="6" s="1"/>
  <c r="F167" i="6"/>
  <c r="H167" i="6" s="1"/>
  <c r="F159" i="6"/>
  <c r="H159" i="6" s="1"/>
  <c r="F151" i="6"/>
  <c r="H151" i="6" s="1"/>
  <c r="F143" i="6"/>
  <c r="H143" i="6" s="1"/>
  <c r="F134" i="6"/>
  <c r="H134" i="6" s="1"/>
  <c r="F98" i="6"/>
  <c r="H98" i="6" s="1"/>
  <c r="F58" i="6"/>
  <c r="H58" i="6" s="1"/>
  <c r="F50" i="6"/>
  <c r="H50" i="6" s="1"/>
  <c r="H33" i="6"/>
</calcChain>
</file>

<file path=xl/sharedStrings.xml><?xml version="1.0" encoding="utf-8"?>
<sst xmlns="http://schemas.openxmlformats.org/spreadsheetml/2006/main" count="506" uniqueCount="186">
  <si>
    <t>UAB „Grinda“</t>
  </si>
  <si>
    <t>Eil. nr</t>
  </si>
  <si>
    <t>Paslaugų pavadinimas</t>
  </si>
  <si>
    <t>Mato vnt.</t>
  </si>
  <si>
    <t>Kiekis</t>
  </si>
  <si>
    <t>Darbų periodiškumas, kartai per mėn</t>
  </si>
  <si>
    <t>Viso:</t>
  </si>
  <si>
    <t>I</t>
  </si>
  <si>
    <t>Gatvių sanitarinis valymas</t>
  </si>
  <si>
    <t>Šaligatvių ir takų valymas (prie gatvių, skveruose, aikštėse)</t>
  </si>
  <si>
    <t>Šeškinės seniūnijos teritorijoje</t>
  </si>
  <si>
    <t>Atsitiktinių šiukšlių parinkimas nuo šaligatvių ir takų (prie gatvių, skveruose, aikštėse)</t>
  </si>
  <si>
    <t xml:space="preserve">Gatvės važiuojamosios dalies (I kat) valymas </t>
  </si>
  <si>
    <t>Atsitiktinių šiukšlių parinkimas nuo važ. dalies (Ikat)</t>
  </si>
  <si>
    <t>Atsitiktinių šiukšlių parinkimas nuo važ. dalies (II kat)</t>
  </si>
  <si>
    <t xml:space="preserve">Gatvės važiuojamosios dalies (III kat) valymas </t>
  </si>
  <si>
    <t>Atsitiktinių šiukšlių parinkimas nuo važ. dalies (III kat)</t>
  </si>
  <si>
    <t>Skiriamosios juostos važiuojamosios dalies valymas (I kat)</t>
  </si>
  <si>
    <t>100 m2</t>
  </si>
  <si>
    <t>Atsitiktinių šiukšlių surinkimas nuo skiriamosios juostos važiuojamosios dalies valymas (I kat)</t>
  </si>
  <si>
    <t>Skiriamosios juostos važiuojamosios dalies valymas (II kat)</t>
  </si>
  <si>
    <t>Atsitiktinių šiukšlių surinkimas nuo skiriamosios juostos važiuojamosios dalies valymas (II kat)</t>
  </si>
  <si>
    <t>Laiptų valymas</t>
  </si>
  <si>
    <t xml:space="preserve">Atsitiktinių šiukšlių parinkimas nuo laiptų </t>
  </si>
  <si>
    <t xml:space="preserve">Automašinų stovėjimo aikštelių, esančių prie gatvių ir skveruose, valymas </t>
  </si>
  <si>
    <t>Atsitiktinių šiukšlių parinkimas nuo automašinų stovėjimo aikštelių, esančių prie gatvių ir skveruose</t>
  </si>
  <si>
    <t>Visuomeninio transporto sustojimo aikštelių valymas:</t>
  </si>
  <si>
    <t>Šaligatvių valymas</t>
  </si>
  <si>
    <t xml:space="preserve">Atsitiktinių šiukšlių parinkimas nuo visuomeninio transporto sustojimo aikštelių šaligatvių </t>
  </si>
  <si>
    <t>Važiuojamosios dalies valymas</t>
  </si>
  <si>
    <t>Atsitiktinių šiukšlių parinkimas nuo visuomeninio transporto sustojimo aikštelių važ. dalies</t>
  </si>
  <si>
    <t xml:space="preserve">Suolų priežiūra </t>
  </si>
  <si>
    <t>Suolų remontas</t>
  </si>
  <si>
    <t xml:space="preserve">Suolų dažymas </t>
  </si>
  <si>
    <t>Šiukšlių dėžių priežiūra</t>
  </si>
  <si>
    <t>vnt.</t>
  </si>
  <si>
    <t>Vaikų žaidimo aikštelių šiukšlių dėžės šiukšlių išrinkimas, išvežimas, šiukšliadėžių plovimas, įmaučių keitimas, smulkus remontas, dezinfekavimas</t>
  </si>
  <si>
    <t>Ekonominės klasės (gelžbetoninės ) šiukšlių dėžės, šiukšlių išrinkimas, išvežimas, šiukšliadėžių plovimas, įmaučių keitimas, dezinfekavimas</t>
  </si>
  <si>
    <t>Dėžės skirtos šunų ekskrementams, šiukšlių išrinkimas, išvežimas, šiukšliadėžių plovimas, įmaučių keitimas, dezinfekavimas</t>
  </si>
  <si>
    <t>Šiukšliadėžės</t>
  </si>
  <si>
    <t xml:space="preserve">Šiukšliadėžių plovimas ir dezinfikacija </t>
  </si>
  <si>
    <t xml:space="preserve">Dezinfikacinė medžiaga </t>
  </si>
  <si>
    <t>Sąšlavų išvežimas</t>
  </si>
  <si>
    <t>m3</t>
  </si>
  <si>
    <t>Paminklų ir paminklinių lentų priežiūra (valymas, smulkus remontas). Paminklų, paminklinių lentų statinių granitinių paviršių ir atraminių sienučių aikštėse, skveruose, gatvėse valymas ir priežiūra</t>
  </si>
  <si>
    <t>Granitinių paviršių valymas</t>
  </si>
  <si>
    <t>Bešeimininkių padangų surinkimas, nuvežimas į saugojimo aikšteles, sukrovimas į rietuves</t>
  </si>
  <si>
    <t>t</t>
  </si>
  <si>
    <t>Konteinerinių aikštelių priežiūra</t>
  </si>
  <si>
    <t>100m2</t>
  </si>
  <si>
    <t xml:space="preserve">Savavališkų sąvartynų likvidavimas (savavališkai nupjautų medžių šakų, statybinių atliekų, buitinių šiukšlių išrūšiavimas, išvežimas į atliekų sąvartynus) </t>
  </si>
  <si>
    <t>Susikaupusio po žiemos smėlio išvežimas iš gatvių</t>
  </si>
  <si>
    <t>II</t>
  </si>
  <si>
    <t xml:space="preserve">Kiemų sanitarinis valymas </t>
  </si>
  <si>
    <t>Kiemų šaligatvių valymas</t>
  </si>
  <si>
    <t xml:space="preserve">Atsitiktinių šiukšlių parinkimas nuo kiemų šaligatvių  </t>
  </si>
  <si>
    <t>Šaligatvių  be dangos valymas</t>
  </si>
  <si>
    <t xml:space="preserve">Atsitiktinių šiukšlių parinkimas nuo kiemų šaligatvių be dangos  </t>
  </si>
  <si>
    <t>Kiemų važiuojamosios dalies be dangos valymas</t>
  </si>
  <si>
    <t>Kiemų važiuojamosios dalies su nepatobulinta danga valymas</t>
  </si>
  <si>
    <t xml:space="preserve">Atsitiktinių šiukšlių parinkimas nuo kiemų važ. dalies  </t>
  </si>
  <si>
    <t xml:space="preserve">Automašinų stovėjimo aikštelių, esančių kiemuose, valymas </t>
  </si>
  <si>
    <t xml:space="preserve">Atsitiktinių šiukšlių parinkimas nuo automašinų stovėjimo aikštelių, esančių kiemuose </t>
  </si>
  <si>
    <t>Vaikų žaidimo aikštelių valymas ir priežiūra</t>
  </si>
  <si>
    <t xml:space="preserve">Vaikų žaidimo aikštelių remontas </t>
  </si>
  <si>
    <t>Smėlio atvežimas į smėliadėžes</t>
  </si>
  <si>
    <t xml:space="preserve">Smėliadėžių remontas </t>
  </si>
  <si>
    <t>Šunų vedžiojimo aikštelių valymas ir priežiūra</t>
  </si>
  <si>
    <t xml:space="preserve">Laiptų, esančių kiemuose valymas </t>
  </si>
  <si>
    <t xml:space="preserve">Atsitiktinių šiukšlių parinkimas nuo kiemų laiptų  </t>
  </si>
  <si>
    <t>Atsitiktinių šiukšlių parinkimas nuo želdinių, esančių kiemuose</t>
  </si>
  <si>
    <t>III</t>
  </si>
  <si>
    <t>IV</t>
  </si>
  <si>
    <t>val</t>
  </si>
  <si>
    <t>Lapų sugrėbimas</t>
  </si>
  <si>
    <t xml:space="preserve">Lapų pakrovimas </t>
  </si>
  <si>
    <t>Darbus perdavė:</t>
  </si>
  <si>
    <t>Darbus priėmė:</t>
  </si>
  <si>
    <t xml:space="preserve">Gatvės važiuojamosios dalies (II kat) valymas 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</si>
  <si>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</si>
  <si>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</si>
  <si>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</si>
  <si>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 xml:space="preserve">               Objekto pavadinimas</t>
  </si>
  <si>
    <t xml:space="preserve">       </t>
  </si>
  <si>
    <t>Kiemų važiuojamosios dalies su danga valymas</t>
  </si>
  <si>
    <t>Pakabinami krepšeliai</t>
  </si>
  <si>
    <t xml:space="preserve">Gėlių sodinimas </t>
  </si>
  <si>
    <t>100 vnt</t>
  </si>
  <si>
    <t xml:space="preserve">Našlaitės </t>
  </si>
  <si>
    <t>Gėlynų priežiūra</t>
  </si>
  <si>
    <t>Vazos -gėlinės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</si>
  <si>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</si>
  <si>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</si>
  <si>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</si>
  <si>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</si>
  <si>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Vejų, esančių skveruose ir parkuose šienavimas</t>
  </si>
  <si>
    <t>Šlaitų, esančių skveruose ir parkuose, šienavimas</t>
  </si>
  <si>
    <t>Šieno pakrovimas</t>
  </si>
  <si>
    <t>Transportas šieno išvežimui</t>
  </si>
  <si>
    <t>Neužstatytų teritorijų šienavimas</t>
  </si>
  <si>
    <t>Vejos tręšimas</t>
  </si>
  <si>
    <t>Pomedžių tręšimas</t>
  </si>
  <si>
    <t>Pomedžių ravėjimas</t>
  </si>
  <si>
    <t>Krūmų retinimas</t>
  </si>
  <si>
    <t>Krūmų genėjimas krūmapjove, suteikiant formą</t>
  </si>
  <si>
    <t xml:space="preserve">Gyvatvorių karpymas </t>
  </si>
  <si>
    <t xml:space="preserve">Gyvatvorių išvalymas </t>
  </si>
  <si>
    <t xml:space="preserve">Šakų surinkimas į krūvas </t>
  </si>
  <si>
    <t>Gyvatvorių ravėjimas</t>
  </si>
  <si>
    <t>Gyvatvorių genėjimas krūmapjove</t>
  </si>
  <si>
    <t xml:space="preserve">Vasarinės gėlės </t>
  </si>
  <si>
    <t xml:space="preserve">Svogūninės gėlės </t>
  </si>
  <si>
    <t xml:space="preserve">Želdinių priežiūra </t>
  </si>
  <si>
    <t xml:space="preserve">Atsitiktinių šiukšlių parinkimas nuo visų neužstatytų teritorijų </t>
  </si>
  <si>
    <t>Atsitiktinių šiukšlių parinkimas nuo želdinių, esančių prie gatvių (su šlaitais)</t>
  </si>
  <si>
    <t>Minusavimai</t>
  </si>
  <si>
    <t>V</t>
  </si>
  <si>
    <t>VI</t>
  </si>
  <si>
    <t>Miesto tvarkymo tarnybos projektų vadovas</t>
  </si>
  <si>
    <t>Vidas Kemeža</t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</si>
  <si>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</si>
  <si>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Žolės sugrėbimas po šienavimo</t>
  </si>
  <si>
    <t>Teritorijų sanitarinio valymo ir želdinių priežiūros paslaugos Vilniaus miesto Vakarinėje 2 dalyje</t>
  </si>
  <si>
    <t>Fabijoniškių seniūnijos teritorijoje</t>
  </si>
  <si>
    <t>Justiniškių seniūnijos teritorijoje</t>
  </si>
  <si>
    <t>Viršuliškių seniūnijos teritorijoje</t>
  </si>
  <si>
    <t>Pašilaičių seniūnijos teritorijoje</t>
  </si>
  <si>
    <t>Karoliniškių seniūnijos teritorijoje</t>
  </si>
  <si>
    <t>Smėlio-druskos mišinio atvežimas į smėliadėžes</t>
  </si>
  <si>
    <t>Transportas lapų išvežimui</t>
  </si>
  <si>
    <t>Verkių seniūnijos teritorijoje</t>
  </si>
  <si>
    <t>UŽSAKOVAS: VILNIAUS MIESTO SAVIVALDYBĖS ADMINISTRACIJA</t>
  </si>
  <si>
    <t>15F03</t>
  </si>
  <si>
    <t xml:space="preserve">                            MIESTO ŪKIO IR TRANSPORTO DEPARTAMENTAS</t>
  </si>
  <si>
    <t>A.s. LT91 7044060001463742 AB SEB bankas</t>
  </si>
  <si>
    <t>Įm.kodas 188710061</t>
  </si>
  <si>
    <t>Konstitucijos pr. 3, LT-09601 Vilnius</t>
  </si>
  <si>
    <t>RANGOVAS: UAB „GRINDA“</t>
  </si>
  <si>
    <t>Įm.kodas 120153047, Įm.PVM kodas LT201530410</t>
  </si>
  <si>
    <t>Miesto tvarkymo skyriaus</t>
  </si>
  <si>
    <t>Vyr. specialistė</t>
  </si>
  <si>
    <t>Jolita Marchulija</t>
  </si>
  <si>
    <t>Seniūnai vizavo:</t>
  </si>
  <si>
    <t>Fabijoniškių seniūnija</t>
  </si>
  <si>
    <t>Justiniškių seniūnija</t>
  </si>
  <si>
    <t>Pašilaičių seniūnija</t>
  </si>
  <si>
    <t>Šeškinės seniūnija</t>
  </si>
  <si>
    <t>Viršuliškių seniūnija</t>
  </si>
  <si>
    <t>Verkių seniūnija</t>
  </si>
  <si>
    <t>2011 m. gruodžio 29 d.</t>
  </si>
  <si>
    <t>Sutartis Nr. A72-2183 (3.1.36-UK)</t>
  </si>
  <si>
    <t>PVM:</t>
  </si>
  <si>
    <t>Viso su PVM.</t>
  </si>
  <si>
    <r>
      <t>m</t>
    </r>
    <r>
      <rPr>
        <b/>
        <vertAlign val="superscript"/>
        <sz val="10"/>
        <rFont val="Times New Roman"/>
        <family val="1"/>
        <charset val="186"/>
      </rPr>
      <t>3</t>
    </r>
  </si>
  <si>
    <t>Eigulių g. 32, LT-03150 Vilnius</t>
  </si>
  <si>
    <t>Vieneto kaina Eur (be PVM)</t>
  </si>
  <si>
    <t>Neužstatytų teritorijų priežiūra -Sosnovskio barščių naikinimas</t>
  </si>
  <si>
    <t>Šienavimas</t>
  </si>
  <si>
    <t>Sugrėbimas</t>
  </si>
  <si>
    <t>Pakrovimas</t>
  </si>
  <si>
    <t>Vilniaus m. teritorijų sanitarinis valymas ir želdinių priežiūra</t>
  </si>
  <si>
    <t xml:space="preserve"> Invazinių rūšių kontrolės priemonių įgyvendinimas Vakarinėje- 2  miesto dalyje.</t>
  </si>
  <si>
    <t>2015 m. balandžio 23 d.</t>
  </si>
  <si>
    <t>Papildomas susitarimas Nr. A72-566/15 (3.1.36 - AD4)</t>
  </si>
  <si>
    <r>
      <t>100 m</t>
    </r>
    <r>
      <rPr>
        <vertAlign val="superscript"/>
        <sz val="10"/>
        <color theme="1"/>
        <rFont val="Times New Roman"/>
        <family val="1"/>
        <charset val="186"/>
      </rPr>
      <t>2</t>
    </r>
  </si>
  <si>
    <t xml:space="preserve">                            A.s. LT91 7044060001463742 AB SEB bankas</t>
  </si>
  <si>
    <t xml:space="preserve">                            Įm.kodas 188710061</t>
  </si>
  <si>
    <t xml:space="preserve">                            Konstitucijos pr. 3, LT-09601 Vilnius</t>
  </si>
  <si>
    <t xml:space="preserve">                            A.s. LT76 7180 3000 1046 7627 AB Šiaulių bankas</t>
  </si>
  <si>
    <t xml:space="preserve">                            Įm.kodas 120153047, Įm.PVM kodas LT201530410</t>
  </si>
  <si>
    <t xml:space="preserve">                            Eigulių g. 7, LT-03150 Vilnius</t>
  </si>
  <si>
    <r>
      <t>100 m</t>
    </r>
    <r>
      <rPr>
        <vertAlign val="superscript"/>
        <sz val="11"/>
        <color theme="1"/>
        <rFont val="Times New Roman"/>
        <family val="1"/>
        <charset val="186"/>
      </rPr>
      <t>2</t>
    </r>
  </si>
  <si>
    <t>2015 m. rugsėjo mėn.</t>
  </si>
  <si>
    <t>Ukmergės g. ir Laisvės pr  šienavimas</t>
  </si>
  <si>
    <t xml:space="preserve">Ukmergės ir Laisvės per. šlaitai </t>
  </si>
  <si>
    <t>2015 m. rugsėjo  mėn.</t>
  </si>
  <si>
    <t>S. Nėries 2 suoliukai ir Medeinos g. 1</t>
  </si>
  <si>
    <t>Pakoreguotas skaičius  pagal želdinius prie gatvių</t>
  </si>
  <si>
    <t xml:space="preserve">Kiemų važiuojamosios dalies su danga valymas </t>
  </si>
  <si>
    <t>Atsitiktinių šiukšlių parinkimas nuo automašinų stovėjimo aikštelių, esančių kiemuose</t>
  </si>
  <si>
    <t>Atsitiktinių šiukšlių parinkimas nuo želdinių esančių kiemuose</t>
  </si>
  <si>
    <t>Automašinų stovėjimo aikštelių valymas kiemuose</t>
  </si>
  <si>
    <t xml:space="preserve">Visuomeninio transporto sustojimo aikštelių  šaligatvvių valymas </t>
  </si>
  <si>
    <t>A.s. LT76 7180 3000 1046 7627 AB Šiaulių bankas</t>
  </si>
  <si>
    <t xml:space="preserve">         ATLIKTŲ DARBŲ AKTAS Nr. 1349/09</t>
  </si>
  <si>
    <t xml:space="preserve">         ATLIKTŲ DARBŲ AKTAS Nr. 1350/09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</si>
</sst>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b/>
      <i/>
      <sz val="11"/>
      <color indexed="8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2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1"/>
      <color rgb="FFFF0000"/>
      <name val="Times New Roman"/>
      <family val="1"/>
      <charset val="186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i/>
      <sz val="11"/>
      <color rgb="FFFF0000"/>
      <name val="Times New Roman"/>
      <family val="1"/>
      <charset val="186"/>
    </font>
    <font>
      <b/>
      <sz val="10"/>
      <color rgb="FFFF0000"/>
      <name val="Times New Roman"/>
      <family val="1"/>
    </font>
    <font>
      <i/>
      <sz val="11"/>
      <name val="Times New Roman"/>
      <family val="1"/>
      <charset val="186"/>
    </font>
    <font>
      <b/>
      <i/>
      <sz val="11"/>
      <name val="Times New Roman"/>
      <family val="1"/>
      <charset val="186"/>
    </font>
    <font>
      <i/>
      <sz val="11"/>
      <color theme="1"/>
      <name val="Calibri"/>
      <family val="2"/>
      <charset val="186"/>
      <scheme val="minor"/>
    </font>
    <font>
      <b/>
      <sz val="10"/>
      <color theme="1"/>
      <name val="Times New Roman"/>
      <family val="1"/>
      <charset val="186"/>
    </font>
    <font>
      <sz val="10"/>
      <color theme="1"/>
      <name val="Times New Roman"/>
      <family val="1"/>
      <charset val="186"/>
    </font>
    <font>
      <vertAlign val="superscript"/>
      <sz val="10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b/>
      <sz val="11"/>
      <color theme="1"/>
      <name val="Times New Roman"/>
      <family val="1"/>
      <charset val="186"/>
    </font>
    <font>
      <vertAlign val="superscript"/>
      <sz val="11"/>
      <color theme="1"/>
      <name val="Times New Roman"/>
      <family val="1"/>
      <charset val="186"/>
    </font>
    <font>
      <i/>
      <sz val="9"/>
      <name val="Times New Roman"/>
      <family val="1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Border="1"/>
    <xf numFmtId="0" fontId="3" fillId="0" borderId="0" xfId="0" applyFont="1" applyFill="1"/>
    <xf numFmtId="2" fontId="3" fillId="0" borderId="0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/>
    <xf numFmtId="2" fontId="1" fillId="0" borderId="0" xfId="0" applyNumberFormat="1" applyFont="1" applyFill="1" applyBorder="1"/>
    <xf numFmtId="0" fontId="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vertical="center" wrapText="1"/>
    </xf>
    <xf numFmtId="2" fontId="8" fillId="0" borderId="1" xfId="0" applyNumberFormat="1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vertical="center" wrapText="1"/>
    </xf>
    <xf numFmtId="2" fontId="7" fillId="0" borderId="1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2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top" wrapText="1"/>
    </xf>
    <xf numFmtId="0" fontId="8" fillId="0" borderId="1" xfId="0" applyFont="1" applyFill="1" applyBorder="1" applyAlignment="1">
      <alignment horizontal="right" vertical="center" wrapText="1"/>
    </xf>
    <xf numFmtId="2" fontId="3" fillId="0" borderId="0" xfId="0" applyNumberFormat="1" applyFont="1" applyFill="1"/>
    <xf numFmtId="0" fontId="6" fillId="0" borderId="0" xfId="0" applyFont="1" applyFill="1" applyAlignment="1"/>
    <xf numFmtId="0" fontId="2" fillId="0" borderId="0" xfId="0" applyFont="1" applyFill="1" applyAlignment="1">
      <alignment horizontal="right"/>
    </xf>
    <xf numFmtId="0" fontId="13" fillId="0" borderId="0" xfId="0" applyFont="1" applyFill="1" applyAlignment="1"/>
    <xf numFmtId="0" fontId="3" fillId="0" borderId="0" xfId="0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/>
    </xf>
    <xf numFmtId="16" fontId="8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/>
    </xf>
    <xf numFmtId="0" fontId="16" fillId="0" borderId="0" xfId="0" applyFont="1" applyFill="1" applyBorder="1" applyAlignment="1">
      <alignment horizontal="justify" vertical="top" wrapText="1"/>
    </xf>
    <xf numFmtId="0" fontId="16" fillId="0" borderId="0" xfId="0" applyFont="1" applyFill="1" applyBorder="1" applyAlignment="1">
      <alignment vertical="center" wrapText="1"/>
    </xf>
    <xf numFmtId="2" fontId="16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/>
    <xf numFmtId="4" fontId="3" fillId="0" borderId="0" xfId="0" applyNumberFormat="1" applyFont="1" applyFill="1" applyBorder="1"/>
    <xf numFmtId="0" fontId="8" fillId="2" borderId="1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/>
    </xf>
    <xf numFmtId="2" fontId="3" fillId="0" borderId="0" xfId="0" applyNumberFormat="1" applyFont="1" applyFill="1" applyBorder="1"/>
    <xf numFmtId="0" fontId="14" fillId="0" borderId="1" xfId="0" applyFont="1" applyFill="1" applyBorder="1" applyAlignment="1">
      <alignment horizontal="right" vertical="top" wrapText="1"/>
    </xf>
    <xf numFmtId="0" fontId="1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justify" vertical="top" wrapText="1"/>
    </xf>
    <xf numFmtId="4" fontId="6" fillId="2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vertical="center" wrapText="1"/>
    </xf>
    <xf numFmtId="4" fontId="7" fillId="0" borderId="1" xfId="0" applyNumberFormat="1" applyFont="1" applyFill="1" applyBorder="1" applyAlignment="1">
      <alignment vertical="center" wrapText="1"/>
    </xf>
    <xf numFmtId="4" fontId="6" fillId="0" borderId="1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3" fontId="8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justify" vertical="top" wrapText="1"/>
    </xf>
    <xf numFmtId="2" fontId="2" fillId="0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justify" vertical="top" wrapText="1"/>
    </xf>
    <xf numFmtId="0" fontId="6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top" wrapText="1"/>
    </xf>
    <xf numFmtId="4" fontId="6" fillId="0" borderId="1" xfId="0" applyNumberFormat="1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vertical="top" wrapText="1"/>
    </xf>
    <xf numFmtId="2" fontId="1" fillId="0" borderId="0" xfId="0" applyNumberFormat="1" applyFont="1" applyFill="1"/>
    <xf numFmtId="0" fontId="4" fillId="0" borderId="2" xfId="0" applyFont="1" applyFill="1" applyBorder="1" applyAlignment="1"/>
    <xf numFmtId="4" fontId="8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right" vertical="top" wrapText="1"/>
    </xf>
    <xf numFmtId="0" fontId="17" fillId="3" borderId="1" xfId="0" applyFont="1" applyFill="1" applyBorder="1" applyAlignment="1">
      <alignment horizontal="justify" vertical="top" wrapText="1"/>
    </xf>
    <xf numFmtId="0" fontId="8" fillId="3" borderId="1" xfId="0" applyFont="1" applyFill="1" applyBorder="1" applyAlignment="1">
      <alignment vertical="center" wrapText="1"/>
    </xf>
    <xf numFmtId="1" fontId="8" fillId="3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top" wrapText="1"/>
    </xf>
    <xf numFmtId="0" fontId="17" fillId="4" borderId="1" xfId="0" applyFont="1" applyFill="1" applyBorder="1" applyAlignment="1">
      <alignment horizontal="justify" wrapText="1"/>
    </xf>
    <xf numFmtId="0" fontId="8" fillId="4" borderId="1" xfId="0" applyFont="1" applyFill="1" applyBorder="1" applyAlignment="1">
      <alignment vertical="center" wrapText="1"/>
    </xf>
    <xf numFmtId="2" fontId="8" fillId="4" borderId="1" xfId="0" applyNumberFormat="1" applyFont="1" applyFill="1" applyBorder="1" applyAlignment="1">
      <alignment vertical="center" wrapText="1"/>
    </xf>
    <xf numFmtId="4" fontId="8" fillId="4" borderId="1" xfId="0" applyNumberFormat="1" applyFont="1" applyFill="1" applyBorder="1" applyAlignment="1">
      <alignment vertical="center" wrapText="1"/>
    </xf>
    <xf numFmtId="1" fontId="8" fillId="4" borderId="1" xfId="0" applyNumberFormat="1" applyFont="1" applyFill="1" applyBorder="1" applyAlignment="1">
      <alignment vertical="center" wrapText="1"/>
    </xf>
    <xf numFmtId="0" fontId="17" fillId="4" borderId="1" xfId="0" applyFont="1" applyFill="1" applyBorder="1" applyAlignment="1">
      <alignment horizontal="justify" vertical="top" wrapText="1"/>
    </xf>
    <xf numFmtId="2" fontId="6" fillId="4" borderId="1" xfId="0" applyNumberFormat="1" applyFont="1" applyFill="1" applyBorder="1" applyAlignment="1">
      <alignment vertical="center" wrapText="1"/>
    </xf>
    <xf numFmtId="4" fontId="6" fillId="4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0" borderId="0" xfId="0" applyFont="1" applyFill="1"/>
    <xf numFmtId="0" fontId="19" fillId="0" borderId="0" xfId="0" applyFont="1" applyFill="1" applyBorder="1"/>
    <xf numFmtId="0" fontId="6" fillId="0" borderId="0" xfId="0" applyFont="1" applyFill="1" applyAlignment="1">
      <alignment horizontal="left"/>
    </xf>
    <xf numFmtId="2" fontId="2" fillId="0" borderId="0" xfId="0" applyNumberFormat="1" applyFont="1" applyFill="1"/>
    <xf numFmtId="9" fontId="22" fillId="0" borderId="0" xfId="1" applyFont="1" applyFill="1" applyAlignment="1">
      <alignment horizontal="left"/>
    </xf>
    <xf numFmtId="9" fontId="1" fillId="0" borderId="0" xfId="1" applyFont="1" applyFill="1"/>
    <xf numFmtId="9" fontId="1" fillId="0" borderId="0" xfId="1" applyFont="1" applyFill="1" applyBorder="1"/>
    <xf numFmtId="9" fontId="20" fillId="0" borderId="0" xfId="1" applyFont="1" applyFill="1"/>
    <xf numFmtId="9" fontId="13" fillId="0" borderId="0" xfId="1" applyFont="1" applyFill="1"/>
    <xf numFmtId="9" fontId="1" fillId="0" borderId="0" xfId="1" applyFont="1" applyFill="1" applyAlignment="1">
      <alignment vertical="center"/>
    </xf>
    <xf numFmtId="9" fontId="1" fillId="0" borderId="0" xfId="1" applyFont="1" applyFill="1" applyAlignment="1">
      <alignment horizontal="left" vertical="center"/>
    </xf>
    <xf numFmtId="9" fontId="1" fillId="0" borderId="0" xfId="1" applyFont="1" applyFill="1" applyAlignment="1">
      <alignment horizontal="left"/>
    </xf>
    <xf numFmtId="2" fontId="8" fillId="3" borderId="1" xfId="0" applyNumberFormat="1" applyFont="1" applyFill="1" applyBorder="1" applyAlignment="1">
      <alignment vertical="center" wrapText="1"/>
    </xf>
    <xf numFmtId="1" fontId="6" fillId="0" borderId="1" xfId="0" applyNumberFormat="1" applyFont="1" applyFill="1" applyBorder="1" applyAlignment="1">
      <alignment vertical="center" wrapText="1"/>
    </xf>
    <xf numFmtId="1" fontId="22" fillId="0" borderId="0" xfId="1" applyNumberFormat="1" applyFont="1" applyFill="1" applyAlignment="1">
      <alignment horizontal="left"/>
    </xf>
    <xf numFmtId="4" fontId="23" fillId="0" borderId="1" xfId="0" applyNumberFormat="1" applyFont="1" applyFill="1" applyBorder="1" applyAlignment="1">
      <alignment vertical="center" wrapText="1"/>
    </xf>
    <xf numFmtId="9" fontId="1" fillId="0" borderId="0" xfId="1" applyFont="1" applyFill="1" applyAlignment="1">
      <alignment horizontal="left" vertical="center" wrapText="1"/>
    </xf>
    <xf numFmtId="0" fontId="6" fillId="0" borderId="1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top" wrapText="1"/>
    </xf>
    <xf numFmtId="9" fontId="3" fillId="0" borderId="0" xfId="0" applyNumberFormat="1" applyFont="1" applyFill="1" applyAlignment="1">
      <alignment horizontal="left"/>
    </xf>
    <xf numFmtId="4" fontId="24" fillId="0" borderId="1" xfId="0" applyNumberFormat="1" applyFont="1" applyFill="1" applyBorder="1" applyAlignment="1">
      <alignment vertical="center" wrapText="1"/>
    </xf>
    <xf numFmtId="14" fontId="2" fillId="0" borderId="0" xfId="0" applyNumberFormat="1" applyFont="1" applyFill="1"/>
    <xf numFmtId="0" fontId="7" fillId="0" borderId="0" xfId="0" applyFont="1" applyBorder="1" applyAlignment="1">
      <alignment horizontal="left"/>
    </xf>
    <xf numFmtId="0" fontId="12" fillId="0" borderId="0" xfId="0" applyFont="1" applyFill="1" applyAlignment="1">
      <alignment vertical="top" wrapText="1"/>
    </xf>
    <xf numFmtId="2" fontId="20" fillId="0" borderId="0" xfId="0" applyNumberFormat="1" applyFont="1" applyFill="1"/>
    <xf numFmtId="2" fontId="13" fillId="0" borderId="0" xfId="0" applyNumberFormat="1" applyFont="1" applyFill="1"/>
    <xf numFmtId="2" fontId="1" fillId="0" borderId="0" xfId="0" applyNumberFormat="1" applyFont="1" applyFill="1" applyAlignment="1">
      <alignment vertical="center"/>
    </xf>
    <xf numFmtId="2" fontId="1" fillId="0" borderId="0" xfId="0" applyNumberFormat="1" applyFont="1" applyFill="1" applyAlignment="1">
      <alignment horizontal="left" vertical="center"/>
    </xf>
    <xf numFmtId="2" fontId="1" fillId="0" borderId="0" xfId="0" applyNumberFormat="1" applyFont="1" applyFill="1" applyAlignment="1">
      <alignment horizontal="left"/>
    </xf>
    <xf numFmtId="0" fontId="8" fillId="0" borderId="1" xfId="0" applyFont="1" applyFill="1" applyBorder="1" applyAlignment="1">
      <alignment horizontal="justify" vertical="top"/>
    </xf>
    <xf numFmtId="9" fontId="22" fillId="0" borderId="0" xfId="1" applyFont="1" applyFill="1"/>
    <xf numFmtId="9" fontId="25" fillId="0" borderId="0" xfId="1" applyFont="1" applyFill="1"/>
    <xf numFmtId="4" fontId="26" fillId="0" borderId="1" xfId="0" applyNumberFormat="1" applyFont="1" applyFill="1" applyBorder="1" applyAlignment="1">
      <alignment vertical="center" wrapText="1"/>
    </xf>
    <xf numFmtId="2" fontId="22" fillId="0" borderId="0" xfId="0" applyNumberFormat="1" applyFont="1" applyFill="1"/>
    <xf numFmtId="2" fontId="14" fillId="0" borderId="0" xfId="0" applyNumberFormat="1" applyFont="1" applyFill="1"/>
    <xf numFmtId="0" fontId="7" fillId="0" borderId="1" xfId="0" applyFont="1" applyFill="1" applyBorder="1" applyAlignment="1">
      <alignment horizontal="right" vertical="top" wrapText="1"/>
    </xf>
    <xf numFmtId="9" fontId="25" fillId="0" borderId="0" xfId="1" applyFont="1" applyFill="1" applyBorder="1" applyAlignment="1"/>
    <xf numFmtId="0" fontId="6" fillId="0" borderId="1" xfId="0" applyFont="1" applyFill="1" applyBorder="1" applyAlignment="1">
      <alignment horizontal="right" vertical="top" wrapText="1"/>
    </xf>
    <xf numFmtId="9" fontId="25" fillId="0" borderId="0" xfId="1" applyFont="1" applyFill="1" applyBorder="1"/>
    <xf numFmtId="9" fontId="27" fillId="0" borderId="0" xfId="1" applyFont="1" applyFill="1" applyAlignment="1"/>
    <xf numFmtId="14" fontId="2" fillId="0" borderId="0" xfId="0" applyNumberFormat="1" applyFont="1" applyFill="1" applyAlignment="1"/>
    <xf numFmtId="0" fontId="23" fillId="0" borderId="1" xfId="0" applyFont="1" applyFill="1" applyBorder="1" applyAlignment="1">
      <alignment vertical="top" wrapText="1"/>
    </xf>
    <xf numFmtId="0" fontId="24" fillId="0" borderId="1" xfId="0" applyFont="1" applyFill="1" applyBorder="1" applyAlignment="1">
      <alignment horizontal="center" vertical="top"/>
    </xf>
    <xf numFmtId="0" fontId="24" fillId="0" borderId="1" xfId="0" applyFont="1" applyFill="1" applyBorder="1" applyAlignment="1">
      <alignment vertical="top" wrapText="1"/>
    </xf>
    <xf numFmtId="0" fontId="24" fillId="0" borderId="1" xfId="0" applyFont="1" applyFill="1" applyBorder="1" applyAlignment="1">
      <alignment horizontal="left" vertical="top" wrapText="1"/>
    </xf>
    <xf numFmtId="0" fontId="24" fillId="0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left" vertical="top"/>
    </xf>
    <xf numFmtId="0" fontId="12" fillId="0" borderId="0" xfId="0" applyFont="1" applyFill="1" applyAlignment="1">
      <alignment vertical="top"/>
    </xf>
    <xf numFmtId="0" fontId="28" fillId="2" borderId="1" xfId="0" applyFont="1" applyFill="1" applyBorder="1" applyAlignment="1">
      <alignment horizontal="left"/>
    </xf>
    <xf numFmtId="0" fontId="29" fillId="0" borderId="0" xfId="0" applyFont="1"/>
    <xf numFmtId="0" fontId="30" fillId="0" borderId="1" xfId="0" applyFont="1" applyFill="1" applyBorder="1" applyAlignment="1">
      <alignment horizontal="right" vertical="top" wrapText="1"/>
    </xf>
    <xf numFmtId="0" fontId="31" fillId="0" borderId="1" xfId="0" applyFont="1" applyFill="1" applyBorder="1" applyAlignment="1">
      <alignment horizontal="justify" vertical="top" wrapText="1"/>
    </xf>
    <xf numFmtId="0" fontId="31" fillId="0" borderId="1" xfId="0" applyFont="1" applyFill="1" applyBorder="1" applyAlignment="1">
      <alignment vertical="center" wrapText="1"/>
    </xf>
    <xf numFmtId="2" fontId="31" fillId="0" borderId="1" xfId="0" applyNumberFormat="1" applyFont="1" applyFill="1" applyBorder="1" applyAlignment="1">
      <alignment vertical="center" wrapText="1"/>
    </xf>
    <xf numFmtId="1" fontId="31" fillId="0" borderId="1" xfId="0" applyNumberFormat="1" applyFont="1" applyFill="1" applyBorder="1" applyAlignment="1">
      <alignment vertical="center" wrapText="1"/>
    </xf>
    <xf numFmtId="4" fontId="30" fillId="0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top" wrapText="1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wrapText="1"/>
    </xf>
    <xf numFmtId="2" fontId="33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33" fillId="0" borderId="1" xfId="0" applyFont="1" applyBorder="1"/>
    <xf numFmtId="2" fontId="33" fillId="0" borderId="1" xfId="0" applyNumberFormat="1" applyFont="1" applyBorder="1"/>
    <xf numFmtId="2" fontId="33" fillId="0" borderId="0" xfId="0" applyNumberFormat="1" applyFont="1" applyBorder="1"/>
    <xf numFmtId="9" fontId="27" fillId="0" borderId="0" xfId="1" applyFont="1" applyFill="1" applyBorder="1"/>
    <xf numFmtId="9" fontId="25" fillId="0" borderId="0" xfId="1" applyFont="1" applyFill="1" applyAlignment="1">
      <alignment horizontal="left"/>
    </xf>
    <xf numFmtId="0" fontId="25" fillId="0" borderId="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4" fontId="7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1" fontId="25" fillId="0" borderId="0" xfId="1" applyNumberFormat="1" applyFont="1" applyFill="1"/>
    <xf numFmtId="9" fontId="36" fillId="0" borderId="0" xfId="1" applyFont="1" applyFill="1" applyBorder="1"/>
    <xf numFmtId="9" fontId="36" fillId="0" borderId="0" xfId="1" applyFont="1" applyFill="1" applyAlignment="1">
      <alignment horizontal="left"/>
    </xf>
    <xf numFmtId="0" fontId="2" fillId="0" borderId="0" xfId="0" applyFont="1" applyFill="1" applyAlignment="1"/>
    <xf numFmtId="0" fontId="8" fillId="0" borderId="1" xfId="0" applyFont="1" applyFill="1" applyBorder="1" applyAlignment="1">
      <alignment horizontal="right" vertical="center"/>
    </xf>
    <xf numFmtId="0" fontId="6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top" wrapText="1"/>
    </xf>
    <xf numFmtId="1" fontId="8" fillId="0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/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71"/>
  <sheetViews>
    <sheetView tabSelected="1" topLeftCell="A207" workbookViewId="0">
      <selection activeCell="H238" sqref="H238"/>
    </sheetView>
  </sheetViews>
  <sheetFormatPr defaultRowHeight="15" x14ac:dyDescent="0.25"/>
  <cols>
    <col min="1" max="1" width="6.42578125" style="4" customWidth="1"/>
    <col min="2" max="2" width="3.7109375" style="4" customWidth="1"/>
    <col min="3" max="3" width="38.85546875" style="4" customWidth="1"/>
    <col min="4" max="4" width="7.140625" style="4" customWidth="1"/>
    <col min="5" max="5" width="7.5703125" style="4" customWidth="1"/>
    <col min="6" max="6" width="9.42578125" style="4" customWidth="1"/>
    <col min="7" max="7" width="8.42578125" style="4" customWidth="1"/>
    <col min="8" max="8" width="11.28515625" style="4" bestFit="1" customWidth="1"/>
    <col min="9" max="9" width="10.5703125" style="89" customWidth="1"/>
    <col min="10" max="10" width="11.42578125" style="67" customWidth="1"/>
    <col min="11" max="11" width="12.85546875" style="26" customWidth="1"/>
    <col min="12" max="12" width="7.85546875" style="4" customWidth="1"/>
    <col min="13" max="13" width="12.7109375" style="4" customWidth="1"/>
    <col min="14" max="14" width="40" style="4" bestFit="1" customWidth="1"/>
    <col min="15" max="15" width="11.7109375" style="4" customWidth="1"/>
    <col min="16" max="16" width="13.140625" style="4" customWidth="1"/>
    <col min="17" max="17" width="9.28515625" style="4" customWidth="1"/>
    <col min="18" max="18" width="4.140625" style="4" customWidth="1"/>
    <col min="19" max="19" width="11.85546875" style="4" customWidth="1"/>
    <col min="20" max="20" width="11.5703125" style="4" customWidth="1"/>
    <col min="21" max="21" width="11.28515625" style="4" customWidth="1"/>
    <col min="22" max="22" width="11.5703125" style="4" customWidth="1"/>
    <col min="23" max="23" width="11.42578125" style="4" customWidth="1"/>
    <col min="24" max="24" width="12.5703125" style="4" customWidth="1"/>
    <col min="25" max="25" width="12.42578125" style="4" customWidth="1"/>
    <col min="26" max="26" width="16.7109375" style="4" customWidth="1"/>
    <col min="27" max="16384" width="9.140625" style="4"/>
  </cols>
  <sheetData>
    <row r="2" spans="2:16" x14ac:dyDescent="0.25">
      <c r="B2" s="27" t="s">
        <v>131</v>
      </c>
      <c r="C2" s="2"/>
      <c r="D2" s="2"/>
      <c r="E2" s="2"/>
      <c r="F2" s="2"/>
      <c r="G2" s="2"/>
      <c r="H2" s="28" t="s">
        <v>132</v>
      </c>
      <c r="I2" s="4"/>
    </row>
    <row r="3" spans="2:16" x14ac:dyDescent="0.25">
      <c r="B3" s="27" t="s">
        <v>133</v>
      </c>
      <c r="C3" s="27"/>
      <c r="D3" s="27"/>
      <c r="E3" s="27"/>
      <c r="F3" s="27"/>
      <c r="G3" s="27"/>
      <c r="H3" s="27"/>
      <c r="I3" s="4"/>
    </row>
    <row r="4" spans="2:16" x14ac:dyDescent="0.25">
      <c r="B4" s="2" t="s">
        <v>134</v>
      </c>
      <c r="C4" s="2"/>
      <c r="D4" s="2"/>
      <c r="E4" s="2"/>
      <c r="F4" s="2"/>
      <c r="G4" s="2"/>
      <c r="H4" s="2"/>
      <c r="I4" s="4"/>
    </row>
    <row r="5" spans="2:16" x14ac:dyDescent="0.25">
      <c r="B5" s="2" t="s">
        <v>135</v>
      </c>
      <c r="C5" s="2"/>
      <c r="D5" s="2"/>
      <c r="E5" s="2"/>
      <c r="F5" s="2"/>
      <c r="G5" s="2"/>
      <c r="H5" s="2"/>
      <c r="I5" s="4"/>
    </row>
    <row r="6" spans="2:16" x14ac:dyDescent="0.25">
      <c r="B6" s="2" t="s">
        <v>136</v>
      </c>
      <c r="C6" s="2"/>
      <c r="D6" s="2"/>
      <c r="E6" s="2"/>
      <c r="F6" s="2"/>
      <c r="G6" s="2"/>
      <c r="H6" s="2"/>
      <c r="I6" s="4"/>
    </row>
    <row r="7" spans="2:16" x14ac:dyDescent="0.25">
      <c r="B7" s="27" t="s">
        <v>137</v>
      </c>
      <c r="C7" s="27"/>
      <c r="D7" s="27"/>
      <c r="E7" s="27"/>
      <c r="F7" s="27"/>
      <c r="G7" s="27"/>
      <c r="H7" s="27"/>
      <c r="I7" s="4"/>
    </row>
    <row r="8" spans="2:16" x14ac:dyDescent="0.25">
      <c r="B8" s="2" t="s">
        <v>183</v>
      </c>
      <c r="C8" s="2"/>
      <c r="D8" s="2"/>
      <c r="E8" s="2"/>
      <c r="F8" s="2"/>
      <c r="G8" s="2"/>
      <c r="H8" s="2"/>
      <c r="I8" s="4"/>
    </row>
    <row r="9" spans="2:16" x14ac:dyDescent="0.25">
      <c r="B9" s="2" t="s">
        <v>138</v>
      </c>
      <c r="C9" s="2"/>
      <c r="D9" s="2"/>
      <c r="E9" s="2"/>
      <c r="F9" s="2"/>
      <c r="G9" s="2"/>
      <c r="H9" s="2"/>
      <c r="I9" s="4"/>
    </row>
    <row r="10" spans="2:16" x14ac:dyDescent="0.25">
      <c r="B10" s="2" t="s">
        <v>154</v>
      </c>
      <c r="C10" s="2"/>
      <c r="D10" s="2"/>
      <c r="E10" s="2"/>
      <c r="F10" s="2"/>
      <c r="G10" s="2"/>
      <c r="H10" s="2"/>
      <c r="I10" s="4"/>
    </row>
    <row r="11" spans="2:16" x14ac:dyDescent="0.25">
      <c r="B11" s="164"/>
      <c r="C11" s="164"/>
      <c r="D11" s="164"/>
      <c r="E11" s="164"/>
      <c r="F11" s="164"/>
      <c r="G11" s="164"/>
      <c r="H11" s="164"/>
      <c r="I11" s="4"/>
    </row>
    <row r="12" spans="2:16" x14ac:dyDescent="0.25">
      <c r="B12" s="105" t="s">
        <v>149</v>
      </c>
      <c r="C12" s="84"/>
      <c r="D12" s="2"/>
      <c r="E12" s="2"/>
      <c r="F12" s="27"/>
      <c r="G12" s="27"/>
      <c r="H12" s="2"/>
      <c r="I12" s="84"/>
      <c r="J12" s="87"/>
      <c r="K12" s="87"/>
      <c r="L12" s="84"/>
      <c r="M12" s="84"/>
      <c r="N12" s="84"/>
      <c r="O12" s="84"/>
      <c r="P12" s="85"/>
    </row>
    <row r="13" spans="2:16" x14ac:dyDescent="0.25">
      <c r="B13" s="84" t="s">
        <v>150</v>
      </c>
      <c r="C13" s="84"/>
      <c r="D13" s="2"/>
      <c r="E13" s="2"/>
      <c r="F13" s="2"/>
      <c r="G13" s="2"/>
      <c r="H13" s="2"/>
      <c r="I13" s="84"/>
      <c r="J13" s="87"/>
      <c r="K13" s="87"/>
      <c r="L13" s="84"/>
      <c r="M13" s="84"/>
      <c r="N13" s="84"/>
      <c r="O13" s="84"/>
      <c r="P13" s="85"/>
    </row>
    <row r="14" spans="2:16" x14ac:dyDescent="0.25">
      <c r="B14" s="164" t="s">
        <v>162</v>
      </c>
      <c r="C14" s="164"/>
      <c r="D14" s="164"/>
      <c r="E14" s="2"/>
      <c r="F14" s="2"/>
      <c r="G14" s="84"/>
      <c r="H14" s="84"/>
      <c r="I14" s="84"/>
      <c r="J14" s="87"/>
      <c r="K14" s="87"/>
      <c r="L14" s="84"/>
      <c r="M14" s="84"/>
      <c r="N14" s="84"/>
      <c r="O14" s="84"/>
      <c r="P14" s="85"/>
    </row>
    <row r="15" spans="2:16" x14ac:dyDescent="0.25">
      <c r="B15" s="164" t="s">
        <v>163</v>
      </c>
      <c r="C15" s="164"/>
      <c r="D15" s="84"/>
      <c r="E15" s="84"/>
      <c r="F15" s="86"/>
      <c r="G15" s="84"/>
      <c r="H15" s="84"/>
      <c r="I15" s="84"/>
      <c r="J15" s="87"/>
      <c r="K15" s="87"/>
      <c r="L15" s="84"/>
      <c r="M15" s="84"/>
      <c r="N15" s="84"/>
      <c r="O15" s="84"/>
      <c r="P15" s="85"/>
    </row>
    <row r="16" spans="2:16" x14ac:dyDescent="0.25">
      <c r="B16" s="2"/>
      <c r="C16" s="84"/>
      <c r="D16" s="84"/>
      <c r="E16" s="84"/>
      <c r="F16" s="86"/>
      <c r="G16" s="84"/>
      <c r="H16" s="84"/>
      <c r="I16" s="84"/>
      <c r="J16" s="87"/>
      <c r="K16" s="87"/>
      <c r="L16" s="84"/>
      <c r="M16" s="84"/>
      <c r="N16" s="84"/>
      <c r="O16" s="84"/>
      <c r="P16" s="85"/>
    </row>
    <row r="17" spans="2:21" x14ac:dyDescent="0.25">
      <c r="B17" s="106"/>
      <c r="C17" s="84"/>
      <c r="D17" s="84"/>
      <c r="E17" s="84"/>
      <c r="F17" s="86"/>
      <c r="G17" s="84"/>
      <c r="H17" s="84"/>
      <c r="I17" s="84"/>
    </row>
    <row r="18" spans="2:21" ht="41.25" customHeight="1" x14ac:dyDescent="0.25">
      <c r="B18" s="166" t="s">
        <v>82</v>
      </c>
      <c r="C18" s="166"/>
      <c r="D18" s="166"/>
      <c r="E18" s="166"/>
      <c r="F18" s="166"/>
      <c r="G18" s="166"/>
      <c r="H18" s="166"/>
      <c r="I18" s="4"/>
    </row>
    <row r="19" spans="2:21" ht="33" customHeight="1" x14ac:dyDescent="0.25">
      <c r="B19" s="168" t="s">
        <v>122</v>
      </c>
      <c r="C19" s="168"/>
      <c r="D19" s="168"/>
      <c r="E19" s="168"/>
      <c r="F19" s="168"/>
      <c r="G19" s="168"/>
      <c r="H19" s="168"/>
      <c r="I19" s="107"/>
    </row>
    <row r="20" spans="2:21" ht="15.75" x14ac:dyDescent="0.25">
      <c r="B20" s="102"/>
      <c r="C20" s="102"/>
      <c r="D20" s="102"/>
      <c r="E20" s="102"/>
      <c r="F20" s="102"/>
      <c r="G20" s="102"/>
      <c r="H20" s="102"/>
      <c r="I20" s="102"/>
      <c r="L20" s="54"/>
    </row>
    <row r="21" spans="2:21" ht="15.75" customHeight="1" x14ac:dyDescent="0.25">
      <c r="B21" s="167" t="s">
        <v>184</v>
      </c>
      <c r="C21" s="167"/>
      <c r="D21" s="167"/>
      <c r="E21" s="167"/>
      <c r="F21" s="167"/>
      <c r="G21" s="167"/>
      <c r="H21" s="167"/>
      <c r="I21" s="4"/>
      <c r="L21" s="54"/>
    </row>
    <row r="22" spans="2:21" ht="15.75" x14ac:dyDescent="0.25">
      <c r="B22" s="167"/>
      <c r="C22" s="167"/>
      <c r="D22" s="167"/>
      <c r="E22" s="167"/>
      <c r="F22" s="167"/>
      <c r="G22" s="167"/>
      <c r="I22" s="90"/>
      <c r="J22" s="9"/>
      <c r="K22" s="43"/>
      <c r="L22" s="9"/>
      <c r="M22" s="3"/>
      <c r="N22" s="3"/>
      <c r="O22" s="3"/>
      <c r="P22" s="3"/>
      <c r="Q22" s="3"/>
      <c r="R22" s="3"/>
      <c r="S22" s="3"/>
      <c r="T22" s="3"/>
      <c r="U22" s="3"/>
    </row>
    <row r="23" spans="2:21" ht="15.75" x14ac:dyDescent="0.25">
      <c r="B23" s="29" t="s">
        <v>83</v>
      </c>
      <c r="C23" s="29"/>
      <c r="D23" s="29"/>
      <c r="E23" s="29"/>
      <c r="F23" s="68" t="s">
        <v>172</v>
      </c>
      <c r="G23" s="68"/>
      <c r="H23" s="37"/>
      <c r="I23" s="90"/>
      <c r="J23" s="9"/>
      <c r="K23" s="43"/>
      <c r="L23" s="9"/>
      <c r="M23" s="3"/>
      <c r="N23" s="3"/>
      <c r="O23" s="3"/>
      <c r="P23" s="3"/>
      <c r="Q23" s="3"/>
      <c r="R23" s="3"/>
      <c r="S23" s="3"/>
      <c r="T23" s="3"/>
      <c r="U23" s="3"/>
    </row>
    <row r="24" spans="2:21" ht="63.75" x14ac:dyDescent="0.25">
      <c r="B24" s="10" t="s">
        <v>1</v>
      </c>
      <c r="C24" s="11" t="s">
        <v>2</v>
      </c>
      <c r="D24" s="12" t="s">
        <v>3</v>
      </c>
      <c r="E24" s="12" t="s">
        <v>155</v>
      </c>
      <c r="F24" s="12" t="s">
        <v>4</v>
      </c>
      <c r="G24" s="12" t="s">
        <v>5</v>
      </c>
      <c r="H24" s="11" t="s">
        <v>6</v>
      </c>
      <c r="I24" s="90"/>
      <c r="J24" s="9"/>
      <c r="K24" s="43"/>
      <c r="L24" s="9"/>
      <c r="M24" s="3"/>
      <c r="N24" s="3"/>
      <c r="O24" s="3"/>
      <c r="P24" s="3"/>
      <c r="Q24" s="3"/>
      <c r="R24" s="3"/>
      <c r="S24" s="3"/>
      <c r="T24" s="3"/>
      <c r="U24" s="3"/>
    </row>
    <row r="25" spans="2:21" x14ac:dyDescent="0.25">
      <c r="B25" s="39" t="s">
        <v>7</v>
      </c>
      <c r="C25" s="132" t="s">
        <v>8</v>
      </c>
      <c r="D25" s="40"/>
      <c r="E25" s="41"/>
      <c r="F25" s="49"/>
      <c r="G25" s="41"/>
      <c r="H25" s="42"/>
      <c r="K25" s="43"/>
      <c r="L25" s="9"/>
      <c r="M25" s="3"/>
      <c r="N25" s="3"/>
      <c r="O25" s="3"/>
      <c r="P25" s="3"/>
      <c r="Q25" s="3"/>
      <c r="R25" s="3"/>
      <c r="S25" s="3"/>
      <c r="T25" s="3"/>
      <c r="U25" s="3"/>
    </row>
    <row r="26" spans="2:21" ht="25.5" x14ac:dyDescent="0.25">
      <c r="B26" s="33">
        <v>1</v>
      </c>
      <c r="C26" s="13" t="s">
        <v>9</v>
      </c>
      <c r="D26" s="14" t="s">
        <v>79</v>
      </c>
      <c r="E26" s="15">
        <v>0.36</v>
      </c>
      <c r="F26" s="52">
        <v>3102.5</v>
      </c>
      <c r="G26" s="16">
        <v>11</v>
      </c>
      <c r="H26" s="50">
        <f>ROUND((E26*F26*G26),2)</f>
        <v>12285.9</v>
      </c>
      <c r="K26" s="43"/>
      <c r="L26" s="9"/>
      <c r="M26" s="3"/>
      <c r="N26" s="3"/>
      <c r="O26" s="3"/>
      <c r="P26" s="3"/>
      <c r="Q26" s="3"/>
      <c r="R26" s="3"/>
      <c r="S26" s="3"/>
      <c r="T26" s="3"/>
      <c r="U26" s="3"/>
    </row>
    <row r="27" spans="2:21" ht="15.75" x14ac:dyDescent="0.25">
      <c r="B27" s="31"/>
      <c r="C27" s="17" t="s">
        <v>123</v>
      </c>
      <c r="D27" s="18" t="s">
        <v>80</v>
      </c>
      <c r="E27" s="19">
        <v>0.36</v>
      </c>
      <c r="F27" s="55">
        <v>916.73</v>
      </c>
      <c r="G27" s="20">
        <v>11</v>
      </c>
      <c r="H27" s="51">
        <f>ROUND((E27*F27*G27),2)</f>
        <v>3630.25</v>
      </c>
      <c r="K27" s="43"/>
      <c r="L27" s="9"/>
      <c r="M27" s="3"/>
      <c r="N27" s="3"/>
      <c r="O27" s="3"/>
      <c r="P27" s="3"/>
      <c r="Q27" s="3"/>
      <c r="R27" s="3"/>
      <c r="S27" s="3"/>
      <c r="T27" s="3"/>
      <c r="U27" s="3"/>
    </row>
    <row r="28" spans="2:21" ht="15.75" x14ac:dyDescent="0.25">
      <c r="B28" s="31"/>
      <c r="C28" s="17" t="s">
        <v>130</v>
      </c>
      <c r="D28" s="18" t="s">
        <v>80</v>
      </c>
      <c r="E28" s="19">
        <v>0.36</v>
      </c>
      <c r="F28" s="55">
        <v>2.6</v>
      </c>
      <c r="G28" s="20">
        <v>11</v>
      </c>
      <c r="H28" s="51">
        <f t="shared" ref="H28:H33" si="0">ROUND((E28*F28*G28),2)</f>
        <v>10.3</v>
      </c>
      <c r="I28" s="90"/>
      <c r="J28" s="9"/>
      <c r="K28" s="43"/>
      <c r="L28" s="9"/>
      <c r="M28" s="3"/>
      <c r="N28" s="3"/>
      <c r="O28" s="3"/>
      <c r="P28" s="3"/>
      <c r="Q28" s="3"/>
      <c r="R28" s="3"/>
      <c r="S28" s="3"/>
      <c r="T28" s="3"/>
      <c r="U28" s="3"/>
    </row>
    <row r="29" spans="2:21" ht="15.75" x14ac:dyDescent="0.25">
      <c r="B29" s="31"/>
      <c r="C29" s="17" t="s">
        <v>10</v>
      </c>
      <c r="D29" s="18" t="s">
        <v>80</v>
      </c>
      <c r="E29" s="19">
        <v>0.36</v>
      </c>
      <c r="F29" s="55">
        <v>681.71900000000005</v>
      </c>
      <c r="G29" s="20">
        <v>11</v>
      </c>
      <c r="H29" s="51">
        <f t="shared" si="0"/>
        <v>2699.61</v>
      </c>
      <c r="K29" s="43"/>
      <c r="L29" s="9"/>
      <c r="M29" s="3"/>
      <c r="N29" s="3"/>
      <c r="O29" s="3"/>
      <c r="P29" s="3"/>
      <c r="Q29" s="3"/>
      <c r="R29" s="3"/>
      <c r="S29" s="3"/>
      <c r="T29" s="3"/>
      <c r="U29" s="3"/>
    </row>
    <row r="30" spans="2:21" ht="15.75" x14ac:dyDescent="0.25">
      <c r="B30" s="31"/>
      <c r="C30" s="17" t="s">
        <v>124</v>
      </c>
      <c r="D30" s="18" t="s">
        <v>80</v>
      </c>
      <c r="E30" s="19">
        <v>0.36</v>
      </c>
      <c r="F30" s="55">
        <v>416.43</v>
      </c>
      <c r="G30" s="20">
        <v>11</v>
      </c>
      <c r="H30" s="51">
        <f t="shared" si="0"/>
        <v>1649.06</v>
      </c>
      <c r="I30" s="90"/>
      <c r="J30" s="9"/>
      <c r="K30" s="43"/>
      <c r="L30" s="9"/>
    </row>
    <row r="31" spans="2:21" ht="15.75" x14ac:dyDescent="0.25">
      <c r="B31" s="31"/>
      <c r="C31" s="17" t="s">
        <v>125</v>
      </c>
      <c r="D31" s="18" t="s">
        <v>80</v>
      </c>
      <c r="E31" s="19">
        <v>0.36</v>
      </c>
      <c r="F31" s="55">
        <v>474.1</v>
      </c>
      <c r="G31" s="20">
        <v>11</v>
      </c>
      <c r="H31" s="51">
        <f t="shared" si="0"/>
        <v>1877.44</v>
      </c>
      <c r="I31" s="90"/>
      <c r="J31" s="9"/>
      <c r="K31" s="43"/>
      <c r="L31" s="9"/>
    </row>
    <row r="32" spans="2:21" ht="15.75" x14ac:dyDescent="0.25">
      <c r="B32" s="24"/>
      <c r="C32" s="17" t="s">
        <v>126</v>
      </c>
      <c r="D32" s="18" t="s">
        <v>80</v>
      </c>
      <c r="E32" s="19">
        <v>0.36</v>
      </c>
      <c r="F32" s="55">
        <v>610.91999999999996</v>
      </c>
      <c r="G32" s="20">
        <v>11</v>
      </c>
      <c r="H32" s="51">
        <f t="shared" si="0"/>
        <v>2419.2399999999998</v>
      </c>
      <c r="I32" s="90"/>
      <c r="J32" s="9"/>
      <c r="K32" s="43"/>
      <c r="L32" s="9"/>
    </row>
    <row r="33" spans="2:12" ht="15.75" x14ac:dyDescent="0.25">
      <c r="B33" s="24"/>
      <c r="C33" s="17" t="s">
        <v>6</v>
      </c>
      <c r="D33" s="18" t="s">
        <v>80</v>
      </c>
      <c r="E33" s="19"/>
      <c r="F33" s="55">
        <f>SUM(F27:F32)</f>
        <v>3102.4990000000003</v>
      </c>
      <c r="G33" s="20">
        <v>11</v>
      </c>
      <c r="H33" s="51">
        <f t="shared" si="0"/>
        <v>0</v>
      </c>
      <c r="I33" s="90"/>
      <c r="J33" s="9"/>
      <c r="K33" s="43"/>
      <c r="L33" s="9"/>
    </row>
    <row r="34" spans="2:12" ht="38.25" x14ac:dyDescent="0.25">
      <c r="B34" s="24"/>
      <c r="C34" s="13" t="s">
        <v>11</v>
      </c>
      <c r="D34" s="14" t="s">
        <v>79</v>
      </c>
      <c r="E34" s="22">
        <v>0.03</v>
      </c>
      <c r="F34" s="52">
        <f>F26</f>
        <v>3102.5</v>
      </c>
      <c r="G34" s="16">
        <v>11</v>
      </c>
      <c r="H34" s="50">
        <f>ROUND((E34*F34*G34),2)</f>
        <v>1023.83</v>
      </c>
      <c r="I34" s="90"/>
      <c r="J34" s="9"/>
      <c r="K34" s="43"/>
      <c r="L34" s="9"/>
    </row>
    <row r="35" spans="2:12" ht="25.5" x14ac:dyDescent="0.25">
      <c r="B35" s="24"/>
      <c r="C35" s="13" t="s">
        <v>114</v>
      </c>
      <c r="D35" s="14" t="s">
        <v>79</v>
      </c>
      <c r="E35" s="22">
        <v>0.02</v>
      </c>
      <c r="F35" s="52">
        <v>20467.689999999999</v>
      </c>
      <c r="G35" s="16">
        <v>11</v>
      </c>
      <c r="H35" s="50">
        <f>ROUND((E35*F35*G35),2)</f>
        <v>4502.8900000000003</v>
      </c>
      <c r="I35" s="90"/>
      <c r="J35" s="9"/>
      <c r="K35" s="43"/>
      <c r="L35" s="9"/>
    </row>
    <row r="36" spans="2:12" ht="15.75" x14ac:dyDescent="0.25">
      <c r="B36" s="25">
        <v>2</v>
      </c>
      <c r="C36" s="13" t="s">
        <v>12</v>
      </c>
      <c r="D36" s="14" t="s">
        <v>79</v>
      </c>
      <c r="E36" s="15">
        <v>0.7</v>
      </c>
      <c r="F36" s="52">
        <v>441.34</v>
      </c>
      <c r="G36" s="16">
        <v>11</v>
      </c>
      <c r="H36" s="50">
        <f>ROUND((E36*F36*G36),2)</f>
        <v>3398.32</v>
      </c>
      <c r="I36" s="90"/>
      <c r="J36" s="9"/>
      <c r="K36" s="43"/>
      <c r="L36" s="9"/>
    </row>
    <row r="37" spans="2:12" ht="15.75" x14ac:dyDescent="0.25">
      <c r="B37" s="24"/>
      <c r="C37" s="17" t="s">
        <v>123</v>
      </c>
      <c r="D37" s="18" t="s">
        <v>80</v>
      </c>
      <c r="E37" s="19">
        <v>0.7</v>
      </c>
      <c r="F37" s="55">
        <v>58</v>
      </c>
      <c r="G37" s="20">
        <v>11</v>
      </c>
      <c r="H37" s="51">
        <f>ROUND((E37*F37*G37),2)</f>
        <v>446.6</v>
      </c>
      <c r="I37" s="90"/>
      <c r="J37" s="9"/>
      <c r="K37" s="43"/>
    </row>
    <row r="38" spans="2:12" ht="15.75" x14ac:dyDescent="0.25">
      <c r="B38" s="24"/>
      <c r="C38" s="17" t="s">
        <v>10</v>
      </c>
      <c r="D38" s="18" t="s">
        <v>80</v>
      </c>
      <c r="E38" s="19">
        <v>0.7</v>
      </c>
      <c r="F38" s="55">
        <v>136.24</v>
      </c>
      <c r="G38" s="20">
        <v>11</v>
      </c>
      <c r="H38" s="51">
        <f t="shared" ref="H38:H42" si="1">ROUND((E38*F38*G38),2)</f>
        <v>1049.05</v>
      </c>
      <c r="K38" s="43"/>
    </row>
    <row r="39" spans="2:12" ht="15.75" x14ac:dyDescent="0.25">
      <c r="B39" s="24"/>
      <c r="C39" s="17" t="s">
        <v>124</v>
      </c>
      <c r="D39" s="18" t="s">
        <v>80</v>
      </c>
      <c r="E39" s="19">
        <v>0.7</v>
      </c>
      <c r="F39" s="55">
        <v>64.17</v>
      </c>
      <c r="G39" s="20">
        <v>11</v>
      </c>
      <c r="H39" s="51">
        <f t="shared" si="1"/>
        <v>494.11</v>
      </c>
      <c r="I39" s="90"/>
      <c r="J39" s="9"/>
      <c r="K39" s="43"/>
    </row>
    <row r="40" spans="2:12" ht="15.75" x14ac:dyDescent="0.25">
      <c r="B40" s="24"/>
      <c r="C40" s="17" t="s">
        <v>125</v>
      </c>
      <c r="D40" s="18" t="s">
        <v>80</v>
      </c>
      <c r="E40" s="19">
        <v>0.7</v>
      </c>
      <c r="F40" s="55">
        <v>94.46</v>
      </c>
      <c r="G40" s="20">
        <v>11</v>
      </c>
      <c r="H40" s="51">
        <f t="shared" si="1"/>
        <v>727.34</v>
      </c>
      <c r="K40" s="43"/>
    </row>
    <row r="41" spans="2:12" ht="15.75" x14ac:dyDescent="0.25">
      <c r="B41" s="24"/>
      <c r="C41" s="17" t="s">
        <v>126</v>
      </c>
      <c r="D41" s="18" t="s">
        <v>80</v>
      </c>
      <c r="E41" s="19">
        <v>0.7</v>
      </c>
      <c r="F41" s="55">
        <v>88.47</v>
      </c>
      <c r="G41" s="20">
        <v>11</v>
      </c>
      <c r="H41" s="51">
        <f t="shared" si="1"/>
        <v>681.22</v>
      </c>
      <c r="K41" s="43"/>
    </row>
    <row r="42" spans="2:12" ht="15.75" x14ac:dyDescent="0.25">
      <c r="B42" s="24"/>
      <c r="C42" s="17" t="s">
        <v>6</v>
      </c>
      <c r="D42" s="18" t="s">
        <v>80</v>
      </c>
      <c r="E42" s="19"/>
      <c r="F42" s="55">
        <f>F37+F38+F39+F40+F41</f>
        <v>441.34000000000003</v>
      </c>
      <c r="G42" s="20"/>
      <c r="H42" s="51">
        <f t="shared" si="1"/>
        <v>0</v>
      </c>
      <c r="K42" s="43"/>
    </row>
    <row r="43" spans="2:12" ht="25.5" x14ac:dyDescent="0.25">
      <c r="B43" s="24"/>
      <c r="C43" s="13" t="s">
        <v>13</v>
      </c>
      <c r="D43" s="14" t="s">
        <v>79</v>
      </c>
      <c r="E43" s="15">
        <v>0.03</v>
      </c>
      <c r="F43" s="52">
        <v>441.34</v>
      </c>
      <c r="G43" s="16">
        <v>11</v>
      </c>
      <c r="H43" s="50">
        <f>ROUND((E43*F43*G43),2)</f>
        <v>145.63999999999999</v>
      </c>
      <c r="K43" s="43"/>
    </row>
    <row r="44" spans="2:12" ht="15.75" x14ac:dyDescent="0.25">
      <c r="B44" s="24">
        <v>3</v>
      </c>
      <c r="C44" s="13" t="s">
        <v>78</v>
      </c>
      <c r="D44" s="14" t="s">
        <v>79</v>
      </c>
      <c r="E44" s="15">
        <v>0.57999999999999996</v>
      </c>
      <c r="F44" s="50">
        <v>832.62</v>
      </c>
      <c r="G44" s="16">
        <v>11</v>
      </c>
      <c r="H44" s="50">
        <f>ROUND((E44*F44*G44),2)</f>
        <v>5312.12</v>
      </c>
      <c r="K44" s="43"/>
    </row>
    <row r="45" spans="2:12" ht="15.75" x14ac:dyDescent="0.25">
      <c r="B45" s="24"/>
      <c r="C45" s="17" t="s">
        <v>123</v>
      </c>
      <c r="D45" s="18" t="s">
        <v>80</v>
      </c>
      <c r="E45" s="19">
        <v>0.57999999999999996</v>
      </c>
      <c r="F45" s="51">
        <v>274.52</v>
      </c>
      <c r="G45" s="20">
        <v>11</v>
      </c>
      <c r="H45" s="51">
        <f>ROUND((E45*F45*G45),2)</f>
        <v>1751.44</v>
      </c>
      <c r="K45" s="43"/>
    </row>
    <row r="46" spans="2:12" ht="15.75" x14ac:dyDescent="0.25">
      <c r="B46" s="24"/>
      <c r="C46" s="17" t="s">
        <v>10</v>
      </c>
      <c r="D46" s="18" t="s">
        <v>80</v>
      </c>
      <c r="E46" s="19">
        <v>0.57999999999999996</v>
      </c>
      <c r="F46" s="51">
        <v>99.78</v>
      </c>
      <c r="G46" s="20">
        <v>11</v>
      </c>
      <c r="H46" s="51">
        <f t="shared" ref="H46:H50" si="2">ROUND((E46*F46*G46),2)</f>
        <v>636.6</v>
      </c>
      <c r="K46" s="43"/>
    </row>
    <row r="47" spans="2:12" ht="15.75" x14ac:dyDescent="0.25">
      <c r="B47" s="24"/>
      <c r="C47" s="17" t="s">
        <v>124</v>
      </c>
      <c r="D47" s="18" t="s">
        <v>80</v>
      </c>
      <c r="E47" s="19">
        <v>0.57999999999999996</v>
      </c>
      <c r="F47" s="51">
        <v>78.08</v>
      </c>
      <c r="G47" s="20">
        <v>11</v>
      </c>
      <c r="H47" s="51">
        <f t="shared" si="2"/>
        <v>498.15</v>
      </c>
      <c r="K47" s="43"/>
    </row>
    <row r="48" spans="2:12" ht="15.75" x14ac:dyDescent="0.25">
      <c r="B48" s="24"/>
      <c r="C48" s="17" t="s">
        <v>125</v>
      </c>
      <c r="D48" s="18" t="s">
        <v>80</v>
      </c>
      <c r="E48" s="19">
        <v>0.57999999999999996</v>
      </c>
      <c r="F48" s="51">
        <v>113.44</v>
      </c>
      <c r="G48" s="20">
        <v>11</v>
      </c>
      <c r="H48" s="51">
        <f t="shared" si="2"/>
        <v>723.75</v>
      </c>
      <c r="K48" s="43"/>
    </row>
    <row r="49" spans="2:12" ht="15.75" x14ac:dyDescent="0.25">
      <c r="B49" s="24"/>
      <c r="C49" s="17" t="s">
        <v>126</v>
      </c>
      <c r="D49" s="18" t="s">
        <v>80</v>
      </c>
      <c r="E49" s="19">
        <v>0.57999999999999996</v>
      </c>
      <c r="F49" s="51">
        <v>266.8</v>
      </c>
      <c r="G49" s="20">
        <v>11</v>
      </c>
      <c r="H49" s="51">
        <f t="shared" si="2"/>
        <v>1702.18</v>
      </c>
      <c r="K49" s="43"/>
    </row>
    <row r="50" spans="2:12" ht="15.75" x14ac:dyDescent="0.25">
      <c r="B50" s="24"/>
      <c r="C50" s="17" t="s">
        <v>6</v>
      </c>
      <c r="D50" s="18" t="s">
        <v>80</v>
      </c>
      <c r="E50" s="19"/>
      <c r="F50" s="51">
        <f>SUM(F45:F49)</f>
        <v>832.61999999999989</v>
      </c>
      <c r="G50" s="20"/>
      <c r="H50" s="51">
        <f t="shared" si="2"/>
        <v>0</v>
      </c>
      <c r="K50" s="43"/>
    </row>
    <row r="51" spans="2:12" ht="25.5" x14ac:dyDescent="0.25">
      <c r="B51" s="24"/>
      <c r="C51" s="13" t="s">
        <v>14</v>
      </c>
      <c r="D51" s="14" t="s">
        <v>79</v>
      </c>
      <c r="E51" s="15">
        <v>0.03</v>
      </c>
      <c r="F51" s="50">
        <v>832.62</v>
      </c>
      <c r="G51" s="16">
        <v>11</v>
      </c>
      <c r="H51" s="50">
        <f>ROUND((E51*F51*G51),2)</f>
        <v>274.76</v>
      </c>
      <c r="K51" s="43"/>
    </row>
    <row r="52" spans="2:12" ht="15.75" x14ac:dyDescent="0.25">
      <c r="B52" s="24">
        <v>4</v>
      </c>
      <c r="C52" s="13" t="s">
        <v>15</v>
      </c>
      <c r="D52" s="14" t="s">
        <v>79</v>
      </c>
      <c r="E52" s="15">
        <v>0.46</v>
      </c>
      <c r="F52" s="50">
        <v>58.47</v>
      </c>
      <c r="G52" s="16">
        <v>11</v>
      </c>
      <c r="H52" s="50">
        <f>ROUND((E52*F52*G52),2)</f>
        <v>295.86</v>
      </c>
      <c r="K52" s="43"/>
      <c r="L52" s="38"/>
    </row>
    <row r="53" spans="2:12" ht="15.75" x14ac:dyDescent="0.25">
      <c r="B53" s="24"/>
      <c r="C53" s="17" t="s">
        <v>123</v>
      </c>
      <c r="D53" s="18" t="s">
        <v>80</v>
      </c>
      <c r="E53" s="19">
        <v>0.46</v>
      </c>
      <c r="F53" s="51">
        <v>16.25</v>
      </c>
      <c r="G53" s="20">
        <v>0</v>
      </c>
      <c r="H53" s="51">
        <f>ROUND((E53*F53*G53),2)</f>
        <v>0</v>
      </c>
      <c r="K53" s="43"/>
      <c r="L53" s="38"/>
    </row>
    <row r="54" spans="2:12" ht="15.75" x14ac:dyDescent="0.25">
      <c r="B54" s="24"/>
      <c r="C54" s="17" t="s">
        <v>10</v>
      </c>
      <c r="D54" s="18" t="s">
        <v>80</v>
      </c>
      <c r="E54" s="19">
        <v>0.46</v>
      </c>
      <c r="F54" s="51">
        <v>17.559999999999999</v>
      </c>
      <c r="G54" s="20">
        <v>11</v>
      </c>
      <c r="H54" s="51">
        <f t="shared" ref="H54:H58" si="3">ROUND((E54*F54*G54),2)</f>
        <v>88.85</v>
      </c>
      <c r="K54" s="43"/>
      <c r="L54" s="38"/>
    </row>
    <row r="55" spans="2:12" ht="15.75" x14ac:dyDescent="0.25">
      <c r="B55" s="24"/>
      <c r="C55" s="17" t="s">
        <v>124</v>
      </c>
      <c r="D55" s="18" t="s">
        <v>80</v>
      </c>
      <c r="E55" s="19">
        <v>0.46</v>
      </c>
      <c r="F55" s="51">
        <v>3</v>
      </c>
      <c r="G55" s="20">
        <v>11</v>
      </c>
      <c r="H55" s="51">
        <f t="shared" si="3"/>
        <v>15.18</v>
      </c>
      <c r="K55" s="43"/>
      <c r="L55" s="38"/>
    </row>
    <row r="56" spans="2:12" ht="15.75" x14ac:dyDescent="0.25">
      <c r="B56" s="24"/>
      <c r="C56" s="17" t="s">
        <v>125</v>
      </c>
      <c r="D56" s="18" t="s">
        <v>80</v>
      </c>
      <c r="E56" s="19">
        <v>0.46</v>
      </c>
      <c r="F56" s="51">
        <v>14.21</v>
      </c>
      <c r="G56" s="20">
        <v>11</v>
      </c>
      <c r="H56" s="51">
        <f t="shared" si="3"/>
        <v>71.900000000000006</v>
      </c>
      <c r="K56" s="43"/>
      <c r="L56" s="38"/>
    </row>
    <row r="57" spans="2:12" ht="15.75" x14ac:dyDescent="0.25">
      <c r="B57" s="24"/>
      <c r="C57" s="17" t="s">
        <v>126</v>
      </c>
      <c r="D57" s="18" t="s">
        <v>80</v>
      </c>
      <c r="E57" s="19">
        <v>0.46</v>
      </c>
      <c r="F57" s="51">
        <v>7.45</v>
      </c>
      <c r="G57" s="20">
        <v>0</v>
      </c>
      <c r="H57" s="51">
        <f t="shared" si="3"/>
        <v>0</v>
      </c>
      <c r="K57" s="43"/>
      <c r="L57" s="38"/>
    </row>
    <row r="58" spans="2:12" ht="15.75" x14ac:dyDescent="0.25">
      <c r="B58" s="24"/>
      <c r="C58" s="17" t="s">
        <v>6</v>
      </c>
      <c r="D58" s="18" t="s">
        <v>80</v>
      </c>
      <c r="E58" s="19"/>
      <c r="F58" s="51">
        <f>SUM(F53:F57)</f>
        <v>58.470000000000006</v>
      </c>
      <c r="G58" s="20"/>
      <c r="H58" s="51">
        <f t="shared" si="3"/>
        <v>0</v>
      </c>
      <c r="K58" s="43"/>
      <c r="L58" s="38"/>
    </row>
    <row r="59" spans="2:12" ht="25.5" x14ac:dyDescent="0.25">
      <c r="B59" s="24"/>
      <c r="C59" s="13" t="s">
        <v>16</v>
      </c>
      <c r="D59" s="14" t="s">
        <v>79</v>
      </c>
      <c r="E59" s="15">
        <v>0.03</v>
      </c>
      <c r="F59" s="50">
        <v>58.47</v>
      </c>
      <c r="G59" s="16">
        <v>11</v>
      </c>
      <c r="H59" s="50">
        <f t="shared" ref="H59:H65" si="4">ROUND((E59*F59*G59),2)</f>
        <v>19.3</v>
      </c>
      <c r="K59" s="43"/>
      <c r="L59" s="3"/>
    </row>
    <row r="60" spans="2:12" ht="41.25" customHeight="1" x14ac:dyDescent="0.25">
      <c r="B60" s="24">
        <v>5</v>
      </c>
      <c r="C60" s="13" t="s">
        <v>17</v>
      </c>
      <c r="D60" s="14" t="s">
        <v>18</v>
      </c>
      <c r="E60" s="15">
        <v>0.7</v>
      </c>
      <c r="F60" s="50">
        <v>332.5</v>
      </c>
      <c r="G60" s="16">
        <v>11</v>
      </c>
      <c r="H60" s="50">
        <f t="shared" si="4"/>
        <v>2560.25</v>
      </c>
      <c r="K60" s="43"/>
    </row>
    <row r="61" spans="2:12" ht="38.25" x14ac:dyDescent="0.25">
      <c r="B61" s="24"/>
      <c r="C61" s="13" t="s">
        <v>19</v>
      </c>
      <c r="D61" s="14" t="s">
        <v>18</v>
      </c>
      <c r="E61" s="15">
        <v>0.03</v>
      </c>
      <c r="F61" s="50">
        <v>332.5</v>
      </c>
      <c r="G61" s="16">
        <v>11</v>
      </c>
      <c r="H61" s="50">
        <f t="shared" si="4"/>
        <v>109.73</v>
      </c>
      <c r="K61" s="43"/>
    </row>
    <row r="62" spans="2:12" ht="25.5" x14ac:dyDescent="0.25">
      <c r="B62" s="24">
        <v>6</v>
      </c>
      <c r="C62" s="13" t="s">
        <v>20</v>
      </c>
      <c r="D62" s="14" t="s">
        <v>18</v>
      </c>
      <c r="E62" s="15">
        <v>0.57999999999999996</v>
      </c>
      <c r="F62" s="50">
        <v>83.16</v>
      </c>
      <c r="G62" s="16">
        <v>11</v>
      </c>
      <c r="H62" s="50">
        <f t="shared" si="4"/>
        <v>530.55999999999995</v>
      </c>
      <c r="K62" s="43"/>
    </row>
    <row r="63" spans="2:12" ht="38.25" x14ac:dyDescent="0.25">
      <c r="B63" s="24"/>
      <c r="C63" s="13" t="s">
        <v>21</v>
      </c>
      <c r="D63" s="14" t="s">
        <v>18</v>
      </c>
      <c r="E63" s="15">
        <v>0.03</v>
      </c>
      <c r="F63" s="50">
        <v>83.16</v>
      </c>
      <c r="G63" s="16">
        <v>11</v>
      </c>
      <c r="H63" s="50">
        <f t="shared" si="4"/>
        <v>27.44</v>
      </c>
      <c r="K63" s="43"/>
    </row>
    <row r="64" spans="2:12" ht="15.75" x14ac:dyDescent="0.25">
      <c r="B64" s="25">
        <v>7</v>
      </c>
      <c r="C64" s="21" t="s">
        <v>22</v>
      </c>
      <c r="D64" s="14" t="s">
        <v>79</v>
      </c>
      <c r="E64" s="15">
        <v>1.1499999999999999</v>
      </c>
      <c r="F64" s="50">
        <v>32.299999999999997</v>
      </c>
      <c r="G64" s="16">
        <v>11</v>
      </c>
      <c r="H64" s="50">
        <f t="shared" si="4"/>
        <v>408.6</v>
      </c>
      <c r="K64" s="43"/>
    </row>
    <row r="65" spans="2:11" ht="15.75" x14ac:dyDescent="0.25">
      <c r="B65" s="24"/>
      <c r="C65" s="17" t="s">
        <v>123</v>
      </c>
      <c r="D65" s="18" t="s">
        <v>80</v>
      </c>
      <c r="E65" s="19">
        <v>1.1499999999999999</v>
      </c>
      <c r="F65" s="51">
        <v>4.43</v>
      </c>
      <c r="G65" s="20">
        <v>11</v>
      </c>
      <c r="H65" s="51">
        <f t="shared" si="4"/>
        <v>56.04</v>
      </c>
      <c r="K65" s="43"/>
    </row>
    <row r="66" spans="2:11" ht="15.75" x14ac:dyDescent="0.25">
      <c r="B66" s="24"/>
      <c r="C66" s="17" t="s">
        <v>10</v>
      </c>
      <c r="D66" s="18" t="s">
        <v>80</v>
      </c>
      <c r="E66" s="19">
        <v>1.1499999999999999</v>
      </c>
      <c r="F66" s="51">
        <v>5.21</v>
      </c>
      <c r="G66" s="20">
        <v>11</v>
      </c>
      <c r="H66" s="51">
        <f t="shared" ref="H66:H70" si="5">ROUND((E66*F66*G66),2)</f>
        <v>65.91</v>
      </c>
      <c r="K66" s="43"/>
    </row>
    <row r="67" spans="2:11" ht="15.75" x14ac:dyDescent="0.25">
      <c r="B67" s="24"/>
      <c r="C67" s="17" t="s">
        <v>124</v>
      </c>
      <c r="D67" s="18" t="s">
        <v>80</v>
      </c>
      <c r="E67" s="19">
        <v>1.1499999999999999</v>
      </c>
      <c r="F67" s="51">
        <v>10.54</v>
      </c>
      <c r="G67" s="20">
        <v>11</v>
      </c>
      <c r="H67" s="51">
        <f t="shared" si="5"/>
        <v>133.33000000000001</v>
      </c>
      <c r="K67" s="43"/>
    </row>
    <row r="68" spans="2:11" ht="15.75" x14ac:dyDescent="0.25">
      <c r="B68" s="24"/>
      <c r="C68" s="17" t="s">
        <v>125</v>
      </c>
      <c r="D68" s="18" t="s">
        <v>80</v>
      </c>
      <c r="E68" s="19">
        <v>1.1499999999999999</v>
      </c>
      <c r="F68" s="51">
        <v>6.23</v>
      </c>
      <c r="G68" s="20">
        <v>11</v>
      </c>
      <c r="H68" s="51">
        <f t="shared" si="5"/>
        <v>78.81</v>
      </c>
      <c r="K68" s="43"/>
    </row>
    <row r="69" spans="2:11" ht="15.75" x14ac:dyDescent="0.25">
      <c r="B69" s="24"/>
      <c r="C69" s="17" t="s">
        <v>126</v>
      </c>
      <c r="D69" s="18" t="s">
        <v>80</v>
      </c>
      <c r="E69" s="19">
        <v>1.1499999999999999</v>
      </c>
      <c r="F69" s="51">
        <v>5.89</v>
      </c>
      <c r="G69" s="20">
        <v>11</v>
      </c>
      <c r="H69" s="51">
        <f t="shared" si="5"/>
        <v>74.510000000000005</v>
      </c>
      <c r="K69" s="43"/>
    </row>
    <row r="70" spans="2:11" ht="15.75" x14ac:dyDescent="0.25">
      <c r="B70" s="24"/>
      <c r="C70" s="17" t="s">
        <v>6</v>
      </c>
      <c r="D70" s="18" t="s">
        <v>80</v>
      </c>
      <c r="E70" s="19"/>
      <c r="F70" s="51">
        <f>F65+F66+F67+F68+F69</f>
        <v>32.299999999999997</v>
      </c>
      <c r="G70" s="20">
        <v>11</v>
      </c>
      <c r="H70" s="51">
        <f t="shared" si="5"/>
        <v>0</v>
      </c>
      <c r="K70" s="43"/>
    </row>
    <row r="71" spans="2:11" x14ac:dyDescent="0.25">
      <c r="B71" s="24"/>
      <c r="C71" s="13" t="s">
        <v>23</v>
      </c>
      <c r="D71" s="14" t="s">
        <v>18</v>
      </c>
      <c r="E71" s="15">
        <v>0.03</v>
      </c>
      <c r="F71" s="50">
        <v>32.299999999999997</v>
      </c>
      <c r="G71" s="16">
        <v>11</v>
      </c>
      <c r="H71" s="50">
        <f>ROUND((E71*F71*G71),2)</f>
        <v>10.66</v>
      </c>
      <c r="K71" s="43"/>
    </row>
    <row r="72" spans="2:11" ht="25.5" x14ac:dyDescent="0.25">
      <c r="B72" s="24">
        <v>8</v>
      </c>
      <c r="C72" s="13" t="s">
        <v>24</v>
      </c>
      <c r="D72" s="14" t="s">
        <v>79</v>
      </c>
      <c r="E72" s="15">
        <v>0.66</v>
      </c>
      <c r="F72" s="52">
        <v>605.58000000000004</v>
      </c>
      <c r="G72" s="16">
        <v>11</v>
      </c>
      <c r="H72" s="50">
        <f>ROUND((E72*F72*G72),2)</f>
        <v>4396.51</v>
      </c>
      <c r="K72" s="43"/>
    </row>
    <row r="73" spans="2:11" ht="15.75" x14ac:dyDescent="0.25">
      <c r="B73" s="24"/>
      <c r="C73" s="17" t="s">
        <v>123</v>
      </c>
      <c r="D73" s="18" t="s">
        <v>80</v>
      </c>
      <c r="E73" s="19">
        <v>0.66</v>
      </c>
      <c r="F73" s="55">
        <v>21.68</v>
      </c>
      <c r="G73" s="20">
        <v>11</v>
      </c>
      <c r="H73" s="51">
        <f>ROUND((E73*F73*G73),2)</f>
        <v>157.4</v>
      </c>
      <c r="K73" s="43"/>
    </row>
    <row r="74" spans="2:11" ht="15.75" x14ac:dyDescent="0.25">
      <c r="B74" s="24"/>
      <c r="C74" s="17" t="s">
        <v>10</v>
      </c>
      <c r="D74" s="18" t="s">
        <v>80</v>
      </c>
      <c r="E74" s="19">
        <v>0.66</v>
      </c>
      <c r="F74" s="55">
        <v>51.69</v>
      </c>
      <c r="G74" s="20">
        <v>11</v>
      </c>
      <c r="H74" s="51">
        <f t="shared" ref="H74:H79" si="6">ROUND((E74*F74*G74),2)</f>
        <v>375.27</v>
      </c>
      <c r="K74" s="43"/>
    </row>
    <row r="75" spans="2:11" ht="15.75" x14ac:dyDescent="0.25">
      <c r="B75" s="24"/>
      <c r="C75" s="17" t="s">
        <v>124</v>
      </c>
      <c r="D75" s="18" t="s">
        <v>80</v>
      </c>
      <c r="E75" s="19">
        <v>0.66</v>
      </c>
      <c r="F75" s="55">
        <v>83.25</v>
      </c>
      <c r="G75" s="20">
        <v>11</v>
      </c>
      <c r="H75" s="51">
        <f t="shared" si="6"/>
        <v>604.4</v>
      </c>
      <c r="K75" s="43"/>
    </row>
    <row r="76" spans="2:11" ht="15.75" x14ac:dyDescent="0.25">
      <c r="B76" s="24"/>
      <c r="C76" s="17" t="s">
        <v>125</v>
      </c>
      <c r="D76" s="18" t="s">
        <v>80</v>
      </c>
      <c r="E76" s="19">
        <v>0.66</v>
      </c>
      <c r="F76" s="55">
        <v>122.46</v>
      </c>
      <c r="G76" s="20">
        <v>11</v>
      </c>
      <c r="H76" s="51">
        <f t="shared" si="6"/>
        <v>889.06</v>
      </c>
      <c r="K76" s="43"/>
    </row>
    <row r="77" spans="2:11" ht="15.75" x14ac:dyDescent="0.25">
      <c r="B77" s="24"/>
      <c r="C77" s="17" t="s">
        <v>130</v>
      </c>
      <c r="D77" s="18" t="s">
        <v>80</v>
      </c>
      <c r="E77" s="19">
        <v>0.66</v>
      </c>
      <c r="F77" s="55">
        <v>6</v>
      </c>
      <c r="G77" s="20">
        <v>11</v>
      </c>
      <c r="H77" s="51">
        <f t="shared" si="6"/>
        <v>43.56</v>
      </c>
      <c r="K77" s="43"/>
    </row>
    <row r="78" spans="2:11" ht="15.75" x14ac:dyDescent="0.25">
      <c r="B78" s="24"/>
      <c r="C78" s="17" t="s">
        <v>126</v>
      </c>
      <c r="D78" s="18" t="s">
        <v>80</v>
      </c>
      <c r="E78" s="19">
        <v>0.66</v>
      </c>
      <c r="F78" s="55">
        <v>320.5</v>
      </c>
      <c r="G78" s="20">
        <v>11</v>
      </c>
      <c r="H78" s="51">
        <f t="shared" si="6"/>
        <v>2326.83</v>
      </c>
      <c r="K78" s="43"/>
    </row>
    <row r="79" spans="2:11" ht="15.75" x14ac:dyDescent="0.25">
      <c r="B79" s="24"/>
      <c r="C79" s="17" t="s">
        <v>6</v>
      </c>
      <c r="D79" s="18" t="s">
        <v>80</v>
      </c>
      <c r="E79" s="19"/>
      <c r="F79" s="55">
        <f>F73+F74+F75+F76+F78+F77</f>
        <v>605.57999999999993</v>
      </c>
      <c r="G79" s="20">
        <v>11</v>
      </c>
      <c r="H79" s="51">
        <f t="shared" si="6"/>
        <v>0</v>
      </c>
      <c r="K79" s="43"/>
    </row>
    <row r="80" spans="2:11" ht="38.25" x14ac:dyDescent="0.25">
      <c r="B80" s="24"/>
      <c r="C80" s="13" t="s">
        <v>25</v>
      </c>
      <c r="D80" s="14" t="s">
        <v>79</v>
      </c>
      <c r="E80" s="15">
        <v>0.03</v>
      </c>
      <c r="F80" s="52">
        <v>605.58000000000004</v>
      </c>
      <c r="G80" s="16">
        <v>11</v>
      </c>
      <c r="H80" s="50">
        <f>ROUND((E80*F80*G80),2)</f>
        <v>199.84</v>
      </c>
      <c r="I80" s="91"/>
      <c r="J80" s="108"/>
      <c r="K80" s="43"/>
    </row>
    <row r="81" spans="2:12" ht="25.5" x14ac:dyDescent="0.25">
      <c r="B81" s="24">
        <v>9</v>
      </c>
      <c r="C81" s="13" t="s">
        <v>26</v>
      </c>
      <c r="D81" s="14"/>
      <c r="E81" s="15"/>
      <c r="F81" s="50"/>
      <c r="G81" s="16"/>
      <c r="H81" s="50"/>
      <c r="I81" s="91"/>
      <c r="J81" s="108"/>
      <c r="K81" s="43"/>
    </row>
    <row r="82" spans="2:12" ht="15.75" x14ac:dyDescent="0.25">
      <c r="B82" s="24"/>
      <c r="C82" s="13" t="s">
        <v>27</v>
      </c>
      <c r="D82" s="14" t="s">
        <v>79</v>
      </c>
      <c r="E82" s="15">
        <v>0.81</v>
      </c>
      <c r="F82" s="52">
        <v>248.32</v>
      </c>
      <c r="G82" s="16">
        <v>11</v>
      </c>
      <c r="H82" s="50">
        <f>ROUND((E82*F82*G82),2)</f>
        <v>2212.5300000000002</v>
      </c>
      <c r="I82" s="92"/>
      <c r="J82" s="109"/>
      <c r="K82" s="43"/>
    </row>
    <row r="83" spans="2:12" ht="15.75" x14ac:dyDescent="0.25">
      <c r="B83" s="24"/>
      <c r="C83" s="17" t="s">
        <v>123</v>
      </c>
      <c r="D83" s="18" t="s">
        <v>80</v>
      </c>
      <c r="E83" s="19">
        <v>0.81</v>
      </c>
      <c r="F83" s="55">
        <v>88.16</v>
      </c>
      <c r="G83" s="20">
        <v>11</v>
      </c>
      <c r="H83" s="51">
        <f>ROUND((E83*F83*G83),2)</f>
        <v>785.51</v>
      </c>
      <c r="I83" s="92"/>
      <c r="J83" s="109"/>
      <c r="K83" s="43"/>
    </row>
    <row r="84" spans="2:12" ht="15.75" x14ac:dyDescent="0.25">
      <c r="B84" s="24"/>
      <c r="C84" s="17" t="s">
        <v>127</v>
      </c>
      <c r="D84" s="18" t="s">
        <v>80</v>
      </c>
      <c r="E84" s="19">
        <v>0.81</v>
      </c>
      <c r="F84" s="55">
        <v>0</v>
      </c>
      <c r="G84" s="20">
        <v>11</v>
      </c>
      <c r="H84" s="51">
        <f t="shared" ref="H84:H89" si="7">ROUND((E84*F84*G84),2)</f>
        <v>0</v>
      </c>
      <c r="K84" s="43"/>
    </row>
    <row r="85" spans="2:12" ht="15.75" x14ac:dyDescent="0.25">
      <c r="B85" s="24"/>
      <c r="C85" s="17" t="s">
        <v>10</v>
      </c>
      <c r="D85" s="18" t="s">
        <v>80</v>
      </c>
      <c r="E85" s="19">
        <v>0.81</v>
      </c>
      <c r="F85" s="55">
        <v>59.32</v>
      </c>
      <c r="G85" s="20">
        <v>11</v>
      </c>
      <c r="H85" s="51">
        <f t="shared" si="7"/>
        <v>528.54</v>
      </c>
      <c r="K85" s="43"/>
      <c r="L85" s="3"/>
    </row>
    <row r="86" spans="2:12" ht="15.75" x14ac:dyDescent="0.25">
      <c r="B86" s="24"/>
      <c r="C86" s="17" t="s">
        <v>124</v>
      </c>
      <c r="D86" s="18" t="s">
        <v>80</v>
      </c>
      <c r="E86" s="19">
        <v>0.81</v>
      </c>
      <c r="F86" s="55">
        <v>34.08</v>
      </c>
      <c r="G86" s="20">
        <v>11</v>
      </c>
      <c r="H86" s="51">
        <f t="shared" si="7"/>
        <v>303.64999999999998</v>
      </c>
      <c r="K86" s="43"/>
      <c r="L86" s="3"/>
    </row>
    <row r="87" spans="2:12" ht="15.75" x14ac:dyDescent="0.25">
      <c r="B87" s="24"/>
      <c r="C87" s="17" t="s">
        <v>125</v>
      </c>
      <c r="D87" s="18" t="s">
        <v>80</v>
      </c>
      <c r="E87" s="19">
        <v>0.81</v>
      </c>
      <c r="F87" s="55">
        <v>38.93</v>
      </c>
      <c r="G87" s="20">
        <v>11</v>
      </c>
      <c r="H87" s="51">
        <f t="shared" si="7"/>
        <v>346.87</v>
      </c>
      <c r="K87" s="43"/>
      <c r="L87" s="3"/>
    </row>
    <row r="88" spans="2:12" ht="15.75" x14ac:dyDescent="0.25">
      <c r="B88" s="24"/>
      <c r="C88" s="17" t="s">
        <v>126</v>
      </c>
      <c r="D88" s="18" t="s">
        <v>80</v>
      </c>
      <c r="E88" s="19">
        <v>0.81</v>
      </c>
      <c r="F88" s="55">
        <v>27.83</v>
      </c>
      <c r="G88" s="20">
        <v>11</v>
      </c>
      <c r="H88" s="51">
        <f t="shared" si="7"/>
        <v>247.97</v>
      </c>
      <c r="K88" s="43"/>
      <c r="L88" s="3"/>
    </row>
    <row r="89" spans="2:12" ht="15.75" x14ac:dyDescent="0.25">
      <c r="B89" s="24"/>
      <c r="C89" s="17" t="s">
        <v>6</v>
      </c>
      <c r="D89" s="18" t="s">
        <v>80</v>
      </c>
      <c r="E89" s="19"/>
      <c r="F89" s="55">
        <f>F83+F85+F86+F87+F88+F84</f>
        <v>248.32</v>
      </c>
      <c r="G89" s="20">
        <v>11</v>
      </c>
      <c r="H89" s="51">
        <f t="shared" si="7"/>
        <v>0</v>
      </c>
      <c r="K89" s="43"/>
      <c r="L89" s="3"/>
    </row>
    <row r="90" spans="2:12" ht="38.25" x14ac:dyDescent="0.25">
      <c r="B90" s="24"/>
      <c r="C90" s="13" t="s">
        <v>28</v>
      </c>
      <c r="D90" s="14" t="s">
        <v>79</v>
      </c>
      <c r="E90" s="15">
        <v>0.03</v>
      </c>
      <c r="F90" s="52">
        <v>248.32</v>
      </c>
      <c r="G90" s="16">
        <v>11</v>
      </c>
      <c r="H90" s="50">
        <f>ROUND((E90*F90*G90),2)</f>
        <v>81.95</v>
      </c>
      <c r="K90" s="43"/>
      <c r="L90" s="38"/>
    </row>
    <row r="91" spans="2:12" ht="15.75" x14ac:dyDescent="0.25">
      <c r="B91" s="24">
        <v>10</v>
      </c>
      <c r="C91" s="13" t="s">
        <v>29</v>
      </c>
      <c r="D91" s="14" t="s">
        <v>79</v>
      </c>
      <c r="E91" s="15">
        <v>1.03</v>
      </c>
      <c r="F91" s="52">
        <v>67.95</v>
      </c>
      <c r="G91" s="16">
        <v>11</v>
      </c>
      <c r="H91" s="50">
        <f>ROUND((E91*F91*G91),2)</f>
        <v>769.87</v>
      </c>
      <c r="I91" s="93"/>
      <c r="J91" s="110"/>
      <c r="K91" s="43"/>
      <c r="L91" s="3"/>
    </row>
    <row r="92" spans="2:12" ht="15.75" x14ac:dyDescent="0.25">
      <c r="B92" s="24"/>
      <c r="C92" s="17" t="s">
        <v>123</v>
      </c>
      <c r="D92" s="18" t="s">
        <v>80</v>
      </c>
      <c r="E92" s="19">
        <v>1.03</v>
      </c>
      <c r="F92" s="55">
        <v>23.35</v>
      </c>
      <c r="G92" s="20">
        <v>11</v>
      </c>
      <c r="H92" s="51">
        <f>ROUND((E92*F92*G92),2)</f>
        <v>264.56</v>
      </c>
      <c r="K92" s="43"/>
      <c r="L92" s="3"/>
    </row>
    <row r="93" spans="2:12" ht="15.75" x14ac:dyDescent="0.25">
      <c r="B93" s="24"/>
      <c r="C93" s="17" t="s">
        <v>127</v>
      </c>
      <c r="D93" s="18" t="s">
        <v>80</v>
      </c>
      <c r="E93" s="19">
        <v>1.03</v>
      </c>
      <c r="F93" s="55">
        <v>0</v>
      </c>
      <c r="G93" s="20">
        <v>11</v>
      </c>
      <c r="H93" s="51">
        <f t="shared" ref="H93:H98" si="8">ROUND((E93*F93*G93),2)</f>
        <v>0</v>
      </c>
      <c r="I93" s="94"/>
      <c r="J93" s="111"/>
      <c r="K93" s="43"/>
      <c r="L93" s="3"/>
    </row>
    <row r="94" spans="2:12" ht="15.75" x14ac:dyDescent="0.25">
      <c r="B94" s="24"/>
      <c r="C94" s="17" t="s">
        <v>10</v>
      </c>
      <c r="D94" s="18" t="s">
        <v>80</v>
      </c>
      <c r="E94" s="19">
        <v>1.03</v>
      </c>
      <c r="F94" s="55">
        <v>11.05</v>
      </c>
      <c r="G94" s="20">
        <v>11</v>
      </c>
      <c r="H94" s="51">
        <f t="shared" si="8"/>
        <v>125.2</v>
      </c>
      <c r="K94" s="43"/>
      <c r="L94" s="3"/>
    </row>
    <row r="95" spans="2:12" ht="15.75" x14ac:dyDescent="0.25">
      <c r="B95" s="24"/>
      <c r="C95" s="17" t="s">
        <v>124</v>
      </c>
      <c r="D95" s="18" t="s">
        <v>80</v>
      </c>
      <c r="E95" s="19">
        <v>1.03</v>
      </c>
      <c r="F95" s="55">
        <v>9.64</v>
      </c>
      <c r="G95" s="20">
        <v>11</v>
      </c>
      <c r="H95" s="51">
        <f t="shared" si="8"/>
        <v>109.22</v>
      </c>
      <c r="I95" s="100"/>
      <c r="J95" s="111"/>
      <c r="K95" s="43"/>
      <c r="L95" s="3"/>
    </row>
    <row r="96" spans="2:12" ht="15.75" x14ac:dyDescent="0.25">
      <c r="B96" s="24"/>
      <c r="C96" s="17" t="s">
        <v>125</v>
      </c>
      <c r="D96" s="18" t="s">
        <v>80</v>
      </c>
      <c r="E96" s="19">
        <v>1.03</v>
      </c>
      <c r="F96" s="55">
        <v>9.5</v>
      </c>
      <c r="G96" s="20">
        <v>11</v>
      </c>
      <c r="H96" s="51">
        <f t="shared" si="8"/>
        <v>107.64</v>
      </c>
      <c r="I96" s="95"/>
      <c r="J96" s="112"/>
      <c r="K96" s="43"/>
    </row>
    <row r="97" spans="2:11" ht="15.75" x14ac:dyDescent="0.25">
      <c r="B97" s="24"/>
      <c r="C97" s="17" t="s">
        <v>126</v>
      </c>
      <c r="D97" s="18" t="s">
        <v>80</v>
      </c>
      <c r="E97" s="19">
        <v>1.03</v>
      </c>
      <c r="F97" s="55">
        <v>14.41</v>
      </c>
      <c r="G97" s="20">
        <v>11</v>
      </c>
      <c r="H97" s="51">
        <f t="shared" si="8"/>
        <v>163.27000000000001</v>
      </c>
      <c r="K97" s="43"/>
    </row>
    <row r="98" spans="2:11" ht="15.75" x14ac:dyDescent="0.25">
      <c r="B98" s="24"/>
      <c r="C98" s="17" t="s">
        <v>6</v>
      </c>
      <c r="D98" s="18" t="s">
        <v>80</v>
      </c>
      <c r="E98" s="19"/>
      <c r="F98" s="55">
        <f>SUM(F92:F97)</f>
        <v>67.95</v>
      </c>
      <c r="G98" s="20">
        <v>11</v>
      </c>
      <c r="H98" s="51">
        <f t="shared" si="8"/>
        <v>0</v>
      </c>
      <c r="K98" s="43"/>
    </row>
    <row r="99" spans="2:11" ht="38.25" x14ac:dyDescent="0.25">
      <c r="B99" s="24"/>
      <c r="C99" s="13" t="s">
        <v>30</v>
      </c>
      <c r="D99" s="14" t="s">
        <v>79</v>
      </c>
      <c r="E99" s="15">
        <v>0.03</v>
      </c>
      <c r="F99" s="52">
        <v>67.95</v>
      </c>
      <c r="G99" s="16">
        <v>11</v>
      </c>
      <c r="H99" s="50">
        <f>ROUND((E99*F99*G99),2)</f>
        <v>22.42</v>
      </c>
      <c r="K99" s="43"/>
    </row>
    <row r="100" spans="2:11" x14ac:dyDescent="0.25">
      <c r="B100" s="24">
        <v>12</v>
      </c>
      <c r="C100" s="62" t="s">
        <v>31</v>
      </c>
      <c r="D100" s="63" t="s">
        <v>18</v>
      </c>
      <c r="E100" s="64">
        <v>2.42</v>
      </c>
      <c r="F100" s="65">
        <v>0</v>
      </c>
      <c r="G100" s="66">
        <v>0</v>
      </c>
      <c r="H100" s="52">
        <f>ROUND((E100*F100*G100),2)</f>
        <v>0</v>
      </c>
      <c r="K100" s="43"/>
    </row>
    <row r="101" spans="2:11" x14ac:dyDescent="0.25">
      <c r="B101" s="24"/>
      <c r="C101" s="62" t="s">
        <v>32</v>
      </c>
      <c r="D101" s="63" t="s">
        <v>18</v>
      </c>
      <c r="E101" s="22">
        <v>30.62</v>
      </c>
      <c r="F101" s="52">
        <v>0.03</v>
      </c>
      <c r="G101" s="97">
        <v>1</v>
      </c>
      <c r="H101" s="52">
        <f>ROUND((E101*F101*G101),2)</f>
        <v>0.92</v>
      </c>
      <c r="J101" s="123" t="s">
        <v>176</v>
      </c>
      <c r="K101" s="43"/>
    </row>
    <row r="102" spans="2:11" x14ac:dyDescent="0.25">
      <c r="B102" s="24"/>
      <c r="C102" s="62" t="s">
        <v>33</v>
      </c>
      <c r="D102" s="63" t="s">
        <v>18</v>
      </c>
      <c r="E102" s="64">
        <v>5.42</v>
      </c>
      <c r="F102" s="52">
        <v>0</v>
      </c>
      <c r="G102" s="97">
        <v>0</v>
      </c>
      <c r="H102" s="52">
        <f t="shared" ref="H102:H135" si="9">ROUND((E102*F102*G102),2)*0.5</f>
        <v>0</v>
      </c>
      <c r="K102" s="43"/>
    </row>
    <row r="103" spans="2:11" x14ac:dyDescent="0.25">
      <c r="B103" s="24">
        <v>13</v>
      </c>
      <c r="C103" s="13" t="s">
        <v>34</v>
      </c>
      <c r="D103" s="14"/>
      <c r="E103" s="15"/>
      <c r="F103" s="50"/>
      <c r="G103" s="14"/>
      <c r="H103" s="50"/>
      <c r="K103" s="43"/>
    </row>
    <row r="104" spans="2:11" ht="51" x14ac:dyDescent="0.25">
      <c r="B104" s="24"/>
      <c r="C104" s="13" t="s">
        <v>36</v>
      </c>
      <c r="D104" s="14" t="s">
        <v>35</v>
      </c>
      <c r="E104" s="15">
        <v>0.27</v>
      </c>
      <c r="F104" s="52">
        <v>152</v>
      </c>
      <c r="G104" s="23">
        <v>30</v>
      </c>
      <c r="H104" s="50">
        <f>ROUND((E104*F104*G104),2)</f>
        <v>1231.2</v>
      </c>
      <c r="K104" s="43"/>
    </row>
    <row r="105" spans="2:11" ht="51" x14ac:dyDescent="0.25">
      <c r="B105" s="24"/>
      <c r="C105" s="13" t="s">
        <v>37</v>
      </c>
      <c r="D105" s="14" t="s">
        <v>35</v>
      </c>
      <c r="E105" s="15">
        <v>0.27</v>
      </c>
      <c r="F105" s="52">
        <v>293</v>
      </c>
      <c r="G105" s="23">
        <v>30</v>
      </c>
      <c r="H105" s="50">
        <f>ROUND((E105*F105*G105),2)</f>
        <v>2373.3000000000002</v>
      </c>
      <c r="I105" s="115"/>
      <c r="K105" s="43"/>
    </row>
    <row r="106" spans="2:11" ht="38.25" x14ac:dyDescent="0.25">
      <c r="B106" s="24"/>
      <c r="C106" s="13" t="s">
        <v>38</v>
      </c>
      <c r="D106" s="14" t="s">
        <v>35</v>
      </c>
      <c r="E106" s="15">
        <v>0.27</v>
      </c>
      <c r="F106" s="52">
        <v>39</v>
      </c>
      <c r="G106" s="23">
        <v>30</v>
      </c>
      <c r="H106" s="50">
        <f>ROUND((E106*F106*G106),2)</f>
        <v>315.89999999999998</v>
      </c>
      <c r="K106" s="43"/>
    </row>
    <row r="107" spans="2:11" x14ac:dyDescent="0.25">
      <c r="B107" s="24"/>
      <c r="C107" s="13" t="s">
        <v>39</v>
      </c>
      <c r="D107" s="14" t="s">
        <v>35</v>
      </c>
      <c r="E107" s="15">
        <v>7.03</v>
      </c>
      <c r="F107" s="52">
        <v>0</v>
      </c>
      <c r="G107" s="14">
        <v>0</v>
      </c>
      <c r="H107" s="50">
        <f t="shared" si="9"/>
        <v>0</v>
      </c>
      <c r="K107" s="43"/>
    </row>
    <row r="108" spans="2:11" x14ac:dyDescent="0.25">
      <c r="B108" s="24"/>
      <c r="C108" s="13" t="s">
        <v>40</v>
      </c>
      <c r="D108" s="14" t="s">
        <v>35</v>
      </c>
      <c r="E108" s="15">
        <v>8.76</v>
      </c>
      <c r="F108" s="52">
        <v>0</v>
      </c>
      <c r="G108" s="14">
        <v>0</v>
      </c>
      <c r="H108" s="50">
        <f t="shared" si="9"/>
        <v>0</v>
      </c>
      <c r="K108" s="43"/>
    </row>
    <row r="109" spans="2:11" x14ac:dyDescent="0.25">
      <c r="B109" s="24"/>
      <c r="C109" s="13" t="s">
        <v>41</v>
      </c>
      <c r="D109" s="14" t="s">
        <v>35</v>
      </c>
      <c r="E109" s="15">
        <v>1.04</v>
      </c>
      <c r="F109" s="52">
        <v>0</v>
      </c>
      <c r="G109" s="14">
        <v>0</v>
      </c>
      <c r="H109" s="50">
        <f t="shared" si="9"/>
        <v>0</v>
      </c>
      <c r="K109" s="43"/>
    </row>
    <row r="110" spans="2:11" x14ac:dyDescent="0.25">
      <c r="B110" s="24">
        <v>14</v>
      </c>
      <c r="C110" s="13" t="s">
        <v>42</v>
      </c>
      <c r="D110" s="23" t="s">
        <v>43</v>
      </c>
      <c r="E110" s="22">
        <v>22.97</v>
      </c>
      <c r="F110" s="52">
        <v>1461</v>
      </c>
      <c r="G110" s="23">
        <v>1</v>
      </c>
      <c r="H110" s="50">
        <f>ROUND((E110*F110*G110),2)</f>
        <v>33559.17</v>
      </c>
      <c r="K110" s="43"/>
    </row>
    <row r="111" spans="2:11" ht="63.75" x14ac:dyDescent="0.25">
      <c r="B111" s="24">
        <v>15</v>
      </c>
      <c r="C111" s="13" t="s">
        <v>44</v>
      </c>
      <c r="D111" s="14" t="s">
        <v>35</v>
      </c>
      <c r="E111" s="15">
        <v>34.450000000000003</v>
      </c>
      <c r="F111" s="57">
        <v>0</v>
      </c>
      <c r="G111" s="14">
        <v>0</v>
      </c>
      <c r="H111" s="50">
        <f>ROUND((E111*F111*G111),2)</f>
        <v>0</v>
      </c>
      <c r="K111" s="43"/>
    </row>
    <row r="112" spans="2:11" x14ac:dyDescent="0.25">
      <c r="B112" s="24">
        <v>16</v>
      </c>
      <c r="C112" s="13" t="s">
        <v>45</v>
      </c>
      <c r="D112" s="14" t="s">
        <v>18</v>
      </c>
      <c r="E112" s="15">
        <v>4.7</v>
      </c>
      <c r="F112" s="50">
        <v>0</v>
      </c>
      <c r="G112" s="14">
        <v>1</v>
      </c>
      <c r="H112" s="50">
        <f t="shared" si="9"/>
        <v>0</v>
      </c>
      <c r="K112" s="43"/>
    </row>
    <row r="113" spans="2:11" ht="27" customHeight="1" x14ac:dyDescent="0.25">
      <c r="B113" s="24">
        <v>17</v>
      </c>
      <c r="C113" s="13" t="s">
        <v>46</v>
      </c>
      <c r="D113" s="14" t="s">
        <v>47</v>
      </c>
      <c r="E113" s="15">
        <v>63.8</v>
      </c>
      <c r="F113" s="52">
        <v>5.78</v>
      </c>
      <c r="G113" s="14">
        <v>0</v>
      </c>
      <c r="H113" s="50">
        <f>ROUND((E113*F113*G113),2)</f>
        <v>0</v>
      </c>
      <c r="I113" s="115"/>
      <c r="K113" s="43"/>
    </row>
    <row r="114" spans="2:11" x14ac:dyDescent="0.25">
      <c r="B114" s="24">
        <v>18</v>
      </c>
      <c r="C114" s="13" t="s">
        <v>48</v>
      </c>
      <c r="D114" s="14" t="s">
        <v>49</v>
      </c>
      <c r="E114" s="15">
        <v>0.36</v>
      </c>
      <c r="F114" s="52">
        <v>231</v>
      </c>
      <c r="G114" s="16">
        <v>11</v>
      </c>
      <c r="H114" s="50">
        <f>ROUND((E114*F114*G114),2)</f>
        <v>914.76</v>
      </c>
      <c r="K114" s="43"/>
    </row>
    <row r="115" spans="2:11" ht="51" x14ac:dyDescent="0.25">
      <c r="B115" s="121">
        <v>19</v>
      </c>
      <c r="C115" s="62" t="s">
        <v>50</v>
      </c>
      <c r="D115" s="23" t="s">
        <v>153</v>
      </c>
      <c r="E115" s="22">
        <v>7.06</v>
      </c>
      <c r="F115" s="52">
        <v>144</v>
      </c>
      <c r="G115" s="23">
        <v>1</v>
      </c>
      <c r="H115" s="52">
        <f>ROUND((E115*F115*G115),2)</f>
        <v>1016.64</v>
      </c>
      <c r="K115" s="43"/>
    </row>
    <row r="116" spans="2:11" ht="25.5" x14ac:dyDescent="0.25">
      <c r="B116" s="24">
        <v>20</v>
      </c>
      <c r="C116" s="13" t="s">
        <v>51</v>
      </c>
      <c r="D116" s="14" t="s">
        <v>43</v>
      </c>
      <c r="E116" s="15">
        <v>14.36</v>
      </c>
      <c r="F116" s="52">
        <v>3500</v>
      </c>
      <c r="G116" s="14">
        <v>0</v>
      </c>
      <c r="H116" s="50">
        <f>ROUND((E116*F116*G116),2)</f>
        <v>0</v>
      </c>
      <c r="K116" s="43"/>
    </row>
    <row r="117" spans="2:11" x14ac:dyDescent="0.25">
      <c r="B117" s="70" t="s">
        <v>52</v>
      </c>
      <c r="C117" s="71" t="s">
        <v>53</v>
      </c>
      <c r="D117" s="72"/>
      <c r="E117" s="96"/>
      <c r="F117" s="69"/>
      <c r="G117" s="73"/>
      <c r="H117" s="69"/>
      <c r="K117" s="43"/>
    </row>
    <row r="118" spans="2:11" ht="15.75" x14ac:dyDescent="0.25">
      <c r="B118" s="24">
        <v>1</v>
      </c>
      <c r="C118" s="13" t="s">
        <v>54</v>
      </c>
      <c r="D118" s="14" t="s">
        <v>79</v>
      </c>
      <c r="E118" s="15">
        <v>0.36</v>
      </c>
      <c r="F118" s="50">
        <v>4876.1899999999996</v>
      </c>
      <c r="G118" s="16">
        <v>4</v>
      </c>
      <c r="H118" s="50">
        <f>ROUND((E118*F118*G118),2)</f>
        <v>7021.71</v>
      </c>
      <c r="K118" s="43"/>
    </row>
    <row r="119" spans="2:11" ht="15.75" x14ac:dyDescent="0.25">
      <c r="B119" s="24"/>
      <c r="C119" s="17" t="s">
        <v>123</v>
      </c>
      <c r="D119" s="18" t="s">
        <v>80</v>
      </c>
      <c r="E119" s="19">
        <v>0.36</v>
      </c>
      <c r="F119" s="51">
        <v>1258.1300000000001</v>
      </c>
      <c r="G119" s="20">
        <v>4</v>
      </c>
      <c r="H119" s="51">
        <f>ROUND((E119*F119*G119),2)</f>
        <v>1811.71</v>
      </c>
      <c r="K119" s="43"/>
    </row>
    <row r="120" spans="2:11" ht="15.75" x14ac:dyDescent="0.25">
      <c r="B120" s="24"/>
      <c r="C120" s="17" t="s">
        <v>10</v>
      </c>
      <c r="D120" s="18" t="s">
        <v>80</v>
      </c>
      <c r="E120" s="19">
        <v>0.36</v>
      </c>
      <c r="F120" s="51">
        <v>1331.4</v>
      </c>
      <c r="G120" s="20">
        <v>4</v>
      </c>
      <c r="H120" s="51">
        <f t="shared" ref="H120:H125" si="10">ROUND((E120*F120*G120),2)</f>
        <v>1917.22</v>
      </c>
      <c r="I120" s="90"/>
      <c r="K120" s="43"/>
    </row>
    <row r="121" spans="2:11" ht="15.75" x14ac:dyDescent="0.25">
      <c r="B121" s="24"/>
      <c r="C121" s="17" t="s">
        <v>124</v>
      </c>
      <c r="D121" s="18" t="s">
        <v>80</v>
      </c>
      <c r="E121" s="19">
        <v>0.36</v>
      </c>
      <c r="F121" s="51">
        <v>861.63</v>
      </c>
      <c r="G121" s="20">
        <v>4</v>
      </c>
      <c r="H121" s="51">
        <f t="shared" si="10"/>
        <v>1240.75</v>
      </c>
      <c r="I121" s="90"/>
      <c r="K121" s="43"/>
    </row>
    <row r="122" spans="2:11" ht="15.75" x14ac:dyDescent="0.25">
      <c r="B122" s="24"/>
      <c r="C122" s="17" t="s">
        <v>125</v>
      </c>
      <c r="D122" s="18" t="s">
        <v>80</v>
      </c>
      <c r="E122" s="19">
        <v>0.36</v>
      </c>
      <c r="F122" s="51">
        <v>465.61</v>
      </c>
      <c r="G122" s="20">
        <v>4</v>
      </c>
      <c r="H122" s="51">
        <f t="shared" si="10"/>
        <v>670.48</v>
      </c>
      <c r="I122" s="90"/>
      <c r="K122" s="43"/>
    </row>
    <row r="123" spans="2:11" ht="15.75" x14ac:dyDescent="0.25">
      <c r="B123" s="24"/>
      <c r="C123" s="17" t="s">
        <v>126</v>
      </c>
      <c r="D123" s="18" t="s">
        <v>80</v>
      </c>
      <c r="E123" s="19">
        <v>0.36</v>
      </c>
      <c r="F123" s="51">
        <v>957.12</v>
      </c>
      <c r="G123" s="20">
        <v>4</v>
      </c>
      <c r="H123" s="51">
        <f t="shared" si="10"/>
        <v>1378.25</v>
      </c>
      <c r="K123" s="43"/>
    </row>
    <row r="124" spans="2:11" ht="15.75" x14ac:dyDescent="0.25">
      <c r="B124" s="24"/>
      <c r="C124" s="17" t="s">
        <v>130</v>
      </c>
      <c r="D124" s="18" t="s">
        <v>80</v>
      </c>
      <c r="E124" s="19">
        <v>0.36</v>
      </c>
      <c r="F124" s="51">
        <v>2.2999999999999998</v>
      </c>
      <c r="G124" s="20">
        <v>4</v>
      </c>
      <c r="H124" s="51">
        <f t="shared" si="10"/>
        <v>3.31</v>
      </c>
      <c r="K124" s="43"/>
    </row>
    <row r="125" spans="2:11" ht="15.75" x14ac:dyDescent="0.25">
      <c r="B125" s="24"/>
      <c r="C125" s="17" t="s">
        <v>6</v>
      </c>
      <c r="D125" s="18" t="s">
        <v>80</v>
      </c>
      <c r="E125" s="19"/>
      <c r="F125" s="51">
        <f>SUM(F119:F124)</f>
        <v>4876.1900000000005</v>
      </c>
      <c r="G125" s="20">
        <v>4</v>
      </c>
      <c r="H125" s="51">
        <f t="shared" si="10"/>
        <v>0</v>
      </c>
      <c r="K125" s="43"/>
    </row>
    <row r="126" spans="2:11" ht="25.5" x14ac:dyDescent="0.25">
      <c r="B126" s="24"/>
      <c r="C126" s="13" t="s">
        <v>55</v>
      </c>
      <c r="D126" s="14" t="s">
        <v>79</v>
      </c>
      <c r="E126" s="15">
        <v>0.03</v>
      </c>
      <c r="F126" s="50">
        <v>4876.1899999999996</v>
      </c>
      <c r="G126" s="16">
        <v>13</v>
      </c>
      <c r="H126" s="50">
        <f>ROUND((E126*F126*G126),2)</f>
        <v>1901.71</v>
      </c>
      <c r="K126" s="43"/>
    </row>
    <row r="127" spans="2:11" ht="15.75" x14ac:dyDescent="0.25">
      <c r="B127" s="24">
        <v>2</v>
      </c>
      <c r="C127" s="13" t="s">
        <v>56</v>
      </c>
      <c r="D127" s="14" t="s">
        <v>79</v>
      </c>
      <c r="E127" s="15">
        <v>0.02</v>
      </c>
      <c r="F127" s="50">
        <v>0</v>
      </c>
      <c r="G127" s="16">
        <v>4</v>
      </c>
      <c r="H127" s="50">
        <f t="shared" si="9"/>
        <v>0</v>
      </c>
      <c r="K127" s="43"/>
    </row>
    <row r="128" spans="2:11" ht="15.75" x14ac:dyDescent="0.25">
      <c r="B128" s="24"/>
      <c r="C128" s="17" t="s">
        <v>123</v>
      </c>
      <c r="D128" s="18" t="s">
        <v>80</v>
      </c>
      <c r="E128" s="19">
        <v>0.02</v>
      </c>
      <c r="F128" s="51">
        <v>0</v>
      </c>
      <c r="G128" s="20">
        <v>4</v>
      </c>
      <c r="H128" s="51">
        <f t="shared" si="9"/>
        <v>0</v>
      </c>
      <c r="I128" s="90"/>
      <c r="K128" s="43"/>
    </row>
    <row r="129" spans="2:11" ht="15.75" x14ac:dyDescent="0.25">
      <c r="B129" s="24"/>
      <c r="C129" s="17" t="s">
        <v>10</v>
      </c>
      <c r="D129" s="18" t="s">
        <v>80</v>
      </c>
      <c r="E129" s="19">
        <v>0.02</v>
      </c>
      <c r="F129" s="51">
        <v>0</v>
      </c>
      <c r="G129" s="20">
        <v>4</v>
      </c>
      <c r="H129" s="51">
        <f t="shared" si="9"/>
        <v>0</v>
      </c>
      <c r="I129" s="90"/>
      <c r="K129" s="43"/>
    </row>
    <row r="130" spans="2:11" ht="15.75" x14ac:dyDescent="0.25">
      <c r="B130" s="24"/>
      <c r="C130" s="17" t="s">
        <v>124</v>
      </c>
      <c r="D130" s="18" t="s">
        <v>80</v>
      </c>
      <c r="E130" s="19">
        <v>0.02</v>
      </c>
      <c r="F130" s="51">
        <v>0</v>
      </c>
      <c r="G130" s="20">
        <v>4</v>
      </c>
      <c r="H130" s="51">
        <f t="shared" si="9"/>
        <v>0</v>
      </c>
      <c r="I130" s="90"/>
      <c r="K130" s="43"/>
    </row>
    <row r="131" spans="2:11" ht="15.75" x14ac:dyDescent="0.25">
      <c r="B131" s="24"/>
      <c r="C131" s="17" t="s">
        <v>125</v>
      </c>
      <c r="D131" s="18" t="s">
        <v>80</v>
      </c>
      <c r="E131" s="19">
        <v>0.02</v>
      </c>
      <c r="F131" s="51">
        <v>0</v>
      </c>
      <c r="G131" s="20">
        <v>4</v>
      </c>
      <c r="H131" s="51">
        <f t="shared" si="9"/>
        <v>0</v>
      </c>
      <c r="K131" s="43"/>
    </row>
    <row r="132" spans="2:11" ht="15.75" x14ac:dyDescent="0.25">
      <c r="B132" s="24"/>
      <c r="C132" s="17" t="s">
        <v>130</v>
      </c>
      <c r="D132" s="18" t="s">
        <v>80</v>
      </c>
      <c r="E132" s="19">
        <v>0.02</v>
      </c>
      <c r="F132" s="51">
        <v>0</v>
      </c>
      <c r="G132" s="20">
        <v>4</v>
      </c>
      <c r="H132" s="51">
        <f t="shared" si="9"/>
        <v>0</v>
      </c>
      <c r="K132" s="43"/>
    </row>
    <row r="133" spans="2:11" ht="15.75" x14ac:dyDescent="0.25">
      <c r="B133" s="24"/>
      <c r="C133" s="17" t="s">
        <v>126</v>
      </c>
      <c r="D133" s="18" t="s">
        <v>80</v>
      </c>
      <c r="E133" s="19">
        <v>0.02</v>
      </c>
      <c r="F133" s="51">
        <v>0</v>
      </c>
      <c r="G133" s="20">
        <v>4</v>
      </c>
      <c r="H133" s="51">
        <f t="shared" si="9"/>
        <v>0</v>
      </c>
      <c r="K133" s="43"/>
    </row>
    <row r="134" spans="2:11" ht="15.75" x14ac:dyDescent="0.25">
      <c r="B134" s="24"/>
      <c r="C134" s="17" t="s">
        <v>6</v>
      </c>
      <c r="D134" s="18" t="s">
        <v>80</v>
      </c>
      <c r="E134" s="19"/>
      <c r="F134" s="51">
        <f>SUM(F128:F133)</f>
        <v>0</v>
      </c>
      <c r="G134" s="20">
        <v>4</v>
      </c>
      <c r="H134" s="51">
        <f t="shared" si="9"/>
        <v>0</v>
      </c>
      <c r="K134" s="43"/>
    </row>
    <row r="135" spans="2:11" ht="25.5" x14ac:dyDescent="0.25">
      <c r="B135" s="24"/>
      <c r="C135" s="13" t="s">
        <v>57</v>
      </c>
      <c r="D135" s="14" t="s">
        <v>79</v>
      </c>
      <c r="E135" s="15">
        <v>0.03</v>
      </c>
      <c r="F135" s="50">
        <v>0</v>
      </c>
      <c r="G135" s="16">
        <v>13</v>
      </c>
      <c r="H135" s="50">
        <f t="shared" si="9"/>
        <v>0</v>
      </c>
      <c r="K135" s="43"/>
    </row>
    <row r="136" spans="2:11" ht="15.75" x14ac:dyDescent="0.25">
      <c r="B136" s="24">
        <v>3</v>
      </c>
      <c r="C136" s="13" t="s">
        <v>84</v>
      </c>
      <c r="D136" s="14" t="s">
        <v>79</v>
      </c>
      <c r="E136" s="15">
        <v>0.46</v>
      </c>
      <c r="F136" s="50">
        <v>4511.38</v>
      </c>
      <c r="G136" s="16">
        <v>4</v>
      </c>
      <c r="H136" s="50">
        <f>ROUND((E136*F136*G136),2)</f>
        <v>8300.94</v>
      </c>
      <c r="K136" s="43"/>
    </row>
    <row r="137" spans="2:11" ht="15.75" x14ac:dyDescent="0.25">
      <c r="B137" s="24"/>
      <c r="C137" s="17" t="s">
        <v>123</v>
      </c>
      <c r="D137" s="18" t="s">
        <v>80</v>
      </c>
      <c r="E137" s="19">
        <v>0.46</v>
      </c>
      <c r="F137" s="51">
        <v>1088.99</v>
      </c>
      <c r="G137" s="20">
        <v>4</v>
      </c>
      <c r="H137" s="51">
        <f>ROUND((E137*F137*G137),2)</f>
        <v>2003.74</v>
      </c>
      <c r="K137" s="43"/>
    </row>
    <row r="138" spans="2:11" ht="15.75" x14ac:dyDescent="0.25">
      <c r="B138" s="24"/>
      <c r="C138" s="17" t="s">
        <v>10</v>
      </c>
      <c r="D138" s="18" t="s">
        <v>80</v>
      </c>
      <c r="E138" s="19">
        <v>0.46</v>
      </c>
      <c r="F138" s="51">
        <v>1181.1300000000001</v>
      </c>
      <c r="G138" s="20">
        <v>4</v>
      </c>
      <c r="H138" s="51">
        <f t="shared" ref="H138:H143" si="11">ROUND((E138*F138*G138),2)</f>
        <v>2173.2800000000002</v>
      </c>
      <c r="K138" s="43"/>
    </row>
    <row r="139" spans="2:11" ht="15.75" x14ac:dyDescent="0.25">
      <c r="B139" s="24"/>
      <c r="C139" s="17" t="s">
        <v>124</v>
      </c>
      <c r="D139" s="18" t="s">
        <v>80</v>
      </c>
      <c r="E139" s="19">
        <v>0.46</v>
      </c>
      <c r="F139" s="51">
        <v>953.59</v>
      </c>
      <c r="G139" s="20">
        <v>4</v>
      </c>
      <c r="H139" s="51">
        <f t="shared" si="11"/>
        <v>1754.61</v>
      </c>
      <c r="K139" s="43"/>
    </row>
    <row r="140" spans="2:11" ht="15.75" x14ac:dyDescent="0.25">
      <c r="B140" s="24"/>
      <c r="C140" s="17" t="s">
        <v>125</v>
      </c>
      <c r="D140" s="18" t="s">
        <v>80</v>
      </c>
      <c r="E140" s="19">
        <v>0.46</v>
      </c>
      <c r="F140" s="51">
        <v>632.91</v>
      </c>
      <c r="G140" s="20">
        <v>4</v>
      </c>
      <c r="H140" s="51">
        <f t="shared" si="11"/>
        <v>1164.55</v>
      </c>
      <c r="K140" s="43"/>
    </row>
    <row r="141" spans="2:11" ht="15.75" x14ac:dyDescent="0.25">
      <c r="B141" s="24"/>
      <c r="C141" s="17" t="s">
        <v>130</v>
      </c>
      <c r="D141" s="18" t="s">
        <v>80</v>
      </c>
      <c r="E141" s="19">
        <v>0.46</v>
      </c>
      <c r="F141" s="51">
        <v>11</v>
      </c>
      <c r="G141" s="20">
        <v>4</v>
      </c>
      <c r="H141" s="51">
        <f t="shared" si="11"/>
        <v>20.239999999999998</v>
      </c>
      <c r="K141" s="43"/>
    </row>
    <row r="142" spans="2:11" ht="15.75" x14ac:dyDescent="0.25">
      <c r="B142" s="24"/>
      <c r="C142" s="17" t="s">
        <v>126</v>
      </c>
      <c r="D142" s="18" t="s">
        <v>80</v>
      </c>
      <c r="E142" s="19">
        <v>0.46</v>
      </c>
      <c r="F142" s="51">
        <v>643.76</v>
      </c>
      <c r="G142" s="20">
        <v>4</v>
      </c>
      <c r="H142" s="51">
        <f t="shared" si="11"/>
        <v>1184.52</v>
      </c>
      <c r="K142" s="43"/>
    </row>
    <row r="143" spans="2:11" ht="15.75" x14ac:dyDescent="0.25">
      <c r="B143" s="24"/>
      <c r="C143" s="17" t="s">
        <v>6</v>
      </c>
      <c r="D143" s="18" t="s">
        <v>80</v>
      </c>
      <c r="E143" s="19"/>
      <c r="F143" s="51">
        <f>SUM(F137:F142)</f>
        <v>4511.38</v>
      </c>
      <c r="G143" s="20">
        <v>4</v>
      </c>
      <c r="H143" s="51">
        <f t="shared" si="11"/>
        <v>0</v>
      </c>
      <c r="K143" s="43"/>
    </row>
    <row r="144" spans="2:11" ht="15.75" x14ac:dyDescent="0.25">
      <c r="B144" s="24">
        <v>4</v>
      </c>
      <c r="C144" s="13" t="s">
        <v>58</v>
      </c>
      <c r="D144" s="14" t="s">
        <v>79</v>
      </c>
      <c r="E144" s="15">
        <v>0.54</v>
      </c>
      <c r="F144" s="50">
        <v>448.75</v>
      </c>
      <c r="G144" s="16">
        <v>4</v>
      </c>
      <c r="H144" s="50">
        <f>ROUND((E144*F144*G144),2)</f>
        <v>969.3</v>
      </c>
      <c r="K144" s="43"/>
    </row>
    <row r="145" spans="2:11" ht="15.75" x14ac:dyDescent="0.25">
      <c r="B145" s="24"/>
      <c r="C145" s="17" t="s">
        <v>123</v>
      </c>
      <c r="D145" s="18" t="s">
        <v>80</v>
      </c>
      <c r="E145" s="19">
        <v>0.54</v>
      </c>
      <c r="F145" s="51">
        <v>84.34</v>
      </c>
      <c r="G145" s="20">
        <v>4</v>
      </c>
      <c r="H145" s="51">
        <f>ROUND((E145*F145*G145),2)</f>
        <v>182.17</v>
      </c>
      <c r="K145" s="43"/>
    </row>
    <row r="146" spans="2:11" ht="15.75" x14ac:dyDescent="0.25">
      <c r="B146" s="24"/>
      <c r="C146" s="17" t="s">
        <v>10</v>
      </c>
      <c r="D146" s="18" t="s">
        <v>80</v>
      </c>
      <c r="E146" s="19">
        <v>0.54</v>
      </c>
      <c r="F146" s="51">
        <v>89.4</v>
      </c>
      <c r="G146" s="20">
        <v>4</v>
      </c>
      <c r="H146" s="51">
        <f t="shared" ref="H146:H151" si="12">ROUND((E146*F146*G146),2)</f>
        <v>193.1</v>
      </c>
      <c r="K146" s="43"/>
    </row>
    <row r="147" spans="2:11" ht="15.75" x14ac:dyDescent="0.25">
      <c r="B147" s="24"/>
      <c r="C147" s="17" t="s">
        <v>124</v>
      </c>
      <c r="D147" s="18" t="s">
        <v>80</v>
      </c>
      <c r="E147" s="19">
        <v>0.54</v>
      </c>
      <c r="F147" s="51">
        <v>38.119999999999997</v>
      </c>
      <c r="G147" s="20">
        <v>4</v>
      </c>
      <c r="H147" s="51">
        <f t="shared" si="12"/>
        <v>82.34</v>
      </c>
      <c r="K147" s="43"/>
    </row>
    <row r="148" spans="2:11" ht="15.75" x14ac:dyDescent="0.25">
      <c r="B148" s="24"/>
      <c r="C148" s="17" t="s">
        <v>125</v>
      </c>
      <c r="D148" s="18" t="s">
        <v>80</v>
      </c>
      <c r="E148" s="19">
        <v>0.54</v>
      </c>
      <c r="F148" s="51">
        <v>222.75</v>
      </c>
      <c r="G148" s="20">
        <v>4</v>
      </c>
      <c r="H148" s="51">
        <f t="shared" si="12"/>
        <v>481.14</v>
      </c>
      <c r="K148" s="43"/>
    </row>
    <row r="149" spans="2:11" ht="15.75" x14ac:dyDescent="0.25">
      <c r="B149" s="24"/>
      <c r="C149" s="17" t="s">
        <v>130</v>
      </c>
      <c r="D149" s="18" t="s">
        <v>80</v>
      </c>
      <c r="E149" s="19">
        <v>0.54</v>
      </c>
      <c r="F149" s="51">
        <v>0</v>
      </c>
      <c r="G149" s="20">
        <v>4</v>
      </c>
      <c r="H149" s="51">
        <f t="shared" si="12"/>
        <v>0</v>
      </c>
      <c r="K149" s="43"/>
    </row>
    <row r="150" spans="2:11" ht="15.75" x14ac:dyDescent="0.25">
      <c r="B150" s="24"/>
      <c r="C150" s="17" t="s">
        <v>126</v>
      </c>
      <c r="D150" s="18" t="s">
        <v>80</v>
      </c>
      <c r="E150" s="19">
        <v>0.54</v>
      </c>
      <c r="F150" s="51">
        <v>14.14</v>
      </c>
      <c r="G150" s="20">
        <v>4</v>
      </c>
      <c r="H150" s="51">
        <f t="shared" si="12"/>
        <v>30.54</v>
      </c>
      <c r="K150" s="43"/>
    </row>
    <row r="151" spans="2:11" ht="15.75" x14ac:dyDescent="0.25">
      <c r="B151" s="24"/>
      <c r="C151" s="17" t="s">
        <v>6</v>
      </c>
      <c r="D151" s="18" t="s">
        <v>80</v>
      </c>
      <c r="E151" s="19"/>
      <c r="F151" s="51">
        <f>SUM(F145:F150)</f>
        <v>448.75</v>
      </c>
      <c r="G151" s="20">
        <v>4</v>
      </c>
      <c r="H151" s="51">
        <f t="shared" si="12"/>
        <v>0</v>
      </c>
      <c r="K151" s="43"/>
    </row>
    <row r="152" spans="2:11" ht="25.5" x14ac:dyDescent="0.25">
      <c r="B152" s="24">
        <v>5</v>
      </c>
      <c r="C152" s="13" t="s">
        <v>59</v>
      </c>
      <c r="D152" s="14" t="s">
        <v>79</v>
      </c>
      <c r="E152" s="15">
        <v>0.54</v>
      </c>
      <c r="F152" s="50">
        <v>207.77</v>
      </c>
      <c r="G152" s="16">
        <v>4</v>
      </c>
      <c r="H152" s="50">
        <f>ROUND((E152*F152*G152),2)</f>
        <v>448.78</v>
      </c>
      <c r="K152" s="43"/>
    </row>
    <row r="153" spans="2:11" ht="15.75" x14ac:dyDescent="0.25">
      <c r="B153" s="24"/>
      <c r="C153" s="17" t="s">
        <v>123</v>
      </c>
      <c r="D153" s="18" t="s">
        <v>80</v>
      </c>
      <c r="E153" s="19">
        <v>0.54</v>
      </c>
      <c r="F153" s="51">
        <v>179.78</v>
      </c>
      <c r="G153" s="20">
        <v>4</v>
      </c>
      <c r="H153" s="51">
        <f>ROUND((E153*F153*G153),2)</f>
        <v>388.32</v>
      </c>
      <c r="K153" s="43"/>
    </row>
    <row r="154" spans="2:11" ht="15.75" x14ac:dyDescent="0.25">
      <c r="B154" s="24"/>
      <c r="C154" s="17" t="s">
        <v>10</v>
      </c>
      <c r="D154" s="18" t="s">
        <v>80</v>
      </c>
      <c r="E154" s="19">
        <v>0.54</v>
      </c>
      <c r="F154" s="51">
        <v>5</v>
      </c>
      <c r="G154" s="20">
        <v>4</v>
      </c>
      <c r="H154" s="51">
        <f t="shared" ref="H154:H159" si="13">ROUND((E154*F154*G154),2)</f>
        <v>10.8</v>
      </c>
      <c r="K154" s="43"/>
    </row>
    <row r="155" spans="2:11" ht="15.75" x14ac:dyDescent="0.25">
      <c r="B155" s="24"/>
      <c r="C155" s="17" t="s">
        <v>124</v>
      </c>
      <c r="D155" s="18" t="s">
        <v>80</v>
      </c>
      <c r="E155" s="19">
        <v>0.54</v>
      </c>
      <c r="F155" s="51">
        <v>22.99</v>
      </c>
      <c r="G155" s="20">
        <v>4</v>
      </c>
      <c r="H155" s="51">
        <f t="shared" si="13"/>
        <v>49.66</v>
      </c>
      <c r="K155" s="43"/>
    </row>
    <row r="156" spans="2:11" ht="15.75" x14ac:dyDescent="0.25">
      <c r="B156" s="24"/>
      <c r="C156" s="17" t="s">
        <v>125</v>
      </c>
      <c r="D156" s="18" t="s">
        <v>80</v>
      </c>
      <c r="E156" s="19">
        <v>0.54</v>
      </c>
      <c r="F156" s="51">
        <v>0</v>
      </c>
      <c r="G156" s="20">
        <v>4</v>
      </c>
      <c r="H156" s="51">
        <f t="shared" si="13"/>
        <v>0</v>
      </c>
      <c r="K156" s="43"/>
    </row>
    <row r="157" spans="2:11" ht="15.75" x14ac:dyDescent="0.25">
      <c r="B157" s="24"/>
      <c r="C157" s="17" t="s">
        <v>130</v>
      </c>
      <c r="D157" s="18" t="s">
        <v>80</v>
      </c>
      <c r="E157" s="19">
        <v>0.54</v>
      </c>
      <c r="F157" s="51">
        <v>0</v>
      </c>
      <c r="G157" s="20">
        <v>4</v>
      </c>
      <c r="H157" s="51">
        <f t="shared" si="13"/>
        <v>0</v>
      </c>
      <c r="K157" s="43"/>
    </row>
    <row r="158" spans="2:11" ht="15.75" x14ac:dyDescent="0.25">
      <c r="B158" s="24"/>
      <c r="C158" s="17" t="s">
        <v>126</v>
      </c>
      <c r="D158" s="18" t="s">
        <v>80</v>
      </c>
      <c r="E158" s="19">
        <v>0.54</v>
      </c>
      <c r="F158" s="51">
        <v>0</v>
      </c>
      <c r="G158" s="20">
        <v>4</v>
      </c>
      <c r="H158" s="51">
        <f t="shared" si="13"/>
        <v>0</v>
      </c>
      <c r="K158" s="43"/>
    </row>
    <row r="159" spans="2:11" ht="15.75" x14ac:dyDescent="0.25">
      <c r="B159" s="24"/>
      <c r="C159" s="17" t="s">
        <v>6</v>
      </c>
      <c r="D159" s="18" t="s">
        <v>80</v>
      </c>
      <c r="E159" s="19"/>
      <c r="F159" s="51">
        <f>SUM(F153:F158)</f>
        <v>207.77</v>
      </c>
      <c r="G159" s="20">
        <v>4</v>
      </c>
      <c r="H159" s="51">
        <f t="shared" si="13"/>
        <v>0</v>
      </c>
      <c r="K159" s="43"/>
    </row>
    <row r="160" spans="2:11" ht="25.5" x14ac:dyDescent="0.25">
      <c r="B160" s="24"/>
      <c r="C160" s="13" t="s">
        <v>60</v>
      </c>
      <c r="D160" s="14" t="s">
        <v>79</v>
      </c>
      <c r="E160" s="15">
        <v>0.03</v>
      </c>
      <c r="F160" s="50">
        <v>5167.8999999999996</v>
      </c>
      <c r="G160" s="16">
        <v>13</v>
      </c>
      <c r="H160" s="50">
        <f>ROUND((E160*F160*G160),2)</f>
        <v>2015.48</v>
      </c>
      <c r="K160" s="43"/>
    </row>
    <row r="161" spans="2:11" ht="25.5" x14ac:dyDescent="0.25">
      <c r="B161" s="165">
        <v>6</v>
      </c>
      <c r="C161" s="13" t="s">
        <v>61</v>
      </c>
      <c r="D161" s="14" t="s">
        <v>79</v>
      </c>
      <c r="E161" s="15">
        <v>0.66</v>
      </c>
      <c r="F161" s="50">
        <v>1700.26</v>
      </c>
      <c r="G161" s="16">
        <v>4</v>
      </c>
      <c r="H161" s="50">
        <f>ROUND((E161*F161*G161),2)</f>
        <v>4488.6899999999996</v>
      </c>
      <c r="K161" s="43"/>
    </row>
    <row r="162" spans="2:11" ht="15.75" x14ac:dyDescent="0.25">
      <c r="B162" s="32"/>
      <c r="C162" s="17" t="s">
        <v>123</v>
      </c>
      <c r="D162" s="18" t="s">
        <v>80</v>
      </c>
      <c r="E162" s="19">
        <v>0.66</v>
      </c>
      <c r="F162" s="51">
        <v>217.51</v>
      </c>
      <c r="G162" s="20">
        <v>4</v>
      </c>
      <c r="H162" s="51">
        <f>ROUND((E162*F162*G162),2)</f>
        <v>574.23</v>
      </c>
      <c r="K162" s="43"/>
    </row>
    <row r="163" spans="2:11" ht="15.75" x14ac:dyDescent="0.25">
      <c r="B163" s="32"/>
      <c r="C163" s="17" t="s">
        <v>10</v>
      </c>
      <c r="D163" s="18" t="s">
        <v>80</v>
      </c>
      <c r="E163" s="19">
        <v>0.66</v>
      </c>
      <c r="F163" s="51">
        <v>698.36</v>
      </c>
      <c r="G163" s="20">
        <v>4</v>
      </c>
      <c r="H163" s="51">
        <f t="shared" ref="H163:H167" si="14">ROUND((E163*F163*G163),2)</f>
        <v>1843.67</v>
      </c>
      <c r="K163" s="43"/>
    </row>
    <row r="164" spans="2:11" ht="15.75" x14ac:dyDescent="0.25">
      <c r="B164" s="32"/>
      <c r="C164" s="17" t="s">
        <v>124</v>
      </c>
      <c r="D164" s="18" t="s">
        <v>80</v>
      </c>
      <c r="E164" s="19">
        <v>0.66</v>
      </c>
      <c r="F164" s="51">
        <v>331.97</v>
      </c>
      <c r="G164" s="20">
        <v>4</v>
      </c>
      <c r="H164" s="51">
        <f t="shared" si="14"/>
        <v>876.4</v>
      </c>
      <c r="K164" s="43"/>
    </row>
    <row r="165" spans="2:11" ht="15.75" x14ac:dyDescent="0.25">
      <c r="B165" s="32"/>
      <c r="C165" s="17" t="s">
        <v>125</v>
      </c>
      <c r="D165" s="18" t="s">
        <v>80</v>
      </c>
      <c r="E165" s="19">
        <v>0.66</v>
      </c>
      <c r="F165" s="51">
        <v>95.63</v>
      </c>
      <c r="G165" s="20">
        <v>4</v>
      </c>
      <c r="H165" s="51">
        <f t="shared" si="14"/>
        <v>252.46</v>
      </c>
      <c r="I165" s="95"/>
      <c r="J165" s="112"/>
      <c r="K165" s="43"/>
    </row>
    <row r="166" spans="2:11" ht="15.75" x14ac:dyDescent="0.25">
      <c r="B166" s="32"/>
      <c r="C166" s="17" t="s">
        <v>126</v>
      </c>
      <c r="D166" s="18" t="s">
        <v>80</v>
      </c>
      <c r="E166" s="19">
        <v>0.66</v>
      </c>
      <c r="F166" s="51">
        <v>356.79</v>
      </c>
      <c r="G166" s="20">
        <v>4</v>
      </c>
      <c r="H166" s="51">
        <f t="shared" si="14"/>
        <v>941.93</v>
      </c>
      <c r="I166" s="103"/>
      <c r="J166" s="112"/>
      <c r="K166" s="43"/>
    </row>
    <row r="167" spans="2:11" ht="15.75" x14ac:dyDescent="0.25">
      <c r="B167" s="24"/>
      <c r="C167" s="17" t="s">
        <v>6</v>
      </c>
      <c r="D167" s="18" t="s">
        <v>80</v>
      </c>
      <c r="E167" s="19"/>
      <c r="F167" s="51">
        <f>SUM(F162:F166)</f>
        <v>1700.2600000000002</v>
      </c>
      <c r="G167" s="20">
        <v>4</v>
      </c>
      <c r="H167" s="51">
        <f t="shared" si="14"/>
        <v>0</v>
      </c>
      <c r="I167" s="103"/>
      <c r="J167" s="112"/>
      <c r="K167" s="43"/>
    </row>
    <row r="168" spans="2:11" ht="41.25" customHeight="1" x14ac:dyDescent="0.25">
      <c r="B168" s="24"/>
      <c r="C168" s="113" t="s">
        <v>62</v>
      </c>
      <c r="D168" s="14" t="s">
        <v>79</v>
      </c>
      <c r="E168" s="15">
        <v>0.03</v>
      </c>
      <c r="F168" s="50">
        <v>1700.26</v>
      </c>
      <c r="G168" s="16">
        <v>13</v>
      </c>
      <c r="H168" s="50">
        <f t="shared" ref="H168:H175" si="15">ROUND((E168*F168*G168),2)</f>
        <v>663.1</v>
      </c>
      <c r="I168" s="95"/>
      <c r="J168" s="112"/>
      <c r="K168" s="43"/>
    </row>
    <row r="169" spans="2:11" ht="14.25" customHeight="1" x14ac:dyDescent="0.25">
      <c r="B169" s="24">
        <v>7</v>
      </c>
      <c r="C169" s="13" t="s">
        <v>63</v>
      </c>
      <c r="D169" s="14" t="s">
        <v>18</v>
      </c>
      <c r="E169" s="15">
        <v>0.02</v>
      </c>
      <c r="F169" s="50">
        <v>1423.69</v>
      </c>
      <c r="G169" s="16">
        <v>11</v>
      </c>
      <c r="H169" s="50">
        <f t="shared" si="15"/>
        <v>313.20999999999998</v>
      </c>
      <c r="I169" s="90"/>
      <c r="J169" s="9"/>
      <c r="K169" s="43"/>
    </row>
    <row r="170" spans="2:11" ht="16.5" customHeight="1" x14ac:dyDescent="0.25">
      <c r="B170" s="24"/>
      <c r="C170" s="62" t="s">
        <v>64</v>
      </c>
      <c r="D170" s="23" t="s">
        <v>35</v>
      </c>
      <c r="E170" s="22">
        <v>31.9</v>
      </c>
      <c r="F170" s="52">
        <v>0</v>
      </c>
      <c r="G170" s="97">
        <v>0</v>
      </c>
      <c r="H170" s="52">
        <f t="shared" si="15"/>
        <v>0</v>
      </c>
      <c r="I170" s="120"/>
      <c r="J170" s="9"/>
      <c r="K170" s="43"/>
    </row>
    <row r="171" spans="2:11" ht="18" customHeight="1" x14ac:dyDescent="0.25">
      <c r="B171" s="24"/>
      <c r="C171" s="62" t="s">
        <v>65</v>
      </c>
      <c r="D171" s="23" t="s">
        <v>43</v>
      </c>
      <c r="E171" s="22">
        <v>22.33</v>
      </c>
      <c r="F171" s="52">
        <v>46.98</v>
      </c>
      <c r="G171" s="97">
        <v>0</v>
      </c>
      <c r="H171" s="52">
        <f t="shared" si="15"/>
        <v>0</v>
      </c>
      <c r="I171" s="90"/>
      <c r="J171" s="9"/>
      <c r="K171" s="43"/>
    </row>
    <row r="172" spans="2:11" ht="18" customHeight="1" x14ac:dyDescent="0.25">
      <c r="B172" s="24"/>
      <c r="C172" s="62" t="s">
        <v>66</v>
      </c>
      <c r="D172" s="23" t="s">
        <v>35</v>
      </c>
      <c r="E172" s="22">
        <v>6.38</v>
      </c>
      <c r="F172" s="52">
        <v>0</v>
      </c>
      <c r="G172" s="97">
        <v>0</v>
      </c>
      <c r="H172" s="52">
        <f t="shared" si="15"/>
        <v>0</v>
      </c>
      <c r="I172" s="122"/>
      <c r="J172" s="9"/>
      <c r="K172" s="43"/>
    </row>
    <row r="173" spans="2:11" ht="18" customHeight="1" x14ac:dyDescent="0.25">
      <c r="B173" s="24">
        <v>8</v>
      </c>
      <c r="C173" s="13" t="s">
        <v>67</v>
      </c>
      <c r="D173" s="14" t="s">
        <v>18</v>
      </c>
      <c r="E173" s="15">
        <v>4.01</v>
      </c>
      <c r="F173" s="50">
        <v>95.83</v>
      </c>
      <c r="G173" s="16">
        <v>11</v>
      </c>
      <c r="H173" s="50">
        <f t="shared" si="15"/>
        <v>4227.0600000000004</v>
      </c>
      <c r="I173" s="90"/>
      <c r="J173" s="9"/>
      <c r="K173" s="43"/>
    </row>
    <row r="174" spans="2:11" ht="18" customHeight="1" x14ac:dyDescent="0.25">
      <c r="B174" s="24">
        <v>9</v>
      </c>
      <c r="C174" s="13" t="s">
        <v>68</v>
      </c>
      <c r="D174" s="14" t="s">
        <v>79</v>
      </c>
      <c r="E174" s="15">
        <v>1.1499999999999999</v>
      </c>
      <c r="F174" s="50">
        <v>73.41</v>
      </c>
      <c r="G174" s="16">
        <v>4</v>
      </c>
      <c r="H174" s="50">
        <f t="shared" si="15"/>
        <v>337.69</v>
      </c>
      <c r="I174" s="90"/>
      <c r="J174" s="9"/>
      <c r="K174" s="43"/>
    </row>
    <row r="175" spans="2:11" ht="18" customHeight="1" x14ac:dyDescent="0.25">
      <c r="B175" s="24"/>
      <c r="C175" s="17" t="s">
        <v>123</v>
      </c>
      <c r="D175" s="18" t="s">
        <v>80</v>
      </c>
      <c r="E175" s="19">
        <v>1.1499999999999999</v>
      </c>
      <c r="F175" s="51">
        <v>11.9</v>
      </c>
      <c r="G175" s="20">
        <v>4</v>
      </c>
      <c r="H175" s="51">
        <f t="shared" si="15"/>
        <v>54.74</v>
      </c>
      <c r="I175" s="90"/>
      <c r="J175" s="9"/>
      <c r="K175" s="43"/>
    </row>
    <row r="176" spans="2:11" ht="18" customHeight="1" x14ac:dyDescent="0.25">
      <c r="B176" s="24"/>
      <c r="C176" s="17" t="s">
        <v>10</v>
      </c>
      <c r="D176" s="18" t="s">
        <v>80</v>
      </c>
      <c r="E176" s="19">
        <v>1.1499999999999999</v>
      </c>
      <c r="F176" s="51">
        <v>24.57</v>
      </c>
      <c r="G176" s="20">
        <v>4</v>
      </c>
      <c r="H176" s="51">
        <f t="shared" ref="H176:H181" si="16">ROUND((E176*F176*G176),2)</f>
        <v>113.02</v>
      </c>
      <c r="I176" s="90"/>
      <c r="J176" s="9"/>
      <c r="K176" s="43"/>
    </row>
    <row r="177" spans="2:13" ht="16.5" customHeight="1" x14ac:dyDescent="0.25">
      <c r="B177" s="24"/>
      <c r="C177" s="17" t="s">
        <v>124</v>
      </c>
      <c r="D177" s="18" t="s">
        <v>80</v>
      </c>
      <c r="E177" s="19">
        <v>1.1499999999999999</v>
      </c>
      <c r="F177" s="51">
        <v>6.05</v>
      </c>
      <c r="G177" s="20">
        <v>4</v>
      </c>
      <c r="H177" s="51">
        <f t="shared" si="16"/>
        <v>27.83</v>
      </c>
      <c r="I177" s="90"/>
      <c r="J177" s="9"/>
      <c r="K177" s="43"/>
    </row>
    <row r="178" spans="2:13" ht="18" customHeight="1" x14ac:dyDescent="0.25">
      <c r="B178" s="24"/>
      <c r="C178" s="17" t="s">
        <v>125</v>
      </c>
      <c r="D178" s="18" t="s">
        <v>80</v>
      </c>
      <c r="E178" s="19">
        <v>1.1499999999999999</v>
      </c>
      <c r="F178" s="51">
        <v>17.72</v>
      </c>
      <c r="G178" s="20">
        <v>4</v>
      </c>
      <c r="H178" s="51">
        <f t="shared" si="16"/>
        <v>81.510000000000005</v>
      </c>
      <c r="I178" s="90"/>
      <c r="J178" s="9"/>
      <c r="K178" s="43"/>
      <c r="L178" s="26"/>
      <c r="M178" s="26"/>
    </row>
    <row r="179" spans="2:13" ht="18" customHeight="1" x14ac:dyDescent="0.25">
      <c r="B179" s="24"/>
      <c r="C179" s="17" t="s">
        <v>130</v>
      </c>
      <c r="D179" s="18" t="s">
        <v>80</v>
      </c>
      <c r="E179" s="19">
        <v>1.1499999999999999</v>
      </c>
      <c r="F179" s="51">
        <v>0.14000000000000001</v>
      </c>
      <c r="G179" s="20">
        <v>4</v>
      </c>
      <c r="H179" s="51">
        <f t="shared" si="16"/>
        <v>0.64</v>
      </c>
      <c r="I179" s="90"/>
      <c r="J179" s="9"/>
      <c r="K179" s="43"/>
      <c r="L179" s="26"/>
      <c r="M179" s="26"/>
    </row>
    <row r="180" spans="2:13" ht="18" customHeight="1" x14ac:dyDescent="0.25">
      <c r="B180" s="24"/>
      <c r="C180" s="17" t="s">
        <v>126</v>
      </c>
      <c r="D180" s="18" t="s">
        <v>80</v>
      </c>
      <c r="E180" s="19">
        <v>1.1499999999999999</v>
      </c>
      <c r="F180" s="51">
        <v>13.03</v>
      </c>
      <c r="G180" s="20">
        <v>4</v>
      </c>
      <c r="H180" s="51">
        <f t="shared" si="16"/>
        <v>59.94</v>
      </c>
      <c r="I180" s="90"/>
      <c r="J180" s="9"/>
      <c r="K180" s="43"/>
    </row>
    <row r="181" spans="2:13" ht="18" customHeight="1" x14ac:dyDescent="0.25">
      <c r="B181" s="24"/>
      <c r="C181" s="17" t="s">
        <v>6</v>
      </c>
      <c r="D181" s="18" t="s">
        <v>80</v>
      </c>
      <c r="E181" s="19"/>
      <c r="F181" s="51">
        <f>SUM(F175:F180)</f>
        <v>73.41</v>
      </c>
      <c r="G181" s="20">
        <v>4</v>
      </c>
      <c r="H181" s="51">
        <f t="shared" si="16"/>
        <v>0</v>
      </c>
      <c r="I181" s="90"/>
      <c r="J181" s="9"/>
      <c r="K181" s="43"/>
    </row>
    <row r="182" spans="2:13" ht="28.5" customHeight="1" x14ac:dyDescent="0.25">
      <c r="B182" s="24"/>
      <c r="C182" s="13" t="s">
        <v>69</v>
      </c>
      <c r="D182" s="14" t="s">
        <v>79</v>
      </c>
      <c r="E182" s="15">
        <v>0.03</v>
      </c>
      <c r="F182" s="50">
        <v>73.41</v>
      </c>
      <c r="G182" s="16">
        <v>13</v>
      </c>
      <c r="H182" s="50">
        <f t="shared" ref="H182:H187" si="17">ROUND((E182*F182*G182),2)</f>
        <v>28.63</v>
      </c>
      <c r="I182" s="90"/>
      <c r="J182" s="9"/>
      <c r="K182" s="43"/>
    </row>
    <row r="183" spans="2:13" ht="30" customHeight="1" x14ac:dyDescent="0.25">
      <c r="B183" s="24"/>
      <c r="C183" s="13" t="s">
        <v>70</v>
      </c>
      <c r="D183" s="14" t="s">
        <v>79</v>
      </c>
      <c r="E183" s="15">
        <v>0.02</v>
      </c>
      <c r="F183" s="50">
        <v>26094.78</v>
      </c>
      <c r="G183" s="16">
        <v>9</v>
      </c>
      <c r="H183" s="50">
        <f t="shared" si="17"/>
        <v>4697.0600000000004</v>
      </c>
      <c r="I183" s="90"/>
      <c r="J183" s="9"/>
      <c r="K183" s="43"/>
      <c r="L183" s="26"/>
    </row>
    <row r="184" spans="2:13" ht="28.5" customHeight="1" x14ac:dyDescent="0.25">
      <c r="B184" s="24"/>
      <c r="C184" s="13" t="s">
        <v>113</v>
      </c>
      <c r="D184" s="14" t="s">
        <v>79</v>
      </c>
      <c r="E184" s="15">
        <v>0.02</v>
      </c>
      <c r="F184" s="50">
        <v>3333.51</v>
      </c>
      <c r="G184" s="16">
        <v>3</v>
      </c>
      <c r="H184" s="50">
        <f t="shared" si="17"/>
        <v>200.01</v>
      </c>
      <c r="I184" s="90"/>
      <c r="J184" s="9"/>
      <c r="K184" s="43"/>
    </row>
    <row r="185" spans="2:13" ht="18" customHeight="1" x14ac:dyDescent="0.25">
      <c r="B185" s="24" t="s">
        <v>71</v>
      </c>
      <c r="C185" s="62" t="s">
        <v>74</v>
      </c>
      <c r="D185" s="101" t="s">
        <v>81</v>
      </c>
      <c r="E185" s="22">
        <v>1.31</v>
      </c>
      <c r="F185" s="104">
        <v>0</v>
      </c>
      <c r="G185" s="97">
        <v>0</v>
      </c>
      <c r="H185" s="52">
        <f t="shared" si="17"/>
        <v>0</v>
      </c>
      <c r="I185" s="90"/>
      <c r="J185" s="9"/>
      <c r="K185" s="43"/>
    </row>
    <row r="186" spans="2:13" ht="18" customHeight="1" x14ac:dyDescent="0.25">
      <c r="B186" s="24">
        <v>1</v>
      </c>
      <c r="C186" s="13" t="s">
        <v>75</v>
      </c>
      <c r="D186" s="61" t="s">
        <v>47</v>
      </c>
      <c r="E186" s="15">
        <v>2.82</v>
      </c>
      <c r="F186" s="50">
        <v>0</v>
      </c>
      <c r="G186" s="16">
        <v>0</v>
      </c>
      <c r="H186" s="50">
        <f t="shared" si="17"/>
        <v>0</v>
      </c>
      <c r="I186" s="90"/>
      <c r="J186" s="9"/>
      <c r="K186" s="43"/>
    </row>
    <row r="187" spans="2:13" ht="18" customHeight="1" x14ac:dyDescent="0.25">
      <c r="B187" s="24">
        <v>2</v>
      </c>
      <c r="C187" s="13" t="s">
        <v>129</v>
      </c>
      <c r="D187" s="61" t="s">
        <v>73</v>
      </c>
      <c r="E187" s="15">
        <v>22.33</v>
      </c>
      <c r="F187" s="50">
        <v>0</v>
      </c>
      <c r="G187" s="16">
        <v>0</v>
      </c>
      <c r="H187" s="50">
        <f t="shared" si="17"/>
        <v>0</v>
      </c>
      <c r="I187" s="90"/>
      <c r="J187" s="9"/>
      <c r="K187" s="43"/>
    </row>
    <row r="188" spans="2:13" ht="18" customHeight="1" x14ac:dyDescent="0.25">
      <c r="B188" s="24" t="s">
        <v>72</v>
      </c>
      <c r="C188" s="13" t="s">
        <v>128</v>
      </c>
      <c r="D188" s="14" t="s">
        <v>43</v>
      </c>
      <c r="E188" s="15">
        <v>22.33</v>
      </c>
      <c r="F188" s="52">
        <v>0</v>
      </c>
      <c r="G188" s="16">
        <v>0</v>
      </c>
      <c r="H188" s="50">
        <f t="shared" ref="H188" si="18">ROUND((E188*F188*G188),2)</f>
        <v>0</v>
      </c>
      <c r="I188" s="90"/>
      <c r="J188" s="9"/>
      <c r="K188" s="43"/>
    </row>
    <row r="189" spans="2:13" ht="18" customHeight="1" x14ac:dyDescent="0.25">
      <c r="B189" s="74" t="s">
        <v>116</v>
      </c>
      <c r="C189" s="75" t="s">
        <v>89</v>
      </c>
      <c r="D189" s="76"/>
      <c r="E189" s="77"/>
      <c r="F189" s="78"/>
      <c r="G189" s="79"/>
      <c r="H189" s="78"/>
      <c r="I189" s="90"/>
      <c r="J189" s="9"/>
      <c r="K189" s="43"/>
    </row>
    <row r="190" spans="2:13" ht="18" customHeight="1" x14ac:dyDescent="0.25">
      <c r="B190" s="24">
        <v>1</v>
      </c>
      <c r="C190" s="17" t="s">
        <v>85</v>
      </c>
      <c r="D190" s="18" t="s">
        <v>35</v>
      </c>
      <c r="E190" s="19">
        <v>114.84</v>
      </c>
      <c r="F190" s="55">
        <v>0</v>
      </c>
      <c r="G190" s="60">
        <v>0</v>
      </c>
      <c r="H190" s="50">
        <f>ROUND((E190*F190*G190),2)</f>
        <v>0</v>
      </c>
      <c r="I190" s="90"/>
      <c r="J190" s="9"/>
      <c r="K190" s="43"/>
    </row>
    <row r="191" spans="2:13" ht="18" customHeight="1" x14ac:dyDescent="0.25">
      <c r="B191" s="24">
        <v>2</v>
      </c>
      <c r="C191" s="17" t="s">
        <v>86</v>
      </c>
      <c r="D191" s="18" t="s">
        <v>87</v>
      </c>
      <c r="E191" s="19">
        <v>48.25</v>
      </c>
      <c r="F191" s="55">
        <v>0</v>
      </c>
      <c r="G191" s="60">
        <v>0</v>
      </c>
      <c r="H191" s="50">
        <f t="shared" ref="H191:H196" si="19">ROUND((E191*F191*G191),2)</f>
        <v>0</v>
      </c>
      <c r="I191" s="90"/>
      <c r="J191" s="9"/>
      <c r="K191" s="43"/>
    </row>
    <row r="192" spans="2:13" ht="18" customHeight="1" x14ac:dyDescent="0.25">
      <c r="B192" s="24">
        <v>3</v>
      </c>
      <c r="C192" s="17" t="s">
        <v>110</v>
      </c>
      <c r="D192" s="18" t="s">
        <v>35</v>
      </c>
      <c r="E192" s="19">
        <v>1.28</v>
      </c>
      <c r="F192" s="59">
        <v>0</v>
      </c>
      <c r="G192" s="60">
        <v>0</v>
      </c>
      <c r="H192" s="50">
        <f t="shared" si="19"/>
        <v>0</v>
      </c>
      <c r="I192" s="90"/>
      <c r="J192" s="9"/>
      <c r="K192" s="43"/>
    </row>
    <row r="193" spans="2:13" ht="18" customHeight="1" x14ac:dyDescent="0.25">
      <c r="B193" s="24">
        <v>4</v>
      </c>
      <c r="C193" s="17" t="s">
        <v>88</v>
      </c>
      <c r="D193" s="18" t="s">
        <v>35</v>
      </c>
      <c r="E193" s="19">
        <v>0.8</v>
      </c>
      <c r="F193" s="59">
        <v>0</v>
      </c>
      <c r="G193" s="60">
        <v>0</v>
      </c>
      <c r="H193" s="50">
        <f t="shared" si="19"/>
        <v>0</v>
      </c>
      <c r="I193" s="90"/>
      <c r="J193" s="9"/>
      <c r="K193" s="43"/>
    </row>
    <row r="194" spans="2:13" ht="18" customHeight="1" x14ac:dyDescent="0.25">
      <c r="B194" s="24">
        <v>5</v>
      </c>
      <c r="C194" s="17" t="s">
        <v>111</v>
      </c>
      <c r="D194" s="18" t="s">
        <v>35</v>
      </c>
      <c r="E194" s="19">
        <v>0.32</v>
      </c>
      <c r="F194" s="59">
        <v>0</v>
      </c>
      <c r="G194" s="60">
        <v>0</v>
      </c>
      <c r="H194" s="50">
        <f t="shared" si="19"/>
        <v>0</v>
      </c>
      <c r="I194" s="90"/>
      <c r="J194" s="9"/>
      <c r="K194" s="43"/>
    </row>
    <row r="195" spans="2:13" ht="18" customHeight="1" x14ac:dyDescent="0.25">
      <c r="B195" s="24">
        <v>6</v>
      </c>
      <c r="C195" s="17" t="s">
        <v>89</v>
      </c>
      <c r="D195" s="18" t="s">
        <v>18</v>
      </c>
      <c r="E195" s="59">
        <v>121.15</v>
      </c>
      <c r="F195" s="59">
        <v>20.39</v>
      </c>
      <c r="G195" s="60">
        <v>1</v>
      </c>
      <c r="H195" s="50">
        <f>ROUND((E195*F195*G195),2)</f>
        <v>2470.25</v>
      </c>
      <c r="I195" s="90"/>
      <c r="J195" s="9"/>
      <c r="K195" s="43"/>
    </row>
    <row r="196" spans="2:13" ht="18" customHeight="1" x14ac:dyDescent="0.25">
      <c r="B196" s="24">
        <v>7</v>
      </c>
      <c r="C196" s="17" t="s">
        <v>90</v>
      </c>
      <c r="D196" s="18" t="s">
        <v>35</v>
      </c>
      <c r="E196" s="19">
        <v>38.28</v>
      </c>
      <c r="F196" s="59">
        <v>0</v>
      </c>
      <c r="G196" s="60">
        <v>0</v>
      </c>
      <c r="H196" s="50">
        <f t="shared" si="19"/>
        <v>0</v>
      </c>
      <c r="I196" s="90"/>
      <c r="J196" s="9"/>
      <c r="K196" s="43"/>
      <c r="L196" s="26"/>
    </row>
    <row r="197" spans="2:13" ht="18" customHeight="1" x14ac:dyDescent="0.25">
      <c r="B197" s="74" t="s">
        <v>117</v>
      </c>
      <c r="C197" s="80" t="s">
        <v>112</v>
      </c>
      <c r="D197" s="76"/>
      <c r="E197" s="81"/>
      <c r="F197" s="82"/>
      <c r="G197" s="83"/>
      <c r="H197" s="78"/>
      <c r="I197" s="90"/>
      <c r="J197" s="9"/>
      <c r="K197" s="43"/>
    </row>
    <row r="198" spans="2:13" ht="18" customHeight="1" x14ac:dyDescent="0.25">
      <c r="B198" s="24">
        <v>1</v>
      </c>
      <c r="C198" s="58" t="s">
        <v>91</v>
      </c>
      <c r="D198" s="56" t="s">
        <v>120</v>
      </c>
      <c r="E198" s="59">
        <v>0.56000000000000005</v>
      </c>
      <c r="F198" s="55">
        <v>4337.45</v>
      </c>
      <c r="G198" s="60">
        <v>1</v>
      </c>
      <c r="H198" s="52">
        <f>ROUND((E198*F198*G198),2)</f>
        <v>2428.9699999999998</v>
      </c>
      <c r="J198" s="162" t="s">
        <v>173</v>
      </c>
      <c r="K198" s="43"/>
    </row>
    <row r="199" spans="2:13" ht="18" customHeight="1" x14ac:dyDescent="0.25">
      <c r="B199" s="134">
        <v>2</v>
      </c>
      <c r="C199" s="135" t="s">
        <v>92</v>
      </c>
      <c r="D199" s="136" t="s">
        <v>164</v>
      </c>
      <c r="E199" s="137">
        <v>0.56000000000000005</v>
      </c>
      <c r="F199" s="55">
        <v>759.61</v>
      </c>
      <c r="G199" s="60">
        <v>1</v>
      </c>
      <c r="H199" s="52">
        <f t="shared" ref="H199:H219" si="20">ROUND((E199*F199*G199),2)</f>
        <v>425.38</v>
      </c>
      <c r="J199" s="162" t="s">
        <v>174</v>
      </c>
      <c r="K199" s="43"/>
    </row>
    <row r="200" spans="2:13" ht="18" customHeight="1" x14ac:dyDescent="0.25">
      <c r="B200" s="24">
        <v>3</v>
      </c>
      <c r="C200" s="58" t="s">
        <v>93</v>
      </c>
      <c r="D200" s="56" t="s">
        <v>120</v>
      </c>
      <c r="E200" s="59">
        <v>0.19</v>
      </c>
      <c r="F200" s="55">
        <f>F198+F199</f>
        <v>5097.0599999999995</v>
      </c>
      <c r="G200" s="56">
        <v>1</v>
      </c>
      <c r="H200" s="52">
        <f t="shared" si="20"/>
        <v>968.44</v>
      </c>
      <c r="I200" s="149"/>
      <c r="J200" s="9"/>
      <c r="K200" s="43"/>
    </row>
    <row r="201" spans="2:13" ht="15" customHeight="1" x14ac:dyDescent="0.25">
      <c r="B201" s="24">
        <v>4</v>
      </c>
      <c r="C201" s="58" t="s">
        <v>94</v>
      </c>
      <c r="D201" s="56" t="s">
        <v>120</v>
      </c>
      <c r="E201" s="59">
        <v>0.56000000000000005</v>
      </c>
      <c r="F201" s="55">
        <v>26094.78</v>
      </c>
      <c r="G201" s="60">
        <v>0</v>
      </c>
      <c r="H201" s="50">
        <f t="shared" si="20"/>
        <v>0</v>
      </c>
      <c r="I201" s="149"/>
      <c r="J201" s="9"/>
      <c r="K201" s="43"/>
    </row>
    <row r="202" spans="2:13" ht="18" customHeight="1" x14ac:dyDescent="0.25">
      <c r="B202" s="24">
        <v>5</v>
      </c>
      <c r="C202" s="58" t="s">
        <v>93</v>
      </c>
      <c r="D202" s="56" t="s">
        <v>120</v>
      </c>
      <c r="E202" s="59">
        <v>0.19</v>
      </c>
      <c r="F202" s="55">
        <v>26094.78</v>
      </c>
      <c r="G202" s="60">
        <v>0</v>
      </c>
      <c r="H202" s="50">
        <f t="shared" si="20"/>
        <v>0</v>
      </c>
      <c r="I202" s="149"/>
      <c r="J202" s="9"/>
      <c r="K202" s="43"/>
      <c r="L202" s="53"/>
      <c r="M202" s="3"/>
    </row>
    <row r="203" spans="2:13" ht="15.75" x14ac:dyDescent="0.25">
      <c r="B203" s="24">
        <v>6</v>
      </c>
      <c r="C203" s="58" t="s">
        <v>95</v>
      </c>
      <c r="D203" s="56" t="s">
        <v>120</v>
      </c>
      <c r="E203" s="59">
        <v>0.51</v>
      </c>
      <c r="F203" s="55">
        <v>0</v>
      </c>
      <c r="G203" s="60"/>
      <c r="H203" s="50">
        <f t="shared" si="20"/>
        <v>0</v>
      </c>
      <c r="I203" s="150"/>
      <c r="J203" s="9"/>
      <c r="K203" s="43"/>
      <c r="L203" s="53"/>
      <c r="M203" s="3"/>
    </row>
    <row r="204" spans="2:13" ht="15.75" x14ac:dyDescent="0.25">
      <c r="B204" s="24">
        <v>7</v>
      </c>
      <c r="C204" s="17" t="s">
        <v>121</v>
      </c>
      <c r="D204" s="56" t="s">
        <v>120</v>
      </c>
      <c r="E204" s="59">
        <v>0.21</v>
      </c>
      <c r="F204" s="55">
        <v>0</v>
      </c>
      <c r="G204" s="60"/>
      <c r="H204" s="50">
        <f t="shared" si="20"/>
        <v>0</v>
      </c>
      <c r="I204" s="150"/>
      <c r="J204" s="9"/>
      <c r="K204" s="43"/>
      <c r="L204" s="53"/>
      <c r="M204" s="3"/>
    </row>
    <row r="205" spans="2:13" ht="16.5" customHeight="1" x14ac:dyDescent="0.25">
      <c r="B205" s="24">
        <v>8</v>
      </c>
      <c r="C205" s="58" t="s">
        <v>96</v>
      </c>
      <c r="D205" s="56" t="s">
        <v>120</v>
      </c>
      <c r="E205" s="59">
        <v>0.51</v>
      </c>
      <c r="F205" s="55">
        <v>0</v>
      </c>
      <c r="G205" s="60">
        <v>0</v>
      </c>
      <c r="H205" s="50">
        <f t="shared" si="20"/>
        <v>0</v>
      </c>
      <c r="I205" s="150"/>
      <c r="J205" s="9"/>
      <c r="K205" s="43"/>
      <c r="L205" s="53"/>
      <c r="M205" s="3"/>
    </row>
    <row r="206" spans="2:13" ht="15.75" x14ac:dyDescent="0.25">
      <c r="B206" s="24">
        <v>9</v>
      </c>
      <c r="C206" s="17" t="s">
        <v>121</v>
      </c>
      <c r="D206" s="56" t="s">
        <v>120</v>
      </c>
      <c r="E206" s="59">
        <v>0.21</v>
      </c>
      <c r="F206" s="55">
        <v>0</v>
      </c>
      <c r="G206" s="60">
        <v>0</v>
      </c>
      <c r="H206" s="50">
        <f t="shared" si="20"/>
        <v>0</v>
      </c>
      <c r="I206" s="150"/>
      <c r="K206" s="43"/>
      <c r="L206" s="53"/>
      <c r="M206" s="3"/>
    </row>
    <row r="207" spans="2:13" ht="15.75" x14ac:dyDescent="0.25">
      <c r="B207" s="24">
        <v>10</v>
      </c>
      <c r="C207" s="58" t="s">
        <v>99</v>
      </c>
      <c r="D207" s="56" t="s">
        <v>120</v>
      </c>
      <c r="E207" s="59">
        <v>0.56000000000000005</v>
      </c>
      <c r="F207" s="55">
        <v>3123.51</v>
      </c>
      <c r="G207" s="60">
        <v>1</v>
      </c>
      <c r="H207" s="52">
        <f t="shared" si="20"/>
        <v>1749.17</v>
      </c>
      <c r="I207" s="151"/>
      <c r="K207" s="43"/>
      <c r="M207" s="3"/>
    </row>
    <row r="208" spans="2:13" ht="18" customHeight="1" x14ac:dyDescent="0.25">
      <c r="B208" s="24">
        <v>11</v>
      </c>
      <c r="C208" s="58" t="s">
        <v>93</v>
      </c>
      <c r="D208" s="56" t="s">
        <v>120</v>
      </c>
      <c r="E208" s="59">
        <v>0.19</v>
      </c>
      <c r="F208" s="55">
        <v>3123.51</v>
      </c>
      <c r="G208" s="60">
        <v>1</v>
      </c>
      <c r="H208" s="52">
        <f t="shared" si="20"/>
        <v>593.47</v>
      </c>
      <c r="I208" s="150"/>
      <c r="K208" s="43"/>
      <c r="L208" s="53"/>
      <c r="M208" s="3"/>
    </row>
    <row r="209" spans="2:20" x14ac:dyDescent="0.25">
      <c r="B209" s="134">
        <v>12</v>
      </c>
      <c r="C209" s="135" t="s">
        <v>97</v>
      </c>
      <c r="D209" s="136" t="s">
        <v>47</v>
      </c>
      <c r="E209" s="137">
        <v>2.82</v>
      </c>
      <c r="F209" s="55">
        <f>(F200+F207)*15/1000</f>
        <v>123.30854999999998</v>
      </c>
      <c r="G209" s="138">
        <v>1</v>
      </c>
      <c r="H209" s="139">
        <f t="shared" si="20"/>
        <v>347.73</v>
      </c>
      <c r="J209" s="163" t="s">
        <v>177</v>
      </c>
      <c r="K209" s="43"/>
      <c r="L209" s="53"/>
      <c r="M209" s="3"/>
    </row>
    <row r="210" spans="2:20" x14ac:dyDescent="0.25">
      <c r="B210" s="134">
        <v>13</v>
      </c>
      <c r="C210" s="135" t="s">
        <v>98</v>
      </c>
      <c r="D210" s="136" t="s">
        <v>73</v>
      </c>
      <c r="E210" s="137">
        <v>22.33</v>
      </c>
      <c r="F210" s="55">
        <f>F209/6/5*8</f>
        <v>32.882279999999994</v>
      </c>
      <c r="G210" s="138">
        <v>1</v>
      </c>
      <c r="H210" s="139">
        <f t="shared" si="20"/>
        <v>734.26</v>
      </c>
      <c r="I210" s="88"/>
      <c r="J210" s="117"/>
      <c r="K210" s="43"/>
      <c r="L210" s="53"/>
      <c r="M210" s="3"/>
    </row>
    <row r="211" spans="2:20" ht="15.75" x14ac:dyDescent="0.25">
      <c r="B211" s="24">
        <v>14</v>
      </c>
      <c r="C211" s="17" t="s">
        <v>100</v>
      </c>
      <c r="D211" s="18" t="s">
        <v>80</v>
      </c>
      <c r="E211" s="19">
        <v>3.31</v>
      </c>
      <c r="F211" s="51">
        <v>0</v>
      </c>
      <c r="G211" s="20">
        <v>0</v>
      </c>
      <c r="H211" s="50">
        <f t="shared" si="20"/>
        <v>0</v>
      </c>
      <c r="I211" s="95"/>
      <c r="K211" s="43"/>
      <c r="L211" s="53"/>
      <c r="M211" s="3"/>
    </row>
    <row r="212" spans="2:20" x14ac:dyDescent="0.25">
      <c r="B212" s="24">
        <v>15</v>
      </c>
      <c r="C212" s="17" t="s">
        <v>101</v>
      </c>
      <c r="D212" s="18" t="s">
        <v>87</v>
      </c>
      <c r="E212" s="19">
        <v>3.04</v>
      </c>
      <c r="F212" s="51">
        <v>0</v>
      </c>
      <c r="G212" s="20">
        <v>0</v>
      </c>
      <c r="H212" s="50">
        <f t="shared" si="20"/>
        <v>0</v>
      </c>
      <c r="I212" s="90"/>
      <c r="J212" s="9"/>
      <c r="K212" s="43"/>
      <c r="L212" s="53"/>
      <c r="M212" s="3"/>
    </row>
    <row r="213" spans="2:20" ht="15.75" x14ac:dyDescent="0.25">
      <c r="B213" s="24">
        <v>16</v>
      </c>
      <c r="C213" s="17" t="s">
        <v>102</v>
      </c>
      <c r="D213" s="18" t="s">
        <v>80</v>
      </c>
      <c r="E213" s="19">
        <v>5.0199999999999996</v>
      </c>
      <c r="F213" s="51">
        <v>0</v>
      </c>
      <c r="G213" s="20">
        <v>0</v>
      </c>
      <c r="H213" s="50">
        <f t="shared" si="20"/>
        <v>0</v>
      </c>
      <c r="I213" s="88"/>
      <c r="J213" s="9"/>
      <c r="K213" s="43"/>
      <c r="L213" s="5"/>
      <c r="M213" s="3"/>
    </row>
    <row r="214" spans="2:20" ht="15.75" x14ac:dyDescent="0.25">
      <c r="B214" s="24">
        <v>17</v>
      </c>
      <c r="C214" s="17" t="s">
        <v>103</v>
      </c>
      <c r="D214" s="18" t="s">
        <v>80</v>
      </c>
      <c r="E214" s="19">
        <v>1.46</v>
      </c>
      <c r="F214" s="51">
        <v>281.76</v>
      </c>
      <c r="G214" s="20">
        <v>0</v>
      </c>
      <c r="H214" s="52">
        <f t="shared" si="20"/>
        <v>0</v>
      </c>
      <c r="I214" s="88"/>
      <c r="J214" s="9"/>
      <c r="K214" s="43"/>
      <c r="L214" s="5"/>
      <c r="M214" s="3"/>
    </row>
    <row r="215" spans="2:20" ht="17.25" customHeight="1" x14ac:dyDescent="0.25">
      <c r="B215" s="24">
        <v>18</v>
      </c>
      <c r="C215" s="58" t="s">
        <v>104</v>
      </c>
      <c r="D215" s="56" t="s">
        <v>120</v>
      </c>
      <c r="E215" s="59">
        <v>32.54</v>
      </c>
      <c r="F215" s="55">
        <v>281.76</v>
      </c>
      <c r="G215" s="60">
        <v>0</v>
      </c>
      <c r="H215" s="52">
        <f>ROUND((E215*F215*G215),2)</f>
        <v>0</v>
      </c>
      <c r="I215" s="88"/>
      <c r="K215" s="43"/>
      <c r="L215" s="5"/>
      <c r="M215" s="3"/>
    </row>
    <row r="216" spans="2:20" ht="15" customHeight="1" x14ac:dyDescent="0.25">
      <c r="B216" s="24">
        <v>19</v>
      </c>
      <c r="C216" s="17" t="s">
        <v>105</v>
      </c>
      <c r="D216" s="18" t="s">
        <v>18</v>
      </c>
      <c r="E216" s="19">
        <v>3.42</v>
      </c>
      <c r="F216" s="51">
        <v>0</v>
      </c>
      <c r="G216" s="18">
        <v>0</v>
      </c>
      <c r="H216" s="52">
        <f t="shared" si="20"/>
        <v>0</v>
      </c>
      <c r="I216" s="88"/>
      <c r="J216" s="9"/>
      <c r="K216" s="43"/>
      <c r="L216" s="3"/>
      <c r="M216" s="3"/>
    </row>
    <row r="217" spans="2:20" x14ac:dyDescent="0.25">
      <c r="B217" s="24">
        <v>20</v>
      </c>
      <c r="C217" s="17" t="s">
        <v>106</v>
      </c>
      <c r="D217" s="18" t="s">
        <v>18</v>
      </c>
      <c r="E217" s="19">
        <v>4.6100000000000003</v>
      </c>
      <c r="F217" s="51">
        <v>0</v>
      </c>
      <c r="G217" s="18">
        <v>0</v>
      </c>
      <c r="H217" s="52">
        <f t="shared" si="20"/>
        <v>0</v>
      </c>
      <c r="I217" s="88"/>
      <c r="J217" s="9"/>
      <c r="K217" s="43"/>
      <c r="L217" s="3"/>
      <c r="M217" s="3"/>
    </row>
    <row r="218" spans="2:20" x14ac:dyDescent="0.25">
      <c r="B218" s="24">
        <v>22</v>
      </c>
      <c r="C218" s="17" t="s">
        <v>107</v>
      </c>
      <c r="D218" s="18" t="s">
        <v>18</v>
      </c>
      <c r="E218" s="19">
        <v>0.28000000000000003</v>
      </c>
      <c r="F218" s="51">
        <v>0</v>
      </c>
      <c r="G218" s="18">
        <v>0</v>
      </c>
      <c r="H218" s="52">
        <f t="shared" si="20"/>
        <v>0</v>
      </c>
      <c r="I218" s="98"/>
      <c r="J218" s="9"/>
      <c r="K218" s="43"/>
      <c r="L218" s="3"/>
      <c r="M218" s="3"/>
    </row>
    <row r="219" spans="2:20" x14ac:dyDescent="0.25">
      <c r="B219" s="24">
        <v>23</v>
      </c>
      <c r="C219" s="17" t="s">
        <v>108</v>
      </c>
      <c r="D219" s="18" t="s">
        <v>18</v>
      </c>
      <c r="E219" s="19">
        <v>4.43</v>
      </c>
      <c r="F219" s="51">
        <v>0</v>
      </c>
      <c r="G219" s="18">
        <v>0</v>
      </c>
      <c r="H219" s="52">
        <f t="shared" si="20"/>
        <v>0</v>
      </c>
      <c r="I219" s="88"/>
      <c r="J219" s="9"/>
      <c r="K219" s="43"/>
      <c r="L219" s="3"/>
      <c r="M219" s="3"/>
    </row>
    <row r="220" spans="2:20" x14ac:dyDescent="0.25">
      <c r="B220" s="24">
        <v>24</v>
      </c>
      <c r="C220" s="17" t="s">
        <v>109</v>
      </c>
      <c r="D220" s="18" t="s">
        <v>18</v>
      </c>
      <c r="E220" s="19">
        <v>22.01</v>
      </c>
      <c r="F220" s="51">
        <v>248.96</v>
      </c>
      <c r="G220" s="18">
        <v>1</v>
      </c>
      <c r="H220" s="52">
        <f>ROUND((E220*F220*G220),2)</f>
        <v>5479.61</v>
      </c>
      <c r="I220" s="88"/>
      <c r="J220" s="9"/>
      <c r="K220" s="43"/>
      <c r="L220" s="3"/>
      <c r="M220" s="3"/>
    </row>
    <row r="221" spans="2:20" x14ac:dyDescent="0.25">
      <c r="B221" s="24"/>
      <c r="C221" s="17"/>
      <c r="D221" s="18"/>
      <c r="E221" s="19"/>
      <c r="F221" s="51"/>
      <c r="G221" s="18"/>
      <c r="H221" s="99"/>
    </row>
    <row r="222" spans="2:20" x14ac:dyDescent="0.25">
      <c r="B222" s="44">
        <v>25</v>
      </c>
      <c r="C222" s="48" t="s">
        <v>115</v>
      </c>
      <c r="D222" s="45"/>
      <c r="E222" s="46"/>
      <c r="F222" s="47"/>
      <c r="G222" s="47"/>
      <c r="H222" s="116"/>
      <c r="J222" s="89"/>
    </row>
    <row r="223" spans="2:20" x14ac:dyDescent="0.25">
      <c r="B223" s="119">
        <v>1</v>
      </c>
      <c r="C223" s="17" t="s">
        <v>48</v>
      </c>
      <c r="D223" s="152" t="s">
        <v>49</v>
      </c>
      <c r="E223" s="153">
        <v>0.36</v>
      </c>
      <c r="F223" s="154">
        <v>231</v>
      </c>
      <c r="G223" s="155">
        <v>11</v>
      </c>
      <c r="H223" s="156">
        <f>E223*F223*G223*-0.1</f>
        <v>-91.475999999999999</v>
      </c>
      <c r="I223" s="161"/>
      <c r="K223" s="4"/>
      <c r="T223" s="26"/>
    </row>
    <row r="224" spans="2:20" x14ac:dyDescent="0.25">
      <c r="B224" s="119">
        <v>2</v>
      </c>
      <c r="C224" s="17" t="s">
        <v>178</v>
      </c>
      <c r="D224" s="152" t="s">
        <v>18</v>
      </c>
      <c r="E224" s="153">
        <v>0.46</v>
      </c>
      <c r="F224" s="156">
        <v>4511.38</v>
      </c>
      <c r="G224" s="155">
        <v>4</v>
      </c>
      <c r="H224" s="156">
        <f>E224*F224*G224*-0.05</f>
        <v>-415.04696000000007</v>
      </c>
      <c r="I224" s="161"/>
      <c r="T224" s="26"/>
    </row>
    <row r="225" spans="2:20" ht="25.5" x14ac:dyDescent="0.25">
      <c r="B225" s="119">
        <v>3</v>
      </c>
      <c r="C225" s="17" t="s">
        <v>179</v>
      </c>
      <c r="D225" s="152" t="s">
        <v>18</v>
      </c>
      <c r="E225" s="153">
        <v>0.03</v>
      </c>
      <c r="F225" s="156">
        <v>1700.26</v>
      </c>
      <c r="G225" s="155">
        <v>13</v>
      </c>
      <c r="H225" s="156">
        <f>E225*F225*G225*-0.1</f>
        <v>-66.31013999999999</v>
      </c>
      <c r="I225" s="161"/>
      <c r="K225" s="4"/>
      <c r="T225" s="26"/>
    </row>
    <row r="226" spans="2:20" ht="25.5" x14ac:dyDescent="0.25">
      <c r="B226" s="119">
        <v>4</v>
      </c>
      <c r="C226" s="17" t="s">
        <v>180</v>
      </c>
      <c r="D226" s="152" t="s">
        <v>18</v>
      </c>
      <c r="E226" s="153">
        <v>0.02</v>
      </c>
      <c r="F226" s="156">
        <v>26094.78</v>
      </c>
      <c r="G226" s="155">
        <v>9</v>
      </c>
      <c r="H226" s="156">
        <f>E226*F226*G226*-0.1</f>
        <v>-469.70603999999997</v>
      </c>
      <c r="I226" s="161"/>
      <c r="K226" s="4"/>
      <c r="T226" s="26"/>
    </row>
    <row r="227" spans="2:20" ht="25.5" x14ac:dyDescent="0.25">
      <c r="B227" s="119">
        <v>5</v>
      </c>
      <c r="C227" s="17" t="s">
        <v>181</v>
      </c>
      <c r="D227" s="152" t="s">
        <v>18</v>
      </c>
      <c r="E227" s="153">
        <v>0.66</v>
      </c>
      <c r="F227" s="156">
        <v>1700.26</v>
      </c>
      <c r="G227" s="155">
        <v>4</v>
      </c>
      <c r="H227" s="156">
        <f>E227*F227*G227*-0.1</f>
        <v>-448.86864000000008</v>
      </c>
      <c r="I227" s="161"/>
      <c r="K227" s="4"/>
      <c r="T227" s="26"/>
    </row>
    <row r="228" spans="2:20" x14ac:dyDescent="0.25">
      <c r="B228" s="119">
        <v>6</v>
      </c>
      <c r="C228" s="17" t="s">
        <v>63</v>
      </c>
      <c r="D228" s="152" t="s">
        <v>18</v>
      </c>
      <c r="E228" s="157">
        <v>0.02</v>
      </c>
      <c r="F228" s="157">
        <v>1423.69</v>
      </c>
      <c r="G228" s="158">
        <v>11</v>
      </c>
      <c r="H228" s="156">
        <f>E228*F228*G228*-0.1</f>
        <v>-31.321179999999998</v>
      </c>
      <c r="I228" s="161"/>
      <c r="K228" s="4"/>
      <c r="T228" s="26"/>
    </row>
    <row r="229" spans="2:20" ht="25.5" x14ac:dyDescent="0.25">
      <c r="B229" s="119">
        <v>7</v>
      </c>
      <c r="C229" s="17" t="s">
        <v>182</v>
      </c>
      <c r="D229" s="159" t="s">
        <v>18</v>
      </c>
      <c r="E229" s="159">
        <v>0.81</v>
      </c>
      <c r="F229" s="159">
        <v>248.32</v>
      </c>
      <c r="G229" s="159">
        <v>11</v>
      </c>
      <c r="H229" s="156">
        <f>E229*F229*G229*-0.05</f>
        <v>-110.62656000000003</v>
      </c>
      <c r="I229" s="161"/>
      <c r="T229" s="26"/>
    </row>
    <row r="230" spans="2:20" x14ac:dyDescent="0.25">
      <c r="B230" s="119">
        <v>8</v>
      </c>
      <c r="C230" s="58" t="s">
        <v>54</v>
      </c>
      <c r="D230" s="160" t="s">
        <v>18</v>
      </c>
      <c r="E230" s="160">
        <v>0.36</v>
      </c>
      <c r="F230" s="160">
        <v>4876.1899999999996</v>
      </c>
      <c r="G230" s="160">
        <v>4</v>
      </c>
      <c r="H230" s="156">
        <f>E230*F230*G230*-0.05</f>
        <v>-351.08567999999997</v>
      </c>
      <c r="I230" s="161"/>
      <c r="T230" s="26"/>
    </row>
    <row r="231" spans="2:20" hidden="1" x14ac:dyDescent="0.25">
      <c r="B231" s="24"/>
      <c r="C231" s="62"/>
      <c r="D231" s="62"/>
      <c r="E231" s="62"/>
      <c r="F231" s="62"/>
      <c r="G231" s="121"/>
      <c r="H231" s="52"/>
      <c r="I231" s="114"/>
    </row>
    <row r="232" spans="2:20" hidden="1" x14ac:dyDescent="0.25">
      <c r="B232" s="44"/>
      <c r="C232" s="17"/>
      <c r="D232" s="45"/>
      <c r="E232" s="46"/>
      <c r="F232" s="47"/>
      <c r="G232" s="47"/>
      <c r="H232" s="50"/>
      <c r="I232" s="114"/>
    </row>
    <row r="233" spans="2:20" hidden="1" x14ac:dyDescent="0.25">
      <c r="B233" s="24"/>
      <c r="C233" s="17"/>
      <c r="D233" s="18"/>
      <c r="E233" s="19"/>
      <c r="F233" s="55"/>
      <c r="G233" s="20"/>
      <c r="H233" s="50"/>
      <c r="I233" s="114"/>
    </row>
    <row r="234" spans="2:20" hidden="1" x14ac:dyDescent="0.25">
      <c r="B234" s="24"/>
      <c r="C234" s="17"/>
      <c r="D234" s="18"/>
      <c r="E234" s="19"/>
      <c r="F234" s="51"/>
      <c r="G234" s="20"/>
      <c r="H234" s="50"/>
      <c r="I234" s="114"/>
    </row>
    <row r="235" spans="2:20" hidden="1" x14ac:dyDescent="0.25">
      <c r="B235" s="44"/>
      <c r="C235" s="17"/>
      <c r="D235" s="18"/>
      <c r="E235" s="19"/>
      <c r="F235" s="51"/>
      <c r="G235" s="20"/>
      <c r="H235" s="51"/>
      <c r="I235" s="114"/>
    </row>
    <row r="236" spans="2:20" hidden="1" x14ac:dyDescent="0.25">
      <c r="B236" s="24"/>
      <c r="C236" s="17"/>
      <c r="D236" s="18"/>
      <c r="E236" s="19"/>
      <c r="F236" s="51"/>
      <c r="G236" s="20"/>
      <c r="H236" s="51"/>
      <c r="I236" s="114"/>
    </row>
    <row r="237" spans="2:20" x14ac:dyDescent="0.25">
      <c r="B237" s="24"/>
      <c r="C237" s="17"/>
      <c r="D237" s="18"/>
      <c r="E237" s="19"/>
      <c r="F237" s="51"/>
      <c r="G237" s="20"/>
      <c r="H237" s="51"/>
    </row>
    <row r="238" spans="2:20" x14ac:dyDescent="0.25">
      <c r="B238" s="24"/>
      <c r="C238" s="17"/>
      <c r="D238" s="18"/>
      <c r="E238" s="19"/>
      <c r="F238" s="169" t="s">
        <v>6</v>
      </c>
      <c r="G238" s="169"/>
      <c r="H238" s="50">
        <f>H26+H34+H35+H36+H43+H44+H51+H52+H59+H60+H61+H62+H222+H221+H224+H225+H226+H227+H228+H229+H230+H231+H170+H63+H64+H171+H71+H72+H80+H82+H90+H91+H99+H104+H105+H106+H110+H111+H113+H114+H115+H116+H118+H126+H136+H144+H152+H160+H161+H168+H169+H173+H174+H182+H183+H184+H185+H186+H187+H188+H190+H191+H192+H193+H194+H195+H196+H198+H199+H200+H201+H202+H203+H204+H205+H206+H207+H208+H209+H210+H211+H212+H213+H214+H215+H216+H217+H218+H219+H220+H233+H234+H235+H236+H237+H100+H101+H223+H232+H172</f>
        <v>126827.0788</v>
      </c>
      <c r="I238" s="114"/>
      <c r="J238" s="117"/>
      <c r="K238" s="118"/>
    </row>
    <row r="239" spans="2:20" x14ac:dyDescent="0.25">
      <c r="B239" s="24"/>
      <c r="C239" s="17"/>
      <c r="D239" s="18"/>
      <c r="E239" s="19"/>
      <c r="F239" s="169" t="s">
        <v>151</v>
      </c>
      <c r="G239" s="169"/>
      <c r="H239" s="50">
        <f>H238*0.21</f>
        <v>26633.686547999998</v>
      </c>
    </row>
    <row r="240" spans="2:20" x14ac:dyDescent="0.25">
      <c r="B240" s="24"/>
      <c r="C240" s="17"/>
      <c r="D240" s="18"/>
      <c r="E240" s="19"/>
      <c r="F240" s="169" t="s">
        <v>152</v>
      </c>
      <c r="G240" s="169"/>
      <c r="H240" s="50">
        <f>H238+H239</f>
        <v>153460.76534799999</v>
      </c>
    </row>
    <row r="241" spans="2:8" x14ac:dyDescent="0.25">
      <c r="B241" s="3"/>
      <c r="C241" s="34"/>
      <c r="D241" s="35"/>
      <c r="E241" s="36"/>
      <c r="F241" s="35"/>
      <c r="G241" s="35"/>
      <c r="H241" s="36"/>
    </row>
    <row r="242" spans="2:8" x14ac:dyDescent="0.25">
      <c r="B242" s="30"/>
      <c r="C242" s="6" t="s">
        <v>76</v>
      </c>
      <c r="D242" s="1" t="s">
        <v>0</v>
      </c>
      <c r="E242" s="1"/>
      <c r="F242" s="1"/>
      <c r="G242" s="1"/>
      <c r="H242" s="1"/>
    </row>
    <row r="243" spans="2:8" x14ac:dyDescent="0.25">
      <c r="B243" s="30"/>
      <c r="C243" s="6"/>
      <c r="D243" s="1" t="s">
        <v>118</v>
      </c>
      <c r="E243" s="1"/>
      <c r="F243" s="1"/>
      <c r="G243" s="1"/>
      <c r="H243" s="1"/>
    </row>
    <row r="244" spans="2:8" x14ac:dyDescent="0.25">
      <c r="B244" s="30"/>
      <c r="C244" s="1"/>
      <c r="D244" s="1" t="s">
        <v>119</v>
      </c>
      <c r="E244" s="1"/>
      <c r="F244" s="1"/>
      <c r="G244" s="1"/>
      <c r="H244" s="1"/>
    </row>
    <row r="245" spans="2:8" x14ac:dyDescent="0.25">
      <c r="B245" s="30"/>
      <c r="C245" s="1"/>
      <c r="D245" s="1"/>
      <c r="E245" s="1"/>
      <c r="F245" s="1"/>
      <c r="G245" s="8"/>
      <c r="H245" s="1"/>
    </row>
    <row r="246" spans="2:8" x14ac:dyDescent="0.25">
      <c r="B246" s="30"/>
      <c r="C246" s="1"/>
      <c r="D246" s="8"/>
      <c r="E246" s="8"/>
      <c r="F246" s="8"/>
      <c r="G246" s="1"/>
      <c r="H246" s="1"/>
    </row>
    <row r="247" spans="2:8" x14ac:dyDescent="0.25">
      <c r="B247" s="30"/>
      <c r="C247" s="1" t="s">
        <v>77</v>
      </c>
      <c r="D247" s="1" t="s">
        <v>139</v>
      </c>
      <c r="E247" s="1"/>
      <c r="F247" s="1"/>
      <c r="G247" s="1"/>
      <c r="H247" s="1"/>
    </row>
    <row r="248" spans="2:8" x14ac:dyDescent="0.25">
      <c r="B248" s="30"/>
      <c r="D248" s="1" t="s">
        <v>140</v>
      </c>
      <c r="E248" s="1"/>
      <c r="F248" s="1"/>
      <c r="G248" s="1"/>
      <c r="H248" s="1"/>
    </row>
    <row r="249" spans="2:8" x14ac:dyDescent="0.25">
      <c r="B249" s="30"/>
      <c r="C249" s="1"/>
      <c r="D249" s="1" t="s">
        <v>141</v>
      </c>
      <c r="E249" s="1"/>
      <c r="F249" s="1"/>
      <c r="G249" s="1"/>
      <c r="H249" s="1"/>
    </row>
    <row r="250" spans="2:8" x14ac:dyDescent="0.25">
      <c r="B250" s="30"/>
      <c r="C250" s="1"/>
      <c r="D250" s="1"/>
      <c r="E250" s="1"/>
      <c r="F250" s="1"/>
      <c r="G250" s="1"/>
      <c r="H250" s="1"/>
    </row>
    <row r="251" spans="2:8" x14ac:dyDescent="0.25">
      <c r="B251" s="30"/>
      <c r="C251" s="1"/>
      <c r="D251" s="1"/>
      <c r="E251" s="1"/>
      <c r="F251" s="1"/>
      <c r="H251" s="1"/>
    </row>
    <row r="252" spans="2:8" x14ac:dyDescent="0.25">
      <c r="B252" s="30"/>
      <c r="C252" s="1" t="s">
        <v>142</v>
      </c>
      <c r="D252" s="4" t="s">
        <v>143</v>
      </c>
      <c r="H252" s="1"/>
    </row>
    <row r="253" spans="2:8" x14ac:dyDescent="0.25">
      <c r="B253" s="3"/>
      <c r="C253" s="7"/>
      <c r="G253" s="7"/>
      <c r="H253" s="1"/>
    </row>
    <row r="254" spans="2:8" x14ac:dyDescent="0.25">
      <c r="C254" s="7"/>
      <c r="D254" s="7"/>
      <c r="E254" s="7"/>
      <c r="F254" s="7"/>
      <c r="G254" s="7"/>
      <c r="H254" s="1"/>
    </row>
    <row r="255" spans="2:8" x14ac:dyDescent="0.25">
      <c r="C255" s="7"/>
      <c r="D255" s="7" t="s">
        <v>144</v>
      </c>
      <c r="E255" s="7"/>
      <c r="F255" s="7"/>
      <c r="G255" s="7"/>
    </row>
    <row r="256" spans="2:8" x14ac:dyDescent="0.25">
      <c r="C256" s="7"/>
      <c r="D256" s="7"/>
      <c r="E256" s="7"/>
      <c r="F256" s="7"/>
      <c r="G256" s="7"/>
    </row>
    <row r="257" spans="3:8" x14ac:dyDescent="0.25">
      <c r="C257" s="7"/>
      <c r="D257" s="7"/>
      <c r="E257" s="7"/>
      <c r="F257" s="7"/>
      <c r="G257" s="7"/>
      <c r="H257" s="7"/>
    </row>
    <row r="258" spans="3:8" x14ac:dyDescent="0.25">
      <c r="C258" s="7"/>
      <c r="D258" s="7" t="s">
        <v>145</v>
      </c>
      <c r="E258" s="7"/>
      <c r="F258" s="7"/>
      <c r="G258" s="7"/>
      <c r="H258" s="7"/>
    </row>
    <row r="259" spans="3:8" x14ac:dyDescent="0.25">
      <c r="C259" s="7"/>
      <c r="D259" s="7"/>
      <c r="E259" s="7"/>
      <c r="F259" s="7"/>
      <c r="G259" s="7"/>
      <c r="H259" s="7"/>
    </row>
    <row r="260" spans="3:8" x14ac:dyDescent="0.25">
      <c r="C260" s="7"/>
      <c r="D260" s="7"/>
      <c r="E260" s="7"/>
      <c r="F260" s="7"/>
      <c r="H260" s="7"/>
    </row>
    <row r="261" spans="3:8" x14ac:dyDescent="0.25">
      <c r="C261" s="7"/>
      <c r="D261" s="4" t="s">
        <v>146</v>
      </c>
      <c r="H261" s="7"/>
    </row>
    <row r="262" spans="3:8" x14ac:dyDescent="0.25">
      <c r="C262" s="7"/>
      <c r="G262" s="7"/>
      <c r="H262" s="7"/>
    </row>
    <row r="263" spans="3:8" x14ac:dyDescent="0.25">
      <c r="C263" s="7"/>
      <c r="D263" s="7"/>
      <c r="E263" s="7"/>
      <c r="F263" s="7"/>
      <c r="G263" s="7"/>
      <c r="H263" s="7"/>
    </row>
    <row r="264" spans="3:8" x14ac:dyDescent="0.25">
      <c r="C264" s="7"/>
      <c r="D264" s="7" t="s">
        <v>147</v>
      </c>
      <c r="E264" s="7"/>
      <c r="F264" s="7"/>
      <c r="G264" s="7"/>
    </row>
    <row r="265" spans="3:8" x14ac:dyDescent="0.25">
      <c r="C265" s="7"/>
      <c r="D265" s="7"/>
      <c r="E265" s="7"/>
      <c r="F265" s="7"/>
      <c r="G265" s="7"/>
    </row>
    <row r="266" spans="3:8" x14ac:dyDescent="0.25">
      <c r="C266" s="7"/>
      <c r="D266" s="7"/>
      <c r="E266" s="7"/>
      <c r="F266" s="7"/>
      <c r="H266" s="7"/>
    </row>
    <row r="267" spans="3:8" x14ac:dyDescent="0.25">
      <c r="C267" s="7"/>
      <c r="D267" s="4" t="s">
        <v>148</v>
      </c>
      <c r="H267" s="7"/>
    </row>
    <row r="268" spans="3:8" x14ac:dyDescent="0.25">
      <c r="C268" s="7"/>
      <c r="G268" s="7"/>
      <c r="H268" s="7"/>
    </row>
    <row r="269" spans="3:8" x14ac:dyDescent="0.25">
      <c r="C269" s="7"/>
      <c r="D269" s="7"/>
      <c r="E269" s="7"/>
      <c r="F269" s="7"/>
      <c r="G269" s="1"/>
      <c r="H269" s="7"/>
    </row>
    <row r="270" spans="3:8" x14ac:dyDescent="0.25">
      <c r="C270" s="7"/>
      <c r="D270" s="7"/>
      <c r="E270" s="1"/>
      <c r="F270" s="1"/>
      <c r="G270" s="1"/>
    </row>
    <row r="271" spans="3:8" x14ac:dyDescent="0.25">
      <c r="C271" s="7"/>
    </row>
  </sheetData>
  <mergeCells count="7">
    <mergeCell ref="B18:H18"/>
    <mergeCell ref="B21:H21"/>
    <mergeCell ref="B19:H19"/>
    <mergeCell ref="F240:G240"/>
    <mergeCell ref="B22:G22"/>
    <mergeCell ref="F238:G238"/>
    <mergeCell ref="F239:G239"/>
  </mergeCells>
  <phoneticPr fontId="15" type="noConversion"/>
  <pageMargins left="0" right="0" top="0" bottom="0" header="0" footer="0"/>
  <pageSetup paperSize="9" orientation="portrait" r:id="rId1"/>
  <ignoredErrors>
    <ignoredError sqref="H2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opLeftCell="A16" workbookViewId="0">
      <selection activeCell="J36" sqref="J36"/>
    </sheetView>
  </sheetViews>
  <sheetFormatPr defaultRowHeight="15" x14ac:dyDescent="0.25"/>
  <cols>
    <col min="1" max="1" width="6" customWidth="1"/>
    <col min="2" max="2" width="32.28515625" customWidth="1"/>
    <col min="3" max="3" width="8.42578125" customWidth="1"/>
    <col min="4" max="4" width="9.42578125" customWidth="1"/>
    <col min="5" max="5" width="8.7109375" customWidth="1"/>
    <col min="6" max="6" width="10.28515625" customWidth="1"/>
  </cols>
  <sheetData>
    <row r="1" spans="1:8" x14ac:dyDescent="0.25">
      <c r="A1" s="27" t="s">
        <v>131</v>
      </c>
      <c r="B1" s="2"/>
      <c r="C1" s="2"/>
      <c r="D1" s="2"/>
      <c r="E1" s="2"/>
      <c r="F1" s="28" t="s">
        <v>132</v>
      </c>
      <c r="G1" s="4"/>
    </row>
    <row r="2" spans="1:8" x14ac:dyDescent="0.25">
      <c r="A2" s="27" t="s">
        <v>133</v>
      </c>
      <c r="B2" s="27"/>
      <c r="C2" s="27"/>
      <c r="D2" s="27"/>
      <c r="E2" s="27"/>
      <c r="F2" s="27"/>
      <c r="G2" s="4"/>
    </row>
    <row r="3" spans="1:8" x14ac:dyDescent="0.25">
      <c r="A3" s="2" t="s">
        <v>165</v>
      </c>
      <c r="B3" s="2"/>
      <c r="C3" s="2"/>
      <c r="D3" s="2"/>
      <c r="E3" s="2"/>
      <c r="F3" s="2"/>
      <c r="G3" s="4"/>
    </row>
    <row r="4" spans="1:8" x14ac:dyDescent="0.25">
      <c r="A4" s="170" t="s">
        <v>166</v>
      </c>
      <c r="B4" s="170"/>
      <c r="C4" s="170"/>
      <c r="D4" s="2"/>
      <c r="E4" s="2"/>
      <c r="F4" s="2"/>
      <c r="G4" s="4"/>
    </row>
    <row r="5" spans="1:8" x14ac:dyDescent="0.25">
      <c r="A5" s="170" t="s">
        <v>167</v>
      </c>
      <c r="B5" s="170"/>
      <c r="C5" s="170"/>
      <c r="D5" s="2"/>
      <c r="E5" s="2"/>
      <c r="F5" s="2"/>
      <c r="G5" s="4"/>
    </row>
    <row r="6" spans="1:8" x14ac:dyDescent="0.25">
      <c r="A6" s="27" t="s">
        <v>137</v>
      </c>
      <c r="B6" s="27"/>
      <c r="C6" s="27"/>
      <c r="D6" s="27"/>
      <c r="E6" s="27"/>
      <c r="F6" s="27"/>
      <c r="G6" s="4"/>
    </row>
    <row r="7" spans="1:8" x14ac:dyDescent="0.25">
      <c r="A7" s="170" t="s">
        <v>168</v>
      </c>
      <c r="B7" s="170"/>
      <c r="C7" s="170"/>
      <c r="D7" s="170"/>
      <c r="E7" s="2"/>
      <c r="F7" s="2"/>
      <c r="G7" s="4"/>
    </row>
    <row r="8" spans="1:8" x14ac:dyDescent="0.25">
      <c r="A8" s="170" t="s">
        <v>169</v>
      </c>
      <c r="B8" s="170"/>
      <c r="C8" s="170"/>
      <c r="D8" s="170"/>
      <c r="E8" s="2"/>
      <c r="F8" s="2"/>
      <c r="G8" s="4"/>
    </row>
    <row r="9" spans="1:8" x14ac:dyDescent="0.25">
      <c r="A9" s="2" t="s">
        <v>170</v>
      </c>
      <c r="B9" s="2"/>
      <c r="C9" s="2"/>
      <c r="D9" s="2"/>
      <c r="E9" s="2"/>
      <c r="F9" s="2"/>
      <c r="G9" s="4"/>
    </row>
    <row r="10" spans="1:8" x14ac:dyDescent="0.25">
      <c r="A10" s="124" t="s">
        <v>149</v>
      </c>
      <c r="B10" s="2"/>
      <c r="C10" s="2"/>
      <c r="D10" s="27"/>
      <c r="E10" s="27"/>
      <c r="F10" s="2"/>
      <c r="G10" s="84"/>
    </row>
    <row r="11" spans="1:8" x14ac:dyDescent="0.25">
      <c r="A11" s="2" t="s">
        <v>150</v>
      </c>
      <c r="B11" s="2"/>
      <c r="C11" s="2"/>
      <c r="D11" s="2"/>
      <c r="E11" s="2"/>
      <c r="F11" s="2"/>
      <c r="G11" s="84"/>
    </row>
    <row r="12" spans="1:8" x14ac:dyDescent="0.25">
      <c r="A12" s="2" t="s">
        <v>162</v>
      </c>
      <c r="B12" s="2"/>
      <c r="C12" s="2"/>
      <c r="D12" s="2"/>
      <c r="E12" s="84"/>
      <c r="F12" s="84"/>
      <c r="G12" s="84"/>
    </row>
    <row r="13" spans="1:8" x14ac:dyDescent="0.25">
      <c r="A13" s="2" t="s">
        <v>163</v>
      </c>
      <c r="B13" s="2"/>
      <c r="C13" s="84"/>
      <c r="D13" s="86"/>
      <c r="E13" s="84"/>
      <c r="F13" s="84"/>
      <c r="G13" s="84"/>
    </row>
    <row r="14" spans="1:8" x14ac:dyDescent="0.25">
      <c r="A14" s="2"/>
      <c r="B14" s="2"/>
      <c r="C14" s="84"/>
      <c r="D14" s="86"/>
      <c r="E14" s="84"/>
      <c r="F14" s="84"/>
      <c r="G14" s="84"/>
    </row>
    <row r="15" spans="1:8" x14ac:dyDescent="0.25">
      <c r="A15" s="166" t="s">
        <v>82</v>
      </c>
      <c r="B15" s="166"/>
      <c r="C15" s="166"/>
      <c r="D15" s="166"/>
      <c r="E15" s="166"/>
      <c r="F15" s="166"/>
      <c r="G15" s="4"/>
    </row>
    <row r="16" spans="1:8" ht="15.75" customHeight="1" x14ac:dyDescent="0.25">
      <c r="A16" s="140"/>
      <c r="B16" s="131" t="s">
        <v>160</v>
      </c>
      <c r="C16" s="107"/>
      <c r="D16" s="107"/>
      <c r="E16" s="107"/>
      <c r="F16" s="107"/>
      <c r="G16" s="107"/>
      <c r="H16" s="107"/>
    </row>
    <row r="17" spans="1:11" ht="15.75" x14ac:dyDescent="0.25">
      <c r="A17" s="141"/>
      <c r="B17" s="130" t="s">
        <v>161</v>
      </c>
      <c r="C17" s="141"/>
      <c r="D17" s="141"/>
      <c r="E17" s="141"/>
      <c r="F17" s="141"/>
      <c r="G17" s="141"/>
    </row>
    <row r="18" spans="1:11" ht="15.75" x14ac:dyDescent="0.25">
      <c r="A18" s="141"/>
      <c r="B18" s="130"/>
      <c r="C18" s="141"/>
      <c r="D18" s="141"/>
      <c r="E18" s="141"/>
      <c r="F18" s="141"/>
      <c r="G18" s="141"/>
    </row>
    <row r="19" spans="1:11" ht="15.75" x14ac:dyDescent="0.25">
      <c r="A19" s="167" t="s">
        <v>185</v>
      </c>
      <c r="B19" s="167"/>
      <c r="C19" s="167"/>
      <c r="D19" s="167"/>
      <c r="E19" s="167"/>
      <c r="F19" s="167"/>
      <c r="G19" s="4"/>
    </row>
    <row r="20" spans="1:11" ht="15.75" x14ac:dyDescent="0.25">
      <c r="A20" s="29" t="s">
        <v>83</v>
      </c>
      <c r="B20" s="29"/>
      <c r="C20" s="29"/>
      <c r="D20" s="29"/>
      <c r="E20" s="68" t="s">
        <v>175</v>
      </c>
      <c r="F20" s="68"/>
      <c r="G20" s="37"/>
    </row>
    <row r="21" spans="1:11" ht="51" x14ac:dyDescent="0.25">
      <c r="A21" s="125" t="s">
        <v>1</v>
      </c>
      <c r="B21" s="126" t="s">
        <v>2</v>
      </c>
      <c r="C21" s="127" t="s">
        <v>3</v>
      </c>
      <c r="D21" s="127" t="s">
        <v>155</v>
      </c>
      <c r="E21" s="129" t="s">
        <v>4</v>
      </c>
      <c r="F21" s="128" t="s">
        <v>5</v>
      </c>
      <c r="G21" s="126" t="s">
        <v>6</v>
      </c>
    </row>
    <row r="22" spans="1:11" ht="29.25" x14ac:dyDescent="0.25">
      <c r="A22" s="142"/>
      <c r="B22" s="143" t="s">
        <v>156</v>
      </c>
      <c r="C22" s="142"/>
      <c r="D22" s="142"/>
      <c r="E22" s="144"/>
      <c r="F22" s="142"/>
      <c r="G22" s="142"/>
      <c r="I22" s="145"/>
      <c r="J22" s="145"/>
      <c r="K22" s="145"/>
    </row>
    <row r="23" spans="1:11" ht="18" x14ac:dyDescent="0.25">
      <c r="A23" s="146"/>
      <c r="B23" s="146" t="s">
        <v>157</v>
      </c>
      <c r="C23" s="142" t="s">
        <v>171</v>
      </c>
      <c r="D23" s="146">
        <v>0.56000000000000005</v>
      </c>
      <c r="E23" s="146">
        <f>264.99-164.99</f>
        <v>100</v>
      </c>
      <c r="F23" s="146">
        <v>3</v>
      </c>
      <c r="G23" s="147">
        <f>D23*E23*F23</f>
        <v>168.00000000000003</v>
      </c>
      <c r="H23" s="133"/>
      <c r="I23" s="145"/>
      <c r="J23" s="148"/>
      <c r="K23" s="145"/>
    </row>
    <row r="24" spans="1:11" ht="18" x14ac:dyDescent="0.25">
      <c r="A24" s="146"/>
      <c r="B24" s="146" t="s">
        <v>158</v>
      </c>
      <c r="C24" s="142" t="s">
        <v>171</v>
      </c>
      <c r="D24" s="146">
        <v>0.19</v>
      </c>
      <c r="E24" s="146">
        <f>264.99-164.99</f>
        <v>100</v>
      </c>
      <c r="F24" s="146">
        <v>3</v>
      </c>
      <c r="G24" s="147">
        <f>D24*E24*F24</f>
        <v>57</v>
      </c>
      <c r="I24" s="145"/>
      <c r="J24" s="148"/>
      <c r="K24" s="145"/>
    </row>
    <row r="25" spans="1:11" x14ac:dyDescent="0.25">
      <c r="A25" s="146"/>
      <c r="B25" s="146" t="s">
        <v>159</v>
      </c>
      <c r="C25" s="142" t="s">
        <v>47</v>
      </c>
      <c r="D25" s="147">
        <f>9.74/3.4528</f>
        <v>2.8208989805375349</v>
      </c>
      <c r="E25" s="146">
        <v>3.97</v>
      </c>
      <c r="F25" s="146">
        <v>3</v>
      </c>
      <c r="G25" s="147">
        <f>D25*E25*F25</f>
        <v>33.59690685820204</v>
      </c>
      <c r="I25" s="145"/>
      <c r="J25" s="148"/>
      <c r="K25" s="145"/>
    </row>
    <row r="26" spans="1:11" x14ac:dyDescent="0.25">
      <c r="A26" s="146"/>
      <c r="B26" s="146" t="s">
        <v>98</v>
      </c>
      <c r="C26" s="142" t="s">
        <v>73</v>
      </c>
      <c r="D26" s="147">
        <f>77.1/3.4528</f>
        <v>22.32970342910102</v>
      </c>
      <c r="E26" s="146">
        <v>1.05</v>
      </c>
      <c r="F26" s="146">
        <v>3</v>
      </c>
      <c r="G26" s="147">
        <f>D26*E26*F26</f>
        <v>70.338565801668224</v>
      </c>
      <c r="I26" s="145"/>
      <c r="J26" s="148"/>
      <c r="K26" s="145"/>
    </row>
    <row r="27" spans="1:11" x14ac:dyDescent="0.25">
      <c r="A27" s="24"/>
      <c r="B27" s="17"/>
      <c r="C27" s="18"/>
      <c r="D27" s="19"/>
      <c r="E27" s="169" t="s">
        <v>6</v>
      </c>
      <c r="F27" s="169"/>
      <c r="G27" s="50">
        <f>SUM(G23:G26)</f>
        <v>328.9354726598703</v>
      </c>
      <c r="I27" s="145"/>
      <c r="J27" s="145"/>
      <c r="K27" s="145"/>
    </row>
    <row r="28" spans="1:11" x14ac:dyDescent="0.25">
      <c r="A28" s="24"/>
      <c r="B28" s="17"/>
      <c r="C28" s="18"/>
      <c r="D28" s="19"/>
      <c r="E28" s="169" t="s">
        <v>151</v>
      </c>
      <c r="F28" s="169"/>
      <c r="G28" s="50">
        <f>ROUND(G27*0.21,2)</f>
        <v>69.08</v>
      </c>
    </row>
    <row r="29" spans="1:11" x14ac:dyDescent="0.25">
      <c r="A29" s="24"/>
      <c r="B29" s="17"/>
      <c r="C29" s="18"/>
      <c r="D29" s="19"/>
      <c r="E29" s="169" t="s">
        <v>152</v>
      </c>
      <c r="F29" s="169"/>
      <c r="G29" s="50">
        <f>SUM(G27:G28)</f>
        <v>398.01547265987028</v>
      </c>
    </row>
    <row r="30" spans="1:11" x14ac:dyDescent="0.25">
      <c r="A30" s="3"/>
      <c r="B30" s="34"/>
      <c r="C30" s="35"/>
      <c r="D30" s="36"/>
      <c r="E30" s="35"/>
      <c r="F30" s="35"/>
      <c r="G30" s="36"/>
    </row>
    <row r="31" spans="1:11" x14ac:dyDescent="0.25">
      <c r="A31" s="30"/>
      <c r="B31" s="6" t="s">
        <v>76</v>
      </c>
      <c r="C31" s="1" t="s">
        <v>0</v>
      </c>
      <c r="D31" s="1"/>
      <c r="E31" s="1"/>
      <c r="F31" s="1"/>
      <c r="G31" s="1"/>
    </row>
    <row r="32" spans="1:11" x14ac:dyDescent="0.25">
      <c r="A32" s="30"/>
      <c r="B32" s="6"/>
      <c r="C32" s="1" t="s">
        <v>118</v>
      </c>
      <c r="D32" s="1"/>
      <c r="E32" s="1"/>
      <c r="F32" s="1"/>
      <c r="G32" s="1"/>
    </row>
    <row r="33" spans="1:7" x14ac:dyDescent="0.25">
      <c r="A33" s="30"/>
      <c r="B33" s="1"/>
      <c r="C33" s="1" t="s">
        <v>119</v>
      </c>
      <c r="D33" s="1"/>
      <c r="E33" s="1"/>
      <c r="F33" s="1"/>
      <c r="G33" s="1"/>
    </row>
    <row r="34" spans="1:7" x14ac:dyDescent="0.25">
      <c r="A34" s="30"/>
      <c r="B34" s="1"/>
      <c r="C34" s="1"/>
      <c r="D34" s="1"/>
      <c r="E34" s="1"/>
      <c r="F34" s="8"/>
      <c r="G34" s="1"/>
    </row>
    <row r="35" spans="1:7" x14ac:dyDescent="0.25">
      <c r="A35" s="30"/>
      <c r="B35" s="1"/>
      <c r="C35" s="8"/>
      <c r="D35" s="8"/>
      <c r="E35" s="8"/>
      <c r="F35" s="1"/>
      <c r="G35" s="1"/>
    </row>
    <row r="36" spans="1:7" x14ac:dyDescent="0.25">
      <c r="A36" s="30"/>
      <c r="B36" s="1" t="s">
        <v>77</v>
      </c>
      <c r="C36" s="1" t="s">
        <v>139</v>
      </c>
      <c r="D36" s="1"/>
      <c r="E36" s="1"/>
      <c r="F36" s="1"/>
      <c r="G36" s="1"/>
    </row>
    <row r="37" spans="1:7" x14ac:dyDescent="0.25">
      <c r="A37" s="30"/>
      <c r="B37" s="4"/>
      <c r="C37" s="1" t="s">
        <v>140</v>
      </c>
      <c r="D37" s="1"/>
      <c r="E37" s="1"/>
      <c r="F37" s="1"/>
      <c r="G37" s="1"/>
    </row>
    <row r="38" spans="1:7" x14ac:dyDescent="0.25">
      <c r="A38" s="30"/>
      <c r="B38" s="1"/>
      <c r="C38" s="1" t="s">
        <v>141</v>
      </c>
      <c r="D38" s="1"/>
      <c r="E38" s="1"/>
      <c r="F38" s="1"/>
      <c r="G38" s="1"/>
    </row>
    <row r="39" spans="1:7" x14ac:dyDescent="0.25">
      <c r="A39" s="30"/>
      <c r="B39" s="1"/>
      <c r="C39" s="1"/>
      <c r="D39" s="1"/>
      <c r="E39" s="1"/>
      <c r="F39" s="1"/>
      <c r="G39" s="1"/>
    </row>
    <row r="40" spans="1:7" x14ac:dyDescent="0.25">
      <c r="A40" s="30"/>
      <c r="B40" s="1"/>
      <c r="C40" s="1"/>
      <c r="D40" s="1"/>
      <c r="E40" s="1"/>
      <c r="F40" s="4"/>
      <c r="G40" s="1"/>
    </row>
    <row r="41" spans="1:7" x14ac:dyDescent="0.25">
      <c r="A41" s="30"/>
      <c r="B41" s="1" t="s">
        <v>142</v>
      </c>
      <c r="C41" s="4" t="s">
        <v>145</v>
      </c>
      <c r="D41" s="4"/>
      <c r="E41" s="4"/>
      <c r="F41" s="4"/>
      <c r="G41" s="1"/>
    </row>
  </sheetData>
  <mergeCells count="9">
    <mergeCell ref="E28:F28"/>
    <mergeCell ref="E29:F29"/>
    <mergeCell ref="A19:F19"/>
    <mergeCell ref="E27:F27"/>
    <mergeCell ref="A4:C4"/>
    <mergeCell ref="A5:C5"/>
    <mergeCell ref="A7:D7"/>
    <mergeCell ref="A8:D8"/>
    <mergeCell ref="A15:F15"/>
  </mergeCells>
  <pageMargins left="1" right="1" top="1" bottom="1" header="0.5" footer="0.5"/>
  <pageSetup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Pagrindinis aktas</vt:lpstr>
      <vt:lpstr>Barsčiai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Inga</cp:lastModifiedBy>
  <cp:lastPrinted>2015-10-14T04:43:00Z</cp:lastPrinted>
  <dcterms:created xsi:type="dcterms:W3CDTF">2012-10-02T09:35:58Z</dcterms:created>
  <dcterms:modified xsi:type="dcterms:W3CDTF">2016-06-29T08:51:34Z</dcterms:modified>
</cp:coreProperties>
</file>