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5600" windowHeight="11250"/>
  </bookViews>
  <sheets>
    <sheet name="Pagrindinis aktas" sheetId="6" r:id="rId1"/>
  </sheets>
  <calcPr calcId="145621"/>
</workbook>
</file>

<file path=xl/calcChain.xml><?xml version="1.0" encoding="utf-8"?>
<calcChain xmlns="http://schemas.openxmlformats.org/spreadsheetml/2006/main">
  <c r="F55" i="6" l="1"/>
  <c r="F54" i="6"/>
  <c r="F50" i="6" s="1"/>
  <c r="F47" i="6" l="1"/>
  <c r="F46" i="6"/>
  <c r="F181" i="6" l="1"/>
  <c r="F117" i="6"/>
  <c r="F33" i="6"/>
  <c r="F74" i="6"/>
  <c r="F29" i="6"/>
  <c r="F30" i="6"/>
  <c r="F27" i="6"/>
  <c r="F64" i="6"/>
  <c r="F31" i="6" l="1"/>
  <c r="F72" i="6" l="1"/>
  <c r="D25" i="6" l="1"/>
  <c r="H25" i="6" s="1"/>
  <c r="D26" i="6"/>
  <c r="H26" i="6" s="1"/>
  <c r="D27" i="6"/>
  <c r="H27" i="6" s="1"/>
  <c r="D28" i="6"/>
  <c r="H28" i="6" s="1"/>
  <c r="D29" i="6"/>
  <c r="H29" i="6" s="1"/>
  <c r="D30" i="6"/>
  <c r="H30" i="6" s="1"/>
  <c r="D31" i="6"/>
  <c r="H31" i="6" s="1"/>
  <c r="D32" i="6"/>
  <c r="H32" i="6" s="1"/>
  <c r="D33" i="6"/>
  <c r="H33" i="6" s="1"/>
  <c r="D34" i="6"/>
  <c r="H34" i="6" s="1"/>
  <c r="D35" i="6"/>
  <c r="H35" i="6" s="1"/>
  <c r="D36" i="6"/>
  <c r="H36" i="6" s="1"/>
  <c r="D37" i="6"/>
  <c r="H37" i="6" s="1"/>
  <c r="D38" i="6"/>
  <c r="H38" i="6" s="1"/>
  <c r="D39" i="6"/>
  <c r="H39" i="6" s="1"/>
  <c r="D40" i="6"/>
  <c r="H40" i="6" s="1"/>
  <c r="D41" i="6"/>
  <c r="H41" i="6" s="1"/>
  <c r="D42" i="6"/>
  <c r="D43" i="6"/>
  <c r="H43" i="6" s="1"/>
  <c r="D44" i="6"/>
  <c r="H44" i="6" s="1"/>
  <c r="D45" i="6"/>
  <c r="H45" i="6" s="1"/>
  <c r="D46" i="6"/>
  <c r="H46" i="6" s="1"/>
  <c r="D47" i="6"/>
  <c r="H47" i="6" s="1"/>
  <c r="D48" i="6"/>
  <c r="H48" i="6" s="1"/>
  <c r="D49" i="6"/>
  <c r="H49" i="6" s="1"/>
  <c r="D50" i="6"/>
  <c r="H50" i="6" s="1"/>
  <c r="D51" i="6"/>
  <c r="H51" i="6" s="1"/>
  <c r="D52" i="6"/>
  <c r="H52" i="6" s="1"/>
  <c r="D53" i="6"/>
  <c r="H53" i="6" s="1"/>
  <c r="D54" i="6"/>
  <c r="H54" i="6" s="1"/>
  <c r="D55" i="6"/>
  <c r="H55" i="6" s="1"/>
  <c r="D56" i="6"/>
  <c r="H56" i="6" s="1"/>
  <c r="D57" i="6"/>
  <c r="H57" i="6" s="1"/>
  <c r="D58" i="6"/>
  <c r="H58" i="6" s="1"/>
  <c r="D59" i="6"/>
  <c r="H59" i="6" s="1"/>
  <c r="D60" i="6"/>
  <c r="H60" i="6" s="1"/>
  <c r="D61" i="6"/>
  <c r="H61" i="6" s="1"/>
  <c r="D62" i="6"/>
  <c r="D63" i="6"/>
  <c r="H63" i="6" s="1"/>
  <c r="D64" i="6"/>
  <c r="H64" i="6" s="1"/>
  <c r="D65" i="6"/>
  <c r="H65" i="6" s="1"/>
  <c r="D66" i="6"/>
  <c r="H66" i="6" s="1"/>
  <c r="D67" i="6"/>
  <c r="H67" i="6" s="1"/>
  <c r="D68" i="6"/>
  <c r="H68" i="6" s="1"/>
  <c r="D69" i="6"/>
  <c r="H69" i="6" s="1"/>
  <c r="D70" i="6"/>
  <c r="D71" i="6"/>
  <c r="H71" i="6" s="1"/>
  <c r="D72" i="6"/>
  <c r="H72" i="6" s="1"/>
  <c r="D73" i="6"/>
  <c r="H73" i="6" s="1"/>
  <c r="D74" i="6"/>
  <c r="H74" i="6" s="1"/>
  <c r="D75" i="6"/>
  <c r="H75" i="6" s="1"/>
  <c r="D76" i="6"/>
  <c r="H76" i="6" s="1"/>
  <c r="D77" i="6"/>
  <c r="H77" i="6" s="1"/>
  <c r="D78" i="6"/>
  <c r="H78" i="6" s="1"/>
  <c r="D80" i="6"/>
  <c r="H80" i="6" s="1"/>
  <c r="D81" i="6"/>
  <c r="H81" i="6" s="1"/>
  <c r="D82" i="6"/>
  <c r="H82" i="6" s="1"/>
  <c r="D83" i="6"/>
  <c r="H83" i="6" s="1"/>
  <c r="D84" i="6"/>
  <c r="H84" i="6" s="1"/>
  <c r="D85" i="6"/>
  <c r="H85" i="6" s="1"/>
  <c r="D86" i="6"/>
  <c r="H86" i="6" s="1"/>
  <c r="D87" i="6"/>
  <c r="H87" i="6" s="1"/>
  <c r="D88" i="6"/>
  <c r="H88" i="6" s="1"/>
  <c r="D89" i="6"/>
  <c r="H89" i="6" s="1"/>
  <c r="D90" i="6"/>
  <c r="H90" i="6" s="1"/>
  <c r="D91" i="6"/>
  <c r="H91" i="6" s="1"/>
  <c r="D92" i="6"/>
  <c r="H92" i="6" s="1"/>
  <c r="D93" i="6"/>
  <c r="H93" i="6" s="1"/>
  <c r="D94" i="6"/>
  <c r="H94" i="6" s="1"/>
  <c r="D95" i="6"/>
  <c r="H95" i="6" s="1"/>
  <c r="D96" i="6"/>
  <c r="H96" i="6" s="1"/>
  <c r="D97" i="6"/>
  <c r="H97" i="6" s="1"/>
  <c r="D98" i="6"/>
  <c r="H98" i="6" s="1"/>
  <c r="D99" i="6"/>
  <c r="H99" i="6" s="1"/>
  <c r="D100" i="6"/>
  <c r="H100" i="6" s="1"/>
  <c r="D102" i="6"/>
  <c r="H102" i="6" s="1"/>
  <c r="D103" i="6"/>
  <c r="H103" i="6" s="1"/>
  <c r="D104" i="6"/>
  <c r="H104" i="6" s="1"/>
  <c r="D105" i="6"/>
  <c r="H105" i="6" s="1"/>
  <c r="D106" i="6"/>
  <c r="H106" i="6" s="1"/>
  <c r="D107" i="6"/>
  <c r="H107" i="6" s="1"/>
  <c r="D108" i="6"/>
  <c r="H108" i="6" s="1"/>
  <c r="D109" i="6"/>
  <c r="H109" i="6" s="1"/>
  <c r="D110" i="6"/>
  <c r="H110" i="6" s="1"/>
  <c r="D111" i="6"/>
  <c r="H111" i="6" s="1"/>
  <c r="D112" i="6"/>
  <c r="H112" i="6" s="1"/>
  <c r="D113" i="6"/>
  <c r="H113" i="6" s="1"/>
  <c r="D114" i="6"/>
  <c r="H114" i="6" s="1"/>
  <c r="D116" i="6"/>
  <c r="D117" i="6"/>
  <c r="H117" i="6" s="1"/>
  <c r="D118" i="6"/>
  <c r="H118" i="6" s="1"/>
  <c r="D119" i="6"/>
  <c r="H119" i="6" s="1"/>
  <c r="D120" i="6"/>
  <c r="H120" i="6" s="1"/>
  <c r="D121" i="6"/>
  <c r="H121" i="6" s="1"/>
  <c r="D122" i="6"/>
  <c r="H122" i="6" s="1"/>
  <c r="D123" i="6"/>
  <c r="H123" i="6" s="1"/>
  <c r="D124" i="6"/>
  <c r="H124" i="6" s="1"/>
  <c r="D125" i="6"/>
  <c r="H125" i="6" s="1"/>
  <c r="D126" i="6"/>
  <c r="H126" i="6" s="1"/>
  <c r="D127" i="6"/>
  <c r="H127" i="6" s="1"/>
  <c r="D128" i="6"/>
  <c r="H128" i="6" s="1"/>
  <c r="D129" i="6"/>
  <c r="H129" i="6" s="1"/>
  <c r="D130" i="6"/>
  <c r="H130" i="6" s="1"/>
  <c r="D131" i="6"/>
  <c r="H131" i="6" s="1"/>
  <c r="D132" i="6"/>
  <c r="H132" i="6" s="1"/>
  <c r="D133" i="6"/>
  <c r="H133" i="6" s="1"/>
  <c r="D134" i="6"/>
  <c r="D135" i="6"/>
  <c r="H135" i="6" s="1"/>
  <c r="D136" i="6"/>
  <c r="H136" i="6" s="1"/>
  <c r="D137" i="6"/>
  <c r="H137" i="6" s="1"/>
  <c r="D138" i="6"/>
  <c r="H138" i="6" s="1"/>
  <c r="D139" i="6"/>
  <c r="H139" i="6" s="1"/>
  <c r="D140" i="6"/>
  <c r="H140" i="6" s="1"/>
  <c r="D141" i="6"/>
  <c r="H141" i="6" s="1"/>
  <c r="D142" i="6"/>
  <c r="H142" i="6" s="1"/>
  <c r="D143" i="6"/>
  <c r="H143" i="6" s="1"/>
  <c r="D144" i="6"/>
  <c r="H144" i="6" s="1"/>
  <c r="D145" i="6"/>
  <c r="H145" i="6" s="1"/>
  <c r="D146" i="6"/>
  <c r="H146" i="6" s="1"/>
  <c r="D147" i="6"/>
  <c r="H147" i="6" s="1"/>
  <c r="D148" i="6"/>
  <c r="H148" i="6" s="1"/>
  <c r="D149" i="6"/>
  <c r="H149" i="6" s="1"/>
  <c r="D150" i="6"/>
  <c r="H150" i="6" s="1"/>
  <c r="D151" i="6"/>
  <c r="H151" i="6" s="1"/>
  <c r="D152" i="6"/>
  <c r="H152" i="6" s="1"/>
  <c r="D153" i="6"/>
  <c r="H153" i="6" s="1"/>
  <c r="D154" i="6"/>
  <c r="H154" i="6" s="1"/>
  <c r="D155" i="6"/>
  <c r="H155" i="6" s="1"/>
  <c r="D156" i="6"/>
  <c r="H156" i="6" s="1"/>
  <c r="D157" i="6"/>
  <c r="H157" i="6" s="1"/>
  <c r="D158" i="6"/>
  <c r="H158" i="6" s="1"/>
  <c r="D159" i="6"/>
  <c r="D160" i="6"/>
  <c r="H160" i="6" s="1"/>
  <c r="D161" i="6"/>
  <c r="H161" i="6" s="1"/>
  <c r="D162" i="6"/>
  <c r="H162" i="6" s="1"/>
  <c r="D163" i="6"/>
  <c r="H163" i="6" s="1"/>
  <c r="D164" i="6"/>
  <c r="H164" i="6" s="1"/>
  <c r="D165" i="6"/>
  <c r="H165" i="6" s="1"/>
  <c r="D166" i="6"/>
  <c r="H166" i="6" s="1"/>
  <c r="D167" i="6"/>
  <c r="H167" i="6" s="1"/>
  <c r="D168" i="6"/>
  <c r="H168" i="6" s="1"/>
  <c r="D169" i="6"/>
  <c r="H169" i="6" s="1"/>
  <c r="D170" i="6"/>
  <c r="H170" i="6" s="1"/>
  <c r="D171" i="6"/>
  <c r="H171" i="6" s="1"/>
  <c r="D172" i="6"/>
  <c r="D173" i="6"/>
  <c r="H173" i="6" s="1"/>
  <c r="D174" i="6"/>
  <c r="H174" i="6" s="1"/>
  <c r="D175" i="6"/>
  <c r="H175" i="6" s="1"/>
  <c r="D176" i="6"/>
  <c r="H176" i="6" s="1"/>
  <c r="D177" i="6"/>
  <c r="H177" i="6" s="1"/>
  <c r="D178" i="6"/>
  <c r="H178" i="6" s="1"/>
  <c r="D179" i="6"/>
  <c r="H179" i="6" s="1"/>
  <c r="D180" i="6"/>
  <c r="H180" i="6" s="1"/>
  <c r="D181" i="6"/>
  <c r="H181" i="6" s="1"/>
  <c r="D182" i="6"/>
  <c r="H182" i="6" s="1"/>
  <c r="D183" i="6"/>
  <c r="H183" i="6" s="1"/>
  <c r="D184" i="6"/>
  <c r="H184" i="6" s="1"/>
  <c r="D185" i="6"/>
  <c r="H185" i="6" s="1"/>
  <c r="D186" i="6"/>
  <c r="H186" i="6" s="1"/>
  <c r="D24" i="6"/>
  <c r="F172" i="6" l="1"/>
  <c r="H172" i="6" s="1"/>
  <c r="F159" i="6"/>
  <c r="H159" i="6" s="1"/>
  <c r="F134" i="6"/>
  <c r="H134" i="6" s="1"/>
  <c r="F116" i="6"/>
  <c r="H116" i="6" s="1"/>
  <c r="F70" i="6"/>
  <c r="H70" i="6" s="1"/>
  <c r="F62" i="6"/>
  <c r="H62" i="6" s="1"/>
  <c r="F42" i="6"/>
  <c r="H42" i="6" s="1"/>
  <c r="F24" i="6"/>
  <c r="H24" i="6" s="1"/>
  <c r="H197" i="6" l="1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196" i="6"/>
  <c r="H189" i="6"/>
  <c r="H190" i="6"/>
  <c r="H191" i="6"/>
  <c r="H192" i="6"/>
  <c r="H193" i="6"/>
  <c r="H194" i="6"/>
  <c r="H188" i="6"/>
  <c r="H231" i="6" l="1"/>
  <c r="F198" i="6"/>
  <c r="H198" i="6" s="1"/>
  <c r="H232" i="6" l="1"/>
  <c r="H233" i="6" s="1"/>
</calcChain>
</file>

<file path=xl/sharedStrings.xml><?xml version="1.0" encoding="utf-8"?>
<sst xmlns="http://schemas.openxmlformats.org/spreadsheetml/2006/main" count="474" uniqueCount="176">
  <si>
    <t>UAB „Grinda“</t>
  </si>
  <si>
    <t>Eil. nr</t>
  </si>
  <si>
    <t>Paslaugų pavadinimas</t>
  </si>
  <si>
    <t>Mato vnt.</t>
  </si>
  <si>
    <t>Vieneto kaina Lt (be PVM)</t>
  </si>
  <si>
    <t>Kiekis</t>
  </si>
  <si>
    <t>Darbų periodiškumas, kartai per mėn</t>
  </si>
  <si>
    <t>Viso:</t>
  </si>
  <si>
    <t>I</t>
  </si>
  <si>
    <t>Gatvių sanitarinis valymas</t>
  </si>
  <si>
    <t>Šaligatvių ir takų valymas (prie gatvių, skveruose, aikštėse)</t>
  </si>
  <si>
    <t>Šeškinės seniūnijos teritorijoje</t>
  </si>
  <si>
    <t>Atsitiktinių šiukšlių parinkimas nuo šaligatvių ir takų (prie gatvių, skveruose, aikštėse)</t>
  </si>
  <si>
    <t xml:space="preserve">Gatvės važiuojamosios dalies (I kat) valymas </t>
  </si>
  <si>
    <t>Atsitiktinių šiukšlių parinkimas nuo važ. dalies (Ikat)</t>
  </si>
  <si>
    <t>Atsitiktinių šiukšlių parinkimas nuo važ. dalies (II kat)</t>
  </si>
  <si>
    <t xml:space="preserve">Gatvės važiuojamosios dalies (III kat) valymas </t>
  </si>
  <si>
    <t>Atsitiktinių šiukšlių parinkimas nuo važ. dalies (III kat)</t>
  </si>
  <si>
    <t>Skiriamosios juostos važiuojamosios dalies valymas (I kat)</t>
  </si>
  <si>
    <t>100 m2</t>
  </si>
  <si>
    <t>Atsitiktinių šiukšlių surinkimas nuo skiriamosios juostos važiuojamosios dalies valymas (I kat)</t>
  </si>
  <si>
    <t>Skiriamosios juostos važiuojamosios dalies valymas (II kat)</t>
  </si>
  <si>
    <t>Atsitiktinių šiukšlių surinkimas nuo skiriamosios juostos važiuojamosios dalies valymas (II kat)</t>
  </si>
  <si>
    <t>Laiptų valymas</t>
  </si>
  <si>
    <t xml:space="preserve">Atsitiktinių šiukšlių parinkimas nuo laiptų </t>
  </si>
  <si>
    <t xml:space="preserve">Automašinų stovėjimo aikštelių, esančių prie gatvių ir skveruose, valymas </t>
  </si>
  <si>
    <t>Atsitiktinių šiukšlių parinkimas nuo automašinų stovėjimo aikštelių, esančių prie gatvių ir skveruose</t>
  </si>
  <si>
    <t>Visuomeninio transporto sustojimo aikštelių valymas:</t>
  </si>
  <si>
    <t>Šaligatvių valymas</t>
  </si>
  <si>
    <t xml:space="preserve">Atsitiktinių šiukšlių parinkimas nuo visuomeninio transporto sustojimo aikštelių šaligatvių </t>
  </si>
  <si>
    <t>Važiuojamosios dalies valymas</t>
  </si>
  <si>
    <t>Atsitiktinių šiukšlių parinkimas nuo visuomeninio transporto sustojimo aikštelių važ. dalies</t>
  </si>
  <si>
    <t xml:space="preserve">Suolų priežiūra </t>
  </si>
  <si>
    <t xml:space="preserve">Suolų dažymas </t>
  </si>
  <si>
    <t>Šiukšlių dėžių priežiūra</t>
  </si>
  <si>
    <t>vnt.</t>
  </si>
  <si>
    <t>Vaikų žaidimo aikštelių šiukšlių dėžės šiukšlių išrinkimas, išvežimas, šiukšliadėžių plovimas, įmaučių keitimas, smulkus remontas, dezinfekavimas</t>
  </si>
  <si>
    <t>Ekonominės klasės (gelžbetoninės ) šiukšlių dėžės, šiukšlių išrinkimas, išvežimas, šiukšliadėžių plovimas, įmaučių keitimas, dezinfekavimas</t>
  </si>
  <si>
    <t>Dėžės skirtos šunų ekskrementams, šiukšlių išrinkimas, išvežimas, šiukšliadėžių plovimas, įmaučių keitimas, dezinfekavimas</t>
  </si>
  <si>
    <t>Šiukšliadėžės</t>
  </si>
  <si>
    <t xml:space="preserve">Šiukšliadėžių plovimas ir dezinfikacija </t>
  </si>
  <si>
    <t xml:space="preserve">Dezinfikacinė medžiaga </t>
  </si>
  <si>
    <t>Sąšlavų išvežimas</t>
  </si>
  <si>
    <t>m3</t>
  </si>
  <si>
    <t>Paminklų ir paminklinių lentų priežiūra (valymas, smulkus remontas). Paminklų, paminklinių lentų statinių granitinių paviršių ir atraminių sienučių aikštėse, skveruose, gatvėse valymas ir priežiūra</t>
  </si>
  <si>
    <t>Granitinių paviršių valymas</t>
  </si>
  <si>
    <t>Bešeimininkių padangų surinkimas, nuvežimas į saugojimo aikšteles, sukrovimas į rietuves</t>
  </si>
  <si>
    <t>t</t>
  </si>
  <si>
    <t>Konteinerinių aikštelių priežiūra</t>
  </si>
  <si>
    <t>100m2</t>
  </si>
  <si>
    <t xml:space="preserve">Savavališkų sąvartynų likvidavimas (savavališkai nupjautų medžių šakų, statybinių atliekų, buitinių šiukšlių išrūšiavimas, išvežimas į atliekų sąvartynus) </t>
  </si>
  <si>
    <t>Susikaupusio po žiemos smėlio išvežimas iš gatvių</t>
  </si>
  <si>
    <t>II</t>
  </si>
  <si>
    <t xml:space="preserve">Kiemų sanitarinis valymas </t>
  </si>
  <si>
    <t>Kiemų šaligatvių valymas</t>
  </si>
  <si>
    <t xml:space="preserve">Atsitiktinių šiukšlių parinkimas nuo kiemų šaligatvių  </t>
  </si>
  <si>
    <t>Šaligatvių  be dangos valymas</t>
  </si>
  <si>
    <t xml:space="preserve">Atsitiktinių šiukšlių parinkimas nuo kiemų šaligatvių be dangos  </t>
  </si>
  <si>
    <t>Kiemų važiuojamosios dalies be dangos valymas</t>
  </si>
  <si>
    <t>Kiemų važiuojamosios dalies su nepatobulinta danga valymas</t>
  </si>
  <si>
    <t xml:space="preserve">Atsitiktinių šiukšlių parinkimas nuo kiemų važ. dalies  </t>
  </si>
  <si>
    <t xml:space="preserve">Automašinų stovėjimo aikštelių, esančių kiemuose, valymas </t>
  </si>
  <si>
    <t xml:space="preserve">Atsitiktinių šiukšlių parinkimas nuo automašinų stovėjimo aikštelių, esančių kiemuose </t>
  </si>
  <si>
    <t>Vaikų žaidimo aikštelių valymas ir priežiūra</t>
  </si>
  <si>
    <t xml:space="preserve">Vaikų žaidimo aikštelių remontas </t>
  </si>
  <si>
    <t>Smėlio atvežimas į smėliadėžes</t>
  </si>
  <si>
    <t xml:space="preserve">Smėliadėžių remontas </t>
  </si>
  <si>
    <t>Šunų vedžiojimo aikštelių valymas ir priežiūra</t>
  </si>
  <si>
    <t xml:space="preserve">Laiptų, esančių kiemuose valymas </t>
  </si>
  <si>
    <t xml:space="preserve">Atsitiktinių šiukšlių parinkimas nuo kiemų laiptų  </t>
  </si>
  <si>
    <t>Atsitiktinių šiukšlių parinkimas nuo želdinių, esančių kiemuose</t>
  </si>
  <si>
    <t>III</t>
  </si>
  <si>
    <t>IV</t>
  </si>
  <si>
    <t>val</t>
  </si>
  <si>
    <t>Lapų sugrėbimas</t>
  </si>
  <si>
    <t xml:space="preserve">Lapų pakrovimas </t>
  </si>
  <si>
    <t>PVM 21 %</t>
  </si>
  <si>
    <t>IŠ VISO:</t>
  </si>
  <si>
    <t>Darbus perdavė:</t>
  </si>
  <si>
    <t>Darbus priėmė:</t>
  </si>
  <si>
    <t xml:space="preserve">Gatvės važiuojamosios dalies (II kat) valymas </t>
  </si>
  <si>
    <r>
      <t>100 m</t>
    </r>
    <r>
      <rPr>
        <b/>
        <vertAlign val="superscript"/>
        <sz val="10"/>
        <color indexed="8"/>
        <rFont val="Times New Roman"/>
        <family val="1"/>
        <charset val="186"/>
      </rPr>
      <t>2</t>
    </r>
  </si>
  <si>
    <r>
      <t>100 m</t>
    </r>
    <r>
      <rPr>
        <vertAlign val="superscript"/>
        <sz val="10"/>
        <color indexed="8"/>
        <rFont val="Times New Roman"/>
        <family val="1"/>
        <charset val="186"/>
      </rPr>
      <t>2</t>
    </r>
  </si>
  <si>
    <r>
      <t>m</t>
    </r>
    <r>
      <rPr>
        <b/>
        <vertAlign val="superscript"/>
        <sz val="10"/>
        <color indexed="8"/>
        <rFont val="Times New Roman"/>
        <family val="1"/>
        <charset val="186"/>
      </rPr>
      <t>3</t>
    </r>
  </si>
  <si>
    <t xml:space="preserve">               Objekto pavadinimas</t>
  </si>
  <si>
    <t xml:space="preserve">       </t>
  </si>
  <si>
    <t>Kiemų važiuojamosios dalies su danga valymas</t>
  </si>
  <si>
    <t>Pakabinami krepšeliai</t>
  </si>
  <si>
    <t xml:space="preserve">Gėlių sodinimas </t>
  </si>
  <si>
    <t>100 vnt</t>
  </si>
  <si>
    <t xml:space="preserve">Našlaitės </t>
  </si>
  <si>
    <t>Gėlynų priežiūra</t>
  </si>
  <si>
    <t>Vazos -gėlinės</t>
  </si>
  <si>
    <t>Želdinių, esančių prie gatvių, šienavimas</t>
  </si>
  <si>
    <t>Šlaitų, esančių prie gatvių, šienavimas</t>
  </si>
  <si>
    <t>Šieno sugrėbimas</t>
  </si>
  <si>
    <t>Želdinių, esančių kiemuose, šienavimas</t>
  </si>
  <si>
    <t>Vejų, esančių skveruose ir parkuose šienavimas</t>
  </si>
  <si>
    <t>Šlaitų, esančių skveruose ir parkuose, šienavimas</t>
  </si>
  <si>
    <t>Šieno pakrovimas</t>
  </si>
  <si>
    <t>Transportas šieno išvežimui</t>
  </si>
  <si>
    <t>Neužstatytų teritorijų šienavimas</t>
  </si>
  <si>
    <t>Vejos tręšimas</t>
  </si>
  <si>
    <t>Pomedžių tręšimas</t>
  </si>
  <si>
    <t>Pomedžių ravėjimas</t>
  </si>
  <si>
    <t>Krūmų retinimas</t>
  </si>
  <si>
    <t>Krūmų genėjimas krūmapjove, suteikiant formą</t>
  </si>
  <si>
    <t xml:space="preserve">Gyvatvorių karpymas </t>
  </si>
  <si>
    <t xml:space="preserve">Gyvatvorių išvalymas </t>
  </si>
  <si>
    <t xml:space="preserve">Šakų surinkimas į krūvas </t>
  </si>
  <si>
    <t>Gyvatvorių ravėjimas</t>
  </si>
  <si>
    <t>Gyvatvorių genėjimas krūmapjove</t>
  </si>
  <si>
    <t xml:space="preserve">Vasarinės gėlės </t>
  </si>
  <si>
    <t xml:space="preserve">Svogūninės gėlės </t>
  </si>
  <si>
    <t xml:space="preserve">Želdinių priežiūra </t>
  </si>
  <si>
    <t xml:space="preserve">Atsitiktinių šiukšlių parinkimas nuo visų neužstatytų teritorijų </t>
  </si>
  <si>
    <t>Atsitiktinių šiukšlių parinkimas nuo želdinių, esančių prie gatvių (su šlaitais)</t>
  </si>
  <si>
    <t>V</t>
  </si>
  <si>
    <t>VI</t>
  </si>
  <si>
    <t>Miesto tvarkymo tarnybos projektų vadovas</t>
  </si>
  <si>
    <t>Vidas Kemeža</t>
  </si>
  <si>
    <r>
      <t>100 m</t>
    </r>
    <r>
      <rPr>
        <vertAlign val="superscript"/>
        <sz val="10"/>
        <rFont val="Times New Roman"/>
        <family val="1"/>
        <charset val="186"/>
      </rPr>
      <t>2</t>
    </r>
  </si>
  <si>
    <t>Žolės sugrėbimas po šienavimo</t>
  </si>
  <si>
    <t>Teritorijų sanitarinio valymo ir želdinių priežiūros paslaugos Vilniaus miesto Vakarinėje 2 dalyje</t>
  </si>
  <si>
    <t>Fabijoniškių seniūnijos teritorijoje</t>
  </si>
  <si>
    <t>Justiniškių seniūnijos teritorijoje</t>
  </si>
  <si>
    <t>Viršuliškių seniūnijos teritorijoje</t>
  </si>
  <si>
    <t>Pašilaičių seniūnijos teritorijoje</t>
  </si>
  <si>
    <t>pagal fakta</t>
  </si>
  <si>
    <t>Karoliniškių seniūnijos teritorijoje</t>
  </si>
  <si>
    <t>Smėlio-druskos mišinio atvežimas į smėliadėžes</t>
  </si>
  <si>
    <t>Transportas lapų išvežimui</t>
  </si>
  <si>
    <t>Verkių seniūnijos teritorijoje</t>
  </si>
  <si>
    <t>UŽSAKOVAS: VILNIAUS MIESTO SAVIVALDYBĖS ADMINISTRACIJA</t>
  </si>
  <si>
    <t>15F03</t>
  </si>
  <si>
    <t xml:space="preserve">                            MIESTO ŪKIO IR TRANSPORTO DEPARTAMENTAS</t>
  </si>
  <si>
    <t>A.s. LT91 7044060001463742 AB SEB bankas</t>
  </si>
  <si>
    <t>Įm.kodas 188710061</t>
  </si>
  <si>
    <t>Konstitucijos pr. 3, LT-09601 Vilnius</t>
  </si>
  <si>
    <t>RANGOVAS: UAB „GRINDA“</t>
  </si>
  <si>
    <t>Įm.kodas 120153047, Įm.PVM kodas LT201530410</t>
  </si>
  <si>
    <t>Miesto tvarkymo skyriaus</t>
  </si>
  <si>
    <t>Vyr. specialistė</t>
  </si>
  <si>
    <t>Jolita Marchulija</t>
  </si>
  <si>
    <t>Seniūnai vizavo:</t>
  </si>
  <si>
    <t>Fabijoniškių seniūnija</t>
  </si>
  <si>
    <t>Justiniškių seniūnija</t>
  </si>
  <si>
    <t>Pašilaičių seniūnija</t>
  </si>
  <si>
    <t>Šeškinės seniūnija</t>
  </si>
  <si>
    <t>Viršuliškių seniūnija</t>
  </si>
  <si>
    <t>Verkių seniūnija</t>
  </si>
  <si>
    <t>Vieneto kaina Eur (be PVM)</t>
  </si>
  <si>
    <t>Eigulių g. 32, LT-03150 Vilnius</t>
  </si>
  <si>
    <t>2011 m. gruodžio 29 d.</t>
  </si>
  <si>
    <t>Sutartis Nr. A72-2183 (3.1.36-UK)</t>
  </si>
  <si>
    <r>
      <t>100 m</t>
    </r>
    <r>
      <rPr>
        <b/>
        <vertAlign val="superscript"/>
        <sz val="10"/>
        <rFont val="Times New Roman"/>
        <family val="1"/>
        <charset val="186"/>
      </rPr>
      <t>2</t>
    </r>
  </si>
  <si>
    <t>A.s. LT76 7180 3000 1046 7627 AB Šiaulių bankas</t>
  </si>
  <si>
    <t>2015 m. balandžio 23d.</t>
  </si>
  <si>
    <t>Papildomas susitarimas Nr. A72-566/15(3.1.36-AD4)</t>
  </si>
  <si>
    <t>Klaidos taisymas Suolų remontas</t>
  </si>
  <si>
    <t>2016 m. sausio mėn.</t>
  </si>
  <si>
    <t>neitraukta</t>
  </si>
  <si>
    <t>12 men. - 159 kub., 01 men. - 185 kub.m. , o aktuota per 12 -  128 kub.m.</t>
  </si>
  <si>
    <t>minusavimai</t>
  </si>
  <si>
    <t>5% 1279,69</t>
  </si>
  <si>
    <t>5 k. 3574,85</t>
  </si>
  <si>
    <t>5 k. 5703,44</t>
  </si>
  <si>
    <t>5 k. 396,73</t>
  </si>
  <si>
    <t>18% 343,035</t>
  </si>
  <si>
    <t>20% 6586,706</t>
  </si>
  <si>
    <t>3k. 7308,43</t>
  </si>
  <si>
    <t>3k. 726,97</t>
  </si>
  <si>
    <t>3k. 336,58</t>
  </si>
  <si>
    <t>3k. 3672,56</t>
  </si>
  <si>
    <r>
      <t xml:space="preserve">Minusavimai </t>
    </r>
    <r>
      <rPr>
        <b/>
        <sz val="11"/>
        <color rgb="FFFF0000"/>
        <rFont val="Times New Roman"/>
        <family val="1"/>
        <charset val="186"/>
      </rPr>
      <t>pagal susitarimą</t>
    </r>
  </si>
  <si>
    <t xml:space="preserve">         ATLIKTŲ DARBŲ AKTAS Nr. 1028/01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</si>
</sst>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4" x14ac:knownFonts="1">
    <font>
      <sz val="11"/>
      <color theme="1"/>
      <name val="Calibri"/>
      <family val="2"/>
      <charset val="186"/>
      <scheme val="minor"/>
    </font>
    <font>
      <sz val="11"/>
      <name val="Times New Roman"/>
      <family val="1"/>
      <charset val="186"/>
    </font>
    <font>
      <sz val="10"/>
      <name val="Times New Roman"/>
      <family val="1"/>
      <charset val="186"/>
    </font>
    <font>
      <sz val="11"/>
      <color indexed="8"/>
      <name val="Times New Roman"/>
      <family val="1"/>
      <charset val="186"/>
    </font>
    <font>
      <b/>
      <sz val="11"/>
      <name val="Times New Roman"/>
      <family val="1"/>
      <charset val="186"/>
    </font>
    <font>
      <sz val="11"/>
      <color indexed="10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vertAlign val="superscript"/>
      <sz val="10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i/>
      <sz val="10"/>
      <color indexed="8"/>
      <name val="Times New Roman"/>
      <family val="1"/>
      <charset val="186"/>
    </font>
    <font>
      <b/>
      <i/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sz val="8"/>
      <name val="Calibri"/>
      <family val="2"/>
      <charset val="186"/>
    </font>
    <font>
      <b/>
      <sz val="10"/>
      <color indexed="10"/>
      <name val="Times New Roman"/>
      <family val="1"/>
      <charset val="186"/>
    </font>
    <font>
      <b/>
      <i/>
      <sz val="11"/>
      <color indexed="8"/>
      <name val="Times New Roman"/>
      <family val="1"/>
      <charset val="186"/>
    </font>
    <font>
      <b/>
      <i/>
      <sz val="11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2"/>
      <name val="Times New Roman"/>
      <family val="1"/>
      <charset val="186"/>
    </font>
    <font>
      <b/>
      <sz val="11"/>
      <color rgb="FFFF0000"/>
      <name val="Times New Roman"/>
      <family val="1"/>
      <charset val="186"/>
    </font>
    <font>
      <b/>
      <sz val="10"/>
      <color rgb="FFFF0000"/>
      <name val="Times New Roman"/>
      <family val="1"/>
      <charset val="186"/>
    </font>
    <font>
      <sz val="11"/>
      <color theme="1"/>
      <name val="Calibri"/>
      <family val="2"/>
      <charset val="186"/>
      <scheme val="minor"/>
    </font>
    <font>
      <sz val="11"/>
      <color rgb="FFFF0000"/>
      <name val="Times New Roman"/>
      <family val="1"/>
      <charset val="186"/>
    </font>
    <font>
      <sz val="10"/>
      <color indexed="8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vertAlign val="superscript"/>
      <sz val="10"/>
      <name val="Times New Roman"/>
      <family val="1"/>
      <charset val="186"/>
    </font>
    <font>
      <b/>
      <i/>
      <sz val="13"/>
      <name val="Times New Roman"/>
      <family val="1"/>
      <charset val="186"/>
    </font>
    <font>
      <sz val="12"/>
      <color rgb="FFFF0000"/>
      <name val="Times New Roman"/>
      <family val="1"/>
      <charset val="186"/>
    </font>
    <font>
      <b/>
      <sz val="12"/>
      <color rgb="FFFF0000"/>
      <name val="Times New Roman"/>
      <family val="1"/>
      <charset val="186"/>
    </font>
    <font>
      <sz val="8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4" fillId="0" borderId="0" applyFont="0" applyFill="0" applyBorder="0" applyAlignment="0" applyProtection="0"/>
  </cellStyleXfs>
  <cellXfs count="130">
    <xf numFmtId="0" fontId="0" fillId="0" borderId="0" xfId="0"/>
    <xf numFmtId="0" fontId="1" fillId="0" borderId="0" xfId="0" applyFont="1" applyFill="1" applyBorder="1" applyAlignment="1">
      <alignment horizontal="left"/>
    </xf>
    <xf numFmtId="0" fontId="6" fillId="0" borderId="0" xfId="0" applyFont="1" applyFill="1" applyAlignment="1"/>
    <xf numFmtId="0" fontId="2" fillId="0" borderId="0" xfId="0" applyFont="1" applyFill="1" applyAlignment="1">
      <alignment horizontal="right"/>
    </xf>
    <xf numFmtId="0" fontId="13" fillId="0" borderId="0" xfId="0" applyFont="1" applyFill="1" applyAlignment="1"/>
    <xf numFmtId="0" fontId="6" fillId="0" borderId="1" xfId="0" applyFont="1" applyFill="1" applyBorder="1" applyAlignment="1">
      <alignment horizontal="right"/>
    </xf>
    <xf numFmtId="0" fontId="4" fillId="0" borderId="0" xfId="0" applyFont="1" applyFill="1" applyAlignment="1"/>
    <xf numFmtId="0" fontId="8" fillId="2" borderId="1" xfId="0" applyFont="1" applyFill="1" applyBorder="1" applyAlignment="1">
      <alignment horizontal="right" wrapText="1"/>
    </xf>
    <xf numFmtId="0" fontId="18" fillId="2" borderId="1" xfId="0" applyFont="1" applyFill="1" applyBorder="1" applyAlignment="1">
      <alignment horizontal="left"/>
    </xf>
    <xf numFmtId="9" fontId="1" fillId="0" borderId="0" xfId="0" applyNumberFormat="1" applyFont="1" applyFill="1" applyAlignment="1">
      <alignment horizontal="left"/>
    </xf>
    <xf numFmtId="0" fontId="4" fillId="0" borderId="2" xfId="0" applyFont="1" applyFill="1" applyBorder="1" applyAlignment="1"/>
    <xf numFmtId="0" fontId="17" fillId="4" borderId="1" xfId="0" applyFont="1" applyFill="1" applyBorder="1" applyAlignment="1">
      <alignment horizontal="justify" wrapText="1"/>
    </xf>
    <xf numFmtId="0" fontId="6" fillId="0" borderId="0" xfId="0" applyFont="1" applyFill="1" applyAlignment="1">
      <alignment horizontal="left"/>
    </xf>
    <xf numFmtId="9" fontId="25" fillId="0" borderId="0" xfId="1" applyFont="1" applyFill="1" applyAlignment="1">
      <alignment horizontal="left"/>
    </xf>
    <xf numFmtId="9" fontId="25" fillId="0" borderId="0" xfId="1" applyFont="1" applyFill="1" applyBorder="1" applyAlignment="1">
      <alignment horizontal="left"/>
    </xf>
    <xf numFmtId="4" fontId="23" fillId="0" borderId="0" xfId="1" applyNumberFormat="1" applyFont="1" applyFill="1" applyBorder="1" applyAlignment="1">
      <alignment horizontal="right"/>
    </xf>
    <xf numFmtId="0" fontId="25" fillId="0" borderId="0" xfId="0" applyFont="1" applyFill="1" applyBorder="1" applyAlignment="1"/>
    <xf numFmtId="0" fontId="2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/>
    <xf numFmtId="14" fontId="2" fillId="0" borderId="0" xfId="0" applyNumberFormat="1" applyFont="1" applyFill="1" applyAlignment="1"/>
    <xf numFmtId="0" fontId="20" fillId="0" borderId="0" xfId="0" applyFont="1" applyFill="1" applyBorder="1" applyAlignment="1"/>
    <xf numFmtId="0" fontId="12" fillId="0" borderId="0" xfId="0" applyFont="1" applyFill="1" applyAlignment="1">
      <alignment horizontal="center" wrapText="1"/>
    </xf>
    <xf numFmtId="0" fontId="7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wrapText="1"/>
    </xf>
    <xf numFmtId="2" fontId="1" fillId="0" borderId="0" xfId="0" applyNumberFormat="1" applyFont="1" applyFill="1" applyBorder="1" applyAlignment="1">
      <alignment wrapText="1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0" fontId="6" fillId="2" borderId="1" xfId="0" applyFont="1" applyFill="1" applyBorder="1" applyAlignment="1"/>
    <xf numFmtId="0" fontId="6" fillId="2" borderId="1" xfId="0" applyFont="1" applyFill="1" applyBorder="1" applyAlignment="1">
      <alignment wrapText="1"/>
    </xf>
    <xf numFmtId="4" fontId="6" fillId="2" borderId="1" xfId="0" applyNumberFormat="1" applyFont="1" applyFill="1" applyBorder="1" applyAlignment="1">
      <alignment wrapText="1"/>
    </xf>
    <xf numFmtId="0" fontId="6" fillId="2" borderId="1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justify" wrapText="1"/>
    </xf>
    <xf numFmtId="0" fontId="6" fillId="0" borderId="1" xfId="0" applyFont="1" applyFill="1" applyBorder="1" applyAlignment="1">
      <alignment wrapText="1"/>
    </xf>
    <xf numFmtId="2" fontId="6" fillId="0" borderId="1" xfId="0" applyNumberFormat="1" applyFont="1" applyFill="1" applyBorder="1" applyAlignment="1">
      <alignment wrapText="1"/>
    </xf>
    <xf numFmtId="4" fontId="6" fillId="0" borderId="1" xfId="0" applyNumberFormat="1" applyFont="1" applyFill="1" applyBorder="1" applyAlignment="1">
      <alignment wrapText="1"/>
    </xf>
    <xf numFmtId="1" fontId="6" fillId="0" borderId="1" xfId="0" applyNumberFormat="1" applyFont="1" applyFill="1" applyBorder="1" applyAlignment="1">
      <alignment wrapText="1"/>
    </xf>
    <xf numFmtId="9" fontId="25" fillId="0" borderId="0" xfId="1" applyFont="1" applyFill="1" applyBorder="1" applyAlignment="1"/>
    <xf numFmtId="0" fontId="25" fillId="0" borderId="0" xfId="0" applyFont="1" applyFill="1" applyAlignment="1"/>
    <xf numFmtId="0" fontId="7" fillId="0" borderId="1" xfId="0" applyFont="1" applyFill="1" applyBorder="1" applyAlignment="1">
      <alignment horizontal="justify" wrapText="1"/>
    </xf>
    <xf numFmtId="0" fontId="26" fillId="0" borderId="1" xfId="0" applyFont="1" applyFill="1" applyBorder="1" applyAlignment="1">
      <alignment wrapText="1"/>
    </xf>
    <xf numFmtId="2" fontId="7" fillId="0" borderId="1" xfId="0" applyNumberFormat="1" applyFont="1" applyFill="1" applyBorder="1" applyAlignment="1">
      <alignment wrapText="1"/>
    </xf>
    <xf numFmtId="4" fontId="2" fillId="0" borderId="1" xfId="0" applyNumberFormat="1" applyFont="1" applyFill="1" applyBorder="1" applyAlignment="1">
      <alignment wrapText="1"/>
    </xf>
    <xf numFmtId="1" fontId="7" fillId="0" borderId="1" xfId="0" applyNumberFormat="1" applyFont="1" applyFill="1" applyBorder="1" applyAlignment="1">
      <alignment wrapText="1"/>
    </xf>
    <xf numFmtId="4" fontId="26" fillId="0" borderId="1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5" fillId="0" borderId="0" xfId="0" applyFont="1" applyFill="1" applyBorder="1" applyAlignment="1"/>
    <xf numFmtId="0" fontId="8" fillId="0" borderId="1" xfId="0" applyFont="1" applyFill="1" applyBorder="1" applyAlignment="1">
      <alignment horizontal="right" wrapText="1"/>
    </xf>
    <xf numFmtId="0" fontId="23" fillId="0" borderId="1" xfId="0" applyFont="1" applyFill="1" applyBorder="1" applyAlignment="1">
      <alignment horizontal="right" wrapText="1"/>
    </xf>
    <xf numFmtId="9" fontId="25" fillId="0" borderId="0" xfId="1" applyFont="1" applyFill="1" applyAlignment="1"/>
    <xf numFmtId="0" fontId="8" fillId="0" borderId="1" xfId="0" applyFont="1" applyFill="1" applyBorder="1" applyAlignment="1">
      <alignment horizontal="justify" wrapText="1"/>
    </xf>
    <xf numFmtId="0" fontId="8" fillId="0" borderId="1" xfId="0" applyFont="1" applyFill="1" applyBorder="1" applyAlignment="1">
      <alignment wrapText="1"/>
    </xf>
    <xf numFmtId="1" fontId="8" fillId="0" borderId="1" xfId="0" applyNumberFormat="1" applyFont="1" applyFill="1" applyBorder="1" applyAlignment="1">
      <alignment wrapText="1"/>
    </xf>
    <xf numFmtId="4" fontId="8" fillId="0" borderId="1" xfId="0" applyNumberFormat="1" applyFont="1" applyFill="1" applyBorder="1" applyAlignment="1">
      <alignment wrapText="1"/>
    </xf>
    <xf numFmtId="2" fontId="8" fillId="0" borderId="1" xfId="0" applyNumberFormat="1" applyFont="1" applyFill="1" applyBorder="1" applyAlignment="1">
      <alignment wrapText="1"/>
    </xf>
    <xf numFmtId="2" fontId="3" fillId="0" borderId="0" xfId="0" applyNumberFormat="1" applyFont="1" applyFill="1" applyBorder="1" applyAlignment="1"/>
    <xf numFmtId="4" fontId="1" fillId="0" borderId="0" xfId="0" applyNumberFormat="1" applyFont="1" applyFill="1" applyBorder="1" applyAlignment="1"/>
    <xf numFmtId="4" fontId="7" fillId="0" borderId="1" xfId="0" applyNumberFormat="1" applyFont="1" applyFill="1" applyBorder="1" applyAlignment="1">
      <alignment wrapText="1"/>
    </xf>
    <xf numFmtId="1" fontId="2" fillId="0" borderId="1" xfId="0" applyNumberFormat="1" applyFont="1" applyFill="1" applyBorder="1" applyAlignment="1">
      <alignment wrapText="1"/>
    </xf>
    <xf numFmtId="0" fontId="8" fillId="0" borderId="1" xfId="0" applyFont="1" applyFill="1" applyBorder="1" applyAlignment="1">
      <alignment horizontal="left" wrapText="1"/>
    </xf>
    <xf numFmtId="4" fontId="1" fillId="0" borderId="0" xfId="0" applyNumberFormat="1" applyFont="1" applyFill="1" applyAlignment="1"/>
    <xf numFmtId="0" fontId="21" fillId="0" borderId="0" xfId="0" applyFont="1" applyFill="1" applyAlignment="1"/>
    <xf numFmtId="0" fontId="6" fillId="0" borderId="1" xfId="0" applyFont="1" applyFill="1" applyBorder="1" applyAlignment="1">
      <alignment horizontal="right" wrapText="1"/>
    </xf>
    <xf numFmtId="3" fontId="8" fillId="0" borderId="1" xfId="0" applyNumberFormat="1" applyFont="1" applyFill="1" applyBorder="1" applyAlignment="1">
      <alignment wrapText="1"/>
    </xf>
    <xf numFmtId="0" fontId="1" fillId="0" borderId="0" xfId="0" applyFont="1" applyFill="1" applyAlignment="1">
      <alignment horizontal="left"/>
    </xf>
    <xf numFmtId="0" fontId="8" fillId="3" borderId="1" xfId="0" applyFont="1" applyFill="1" applyBorder="1" applyAlignment="1">
      <alignment horizontal="right" wrapText="1"/>
    </xf>
    <xf numFmtId="0" fontId="17" fillId="3" borderId="1" xfId="0" applyFont="1" applyFill="1" applyBorder="1" applyAlignment="1">
      <alignment horizontal="justify" wrapText="1"/>
    </xf>
    <xf numFmtId="0" fontId="8" fillId="3" borderId="1" xfId="0" applyFont="1" applyFill="1" applyBorder="1" applyAlignment="1">
      <alignment wrapText="1"/>
    </xf>
    <xf numFmtId="2" fontId="8" fillId="3" borderId="1" xfId="0" applyNumberFormat="1" applyFont="1" applyFill="1" applyBorder="1" applyAlignment="1">
      <alignment wrapText="1"/>
    </xf>
    <xf numFmtId="4" fontId="8" fillId="3" borderId="1" xfId="0" applyNumberFormat="1" applyFont="1" applyFill="1" applyBorder="1" applyAlignment="1">
      <alignment wrapText="1"/>
    </xf>
    <xf numFmtId="1" fontId="8" fillId="3" borderId="1" xfId="0" applyNumberFormat="1" applyFont="1" applyFill="1" applyBorder="1" applyAlignment="1">
      <alignment wrapText="1"/>
    </xf>
    <xf numFmtId="16" fontId="8" fillId="0" borderId="1" xfId="0" applyNumberFormat="1" applyFont="1" applyFill="1" applyBorder="1" applyAlignment="1">
      <alignment horizontal="right" wrapText="1"/>
    </xf>
    <xf numFmtId="9" fontId="28" fillId="0" borderId="0" xfId="1" applyFont="1" applyFill="1" applyBorder="1" applyAlignment="1">
      <alignment wrapText="1"/>
    </xf>
    <xf numFmtId="2" fontId="1" fillId="0" borderId="0" xfId="0" applyNumberFormat="1" applyFont="1" applyFill="1" applyAlignment="1"/>
    <xf numFmtId="9" fontId="1" fillId="0" borderId="0" xfId="0" applyNumberFormat="1" applyFont="1" applyFill="1" applyAlignment="1"/>
    <xf numFmtId="16" fontId="3" fillId="0" borderId="0" xfId="0" applyNumberFormat="1" applyFont="1" applyFill="1" applyAlignment="1"/>
    <xf numFmtId="17" fontId="3" fillId="0" borderId="0" xfId="0" applyNumberFormat="1" applyFont="1" applyFill="1" applyAlignment="1"/>
    <xf numFmtId="0" fontId="0" fillId="0" borderId="0" xfId="0" applyAlignment="1"/>
    <xf numFmtId="16" fontId="0" fillId="0" borderId="0" xfId="0" applyNumberFormat="1" applyAlignment="1"/>
    <xf numFmtId="0" fontId="6" fillId="0" borderId="1" xfId="0" applyFont="1" applyFill="1" applyBorder="1" applyAlignment="1">
      <alignment horizontal="left" wrapText="1"/>
    </xf>
    <xf numFmtId="164" fontId="6" fillId="0" borderId="1" xfId="0" applyNumberFormat="1" applyFont="1" applyFill="1" applyBorder="1" applyAlignment="1">
      <alignment wrapText="1"/>
    </xf>
    <xf numFmtId="0" fontId="8" fillId="4" borderId="1" xfId="0" applyFont="1" applyFill="1" applyBorder="1" applyAlignment="1">
      <alignment horizontal="right" wrapText="1"/>
    </xf>
    <xf numFmtId="0" fontId="6" fillId="4" borderId="1" xfId="0" applyFont="1" applyFill="1" applyBorder="1" applyAlignment="1">
      <alignment wrapText="1"/>
    </xf>
    <xf numFmtId="2" fontId="6" fillId="4" borderId="1" xfId="0" applyNumberFormat="1" applyFont="1" applyFill="1" applyBorder="1" applyAlignment="1">
      <alignment wrapText="1"/>
    </xf>
    <xf numFmtId="4" fontId="6" fillId="4" borderId="1" xfId="0" applyNumberFormat="1" applyFont="1" applyFill="1" applyBorder="1" applyAlignment="1">
      <alignment wrapText="1"/>
    </xf>
    <xf numFmtId="1" fontId="6" fillId="4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4" fontId="8" fillId="4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justify" wrapText="1"/>
    </xf>
    <xf numFmtId="0" fontId="14" fillId="0" borderId="1" xfId="0" applyFont="1" applyFill="1" applyBorder="1" applyAlignment="1">
      <alignment horizontal="right" wrapText="1"/>
    </xf>
    <xf numFmtId="0" fontId="14" fillId="0" borderId="1" xfId="0" applyFont="1" applyFill="1" applyBorder="1" applyAlignment="1">
      <alignment horizontal="justify" wrapText="1"/>
    </xf>
    <xf numFmtId="0" fontId="14" fillId="0" borderId="1" xfId="0" applyFont="1" applyFill="1" applyBorder="1" applyAlignment="1">
      <alignment wrapText="1"/>
    </xf>
    <xf numFmtId="2" fontId="4" fillId="0" borderId="1" xfId="0" applyNumberFormat="1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26" fillId="0" borderId="1" xfId="0" applyFont="1" applyFill="1" applyBorder="1" applyAlignment="1">
      <alignment horizontal="justify" wrapText="1"/>
    </xf>
    <xf numFmtId="2" fontId="26" fillId="0" borderId="1" xfId="0" applyNumberFormat="1" applyFont="1" applyFill="1" applyBorder="1" applyAlignment="1">
      <alignment wrapText="1"/>
    </xf>
    <xf numFmtId="4" fontId="27" fillId="0" borderId="1" xfId="0" applyNumberFormat="1" applyFont="1" applyFill="1" applyBorder="1" applyAlignment="1">
      <alignment wrapText="1"/>
    </xf>
    <xf numFmtId="1" fontId="26" fillId="0" borderId="1" xfId="0" applyNumberFormat="1" applyFont="1" applyFill="1" applyBorder="1" applyAlignment="1">
      <alignment wrapText="1"/>
    </xf>
    <xf numFmtId="4" fontId="3" fillId="0" borderId="0" xfId="0" applyNumberFormat="1" applyFont="1" applyFill="1" applyBorder="1" applyAlignment="1"/>
    <xf numFmtId="0" fontId="16" fillId="0" borderId="1" xfId="0" applyFont="1" applyFill="1" applyBorder="1" applyAlignment="1">
      <alignment horizontal="justify" wrapText="1"/>
    </xf>
    <xf numFmtId="4" fontId="8" fillId="0" borderId="1" xfId="0" applyNumberFormat="1" applyFont="1" applyFill="1" applyBorder="1" applyAlignment="1">
      <alignment horizontal="right" wrapText="1"/>
    </xf>
    <xf numFmtId="4" fontId="2" fillId="0" borderId="0" xfId="0" applyNumberFormat="1" applyFont="1" applyFill="1" applyBorder="1" applyAlignment="1"/>
    <xf numFmtId="0" fontId="11" fillId="0" borderId="1" xfId="0" applyFont="1" applyFill="1" applyBorder="1" applyAlignment="1">
      <alignment wrapText="1"/>
    </xf>
    <xf numFmtId="0" fontId="16" fillId="0" borderId="0" xfId="0" applyFont="1" applyFill="1" applyBorder="1" applyAlignment="1">
      <alignment horizontal="justify" wrapText="1"/>
    </xf>
    <xf numFmtId="0" fontId="16" fillId="0" borderId="0" xfId="0" applyFont="1" applyFill="1" applyBorder="1" applyAlignment="1">
      <alignment wrapText="1"/>
    </xf>
    <xf numFmtId="2" fontId="16" fillId="0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0" fontId="5" fillId="0" borderId="0" xfId="0" applyFont="1" applyFill="1" applyAlignment="1"/>
    <xf numFmtId="9" fontId="25" fillId="0" borderId="0" xfId="1" applyFont="1" applyFill="1" applyBorder="1" applyAlignment="1">
      <alignment wrapText="1"/>
    </xf>
    <xf numFmtId="9" fontId="20" fillId="0" borderId="0" xfId="1" applyFont="1" applyFill="1" applyAlignment="1">
      <alignment horizontal="center"/>
    </xf>
    <xf numFmtId="9" fontId="25" fillId="0" borderId="0" xfId="1" applyFont="1" applyFill="1" applyBorder="1" applyAlignment="1">
      <alignment horizontal="right" wrapText="1"/>
    </xf>
    <xf numFmtId="9" fontId="31" fillId="0" borderId="0" xfId="1" applyFont="1" applyFill="1" applyAlignment="1"/>
    <xf numFmtId="9" fontId="32" fillId="0" borderId="0" xfId="1" applyFont="1" applyFill="1" applyAlignment="1"/>
    <xf numFmtId="2" fontId="25" fillId="0" borderId="0" xfId="1" applyNumberFormat="1" applyFont="1" applyFill="1" applyAlignment="1">
      <alignment horizontal="left"/>
    </xf>
    <xf numFmtId="1" fontId="25" fillId="0" borderId="0" xfId="1" applyNumberFormat="1" applyFont="1" applyFill="1" applyAlignment="1"/>
    <xf numFmtId="9" fontId="25" fillId="0" borderId="5" xfId="1" applyFont="1" applyFill="1" applyBorder="1" applyAlignment="1"/>
    <xf numFmtId="9" fontId="25" fillId="0" borderId="5" xfId="1" applyFont="1" applyFill="1" applyBorder="1" applyAlignment="1">
      <alignment wrapText="1"/>
    </xf>
    <xf numFmtId="9" fontId="22" fillId="0" borderId="0" xfId="1" applyFont="1" applyFill="1" applyAlignment="1"/>
    <xf numFmtId="0" fontId="2" fillId="0" borderId="0" xfId="0" applyFont="1" applyFill="1" applyAlignment="1"/>
    <xf numFmtId="0" fontId="8" fillId="0" borderId="3" xfId="0" applyFont="1" applyFill="1" applyBorder="1" applyAlignment="1">
      <alignment horizontal="right" wrapText="1"/>
    </xf>
    <xf numFmtId="0" fontId="8" fillId="0" borderId="4" xfId="0" applyFont="1" applyFill="1" applyBorder="1" applyAlignment="1">
      <alignment horizontal="right" wrapText="1"/>
    </xf>
    <xf numFmtId="0" fontId="13" fillId="0" borderId="0" xfId="0" applyFont="1" applyFill="1" applyAlignment="1">
      <alignment horizontal="center"/>
    </xf>
    <xf numFmtId="0" fontId="30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8" fillId="0" borderId="1" xfId="0" applyFont="1" applyFill="1" applyBorder="1" applyAlignment="1">
      <alignment horizontal="right"/>
    </xf>
    <xf numFmtId="0" fontId="33" fillId="0" borderId="1" xfId="0" applyFont="1" applyFill="1" applyBorder="1" applyAlignment="1">
      <alignment wrapText="1"/>
    </xf>
  </cellXfs>
  <cellStyles count="2">
    <cellStyle name="Įprastas" xfId="0" builtinId="0"/>
    <cellStyle name="Procentai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78"/>
  <sheetViews>
    <sheetView tabSelected="1" topLeftCell="A219" zoomScaleNormal="100" workbookViewId="0">
      <selection activeCell="H231" sqref="H231"/>
    </sheetView>
  </sheetViews>
  <sheetFormatPr defaultRowHeight="15" x14ac:dyDescent="0.25"/>
  <cols>
    <col min="1" max="1" width="3.7109375" style="18" customWidth="1"/>
    <col min="2" max="2" width="35.5703125" style="18" customWidth="1"/>
    <col min="3" max="3" width="8.85546875" style="18" customWidth="1"/>
    <col min="4" max="4" width="5.28515625" style="18" customWidth="1"/>
    <col min="5" max="5" width="7.5703125" style="18" hidden="1" customWidth="1"/>
    <col min="6" max="6" width="10.42578125" style="18" customWidth="1"/>
    <col min="7" max="7" width="4.85546875" style="18" customWidth="1"/>
    <col min="8" max="8" width="9.5703125" style="18" customWidth="1"/>
    <col min="9" max="9" width="13.5703125" style="52" customWidth="1"/>
    <col min="10" max="10" width="11.5703125" style="19" hidden="1" customWidth="1"/>
    <col min="11" max="12" width="12.7109375" style="18" customWidth="1"/>
    <col min="13" max="13" width="9.140625" style="18" customWidth="1"/>
    <col min="14" max="14" width="9" style="18" customWidth="1"/>
    <col min="15" max="15" width="12" style="18" customWidth="1"/>
    <col min="16" max="16" width="11.42578125" style="18" customWidth="1"/>
    <col min="17" max="17" width="11.85546875" style="18" customWidth="1"/>
    <col min="18" max="18" width="11.5703125" style="18" customWidth="1"/>
    <col min="19" max="19" width="11.28515625" style="18" customWidth="1"/>
    <col min="20" max="20" width="11.5703125" style="18" customWidth="1"/>
    <col min="21" max="21" width="11.42578125" style="18" customWidth="1"/>
    <col min="22" max="22" width="12.5703125" style="18" customWidth="1"/>
    <col min="23" max="23" width="12.42578125" style="18" customWidth="1"/>
    <col min="24" max="24" width="16.7109375" style="18" customWidth="1"/>
    <col min="25" max="16384" width="9.140625" style="18"/>
  </cols>
  <sheetData>
    <row r="2" spans="1:14" x14ac:dyDescent="0.25">
      <c r="A2" s="2" t="s">
        <v>133</v>
      </c>
      <c r="B2" s="17"/>
      <c r="C2" s="17"/>
      <c r="D2" s="17"/>
      <c r="E2" s="17"/>
      <c r="F2" s="17"/>
      <c r="G2" s="3" t="s">
        <v>134</v>
      </c>
    </row>
    <row r="3" spans="1:14" x14ac:dyDescent="0.25">
      <c r="A3" s="2" t="s">
        <v>135</v>
      </c>
      <c r="B3" s="2"/>
      <c r="C3" s="2"/>
      <c r="D3" s="2"/>
      <c r="E3" s="2"/>
      <c r="F3" s="2"/>
      <c r="G3" s="2"/>
    </row>
    <row r="4" spans="1:14" x14ac:dyDescent="0.25">
      <c r="A4" s="17" t="s">
        <v>136</v>
      </c>
      <c r="B4" s="17"/>
      <c r="C4" s="17"/>
      <c r="D4" s="17"/>
      <c r="E4" s="17"/>
      <c r="F4" s="17"/>
      <c r="G4" s="17"/>
    </row>
    <row r="5" spans="1:14" x14ac:dyDescent="0.25">
      <c r="A5" s="17" t="s">
        <v>137</v>
      </c>
      <c r="B5" s="17"/>
      <c r="C5" s="17"/>
      <c r="D5" s="17"/>
      <c r="E5" s="17"/>
      <c r="F5" s="17"/>
      <c r="G5" s="17"/>
    </row>
    <row r="6" spans="1:14" x14ac:dyDescent="0.25">
      <c r="A6" s="17" t="s">
        <v>138</v>
      </c>
      <c r="B6" s="17"/>
      <c r="C6" s="17"/>
      <c r="D6" s="17"/>
      <c r="E6" s="17"/>
      <c r="F6" s="17"/>
      <c r="G6" s="17"/>
    </row>
    <row r="7" spans="1:14" x14ac:dyDescent="0.25">
      <c r="A7" s="2" t="s">
        <v>139</v>
      </c>
      <c r="B7" s="2"/>
      <c r="C7" s="2"/>
      <c r="D7" s="2"/>
      <c r="E7" s="2"/>
      <c r="F7" s="2"/>
      <c r="G7" s="2"/>
    </row>
    <row r="8" spans="1:14" x14ac:dyDescent="0.25">
      <c r="A8" s="122" t="s">
        <v>156</v>
      </c>
      <c r="B8" s="122"/>
      <c r="C8" s="122"/>
      <c r="D8" s="17"/>
      <c r="E8" s="17"/>
      <c r="F8" s="17"/>
      <c r="G8" s="17"/>
    </row>
    <row r="9" spans="1:14" x14ac:dyDescent="0.25">
      <c r="A9" s="17" t="s">
        <v>140</v>
      </c>
      <c r="B9" s="17"/>
      <c r="C9" s="17"/>
      <c r="D9" s="17"/>
      <c r="E9" s="17"/>
      <c r="F9" s="17"/>
      <c r="G9" s="17"/>
    </row>
    <row r="10" spans="1:14" x14ac:dyDescent="0.25">
      <c r="A10" s="17" t="s">
        <v>152</v>
      </c>
      <c r="B10" s="17"/>
      <c r="C10" s="17"/>
      <c r="D10" s="17"/>
      <c r="E10" s="17"/>
      <c r="F10" s="17"/>
      <c r="G10" s="17"/>
    </row>
    <row r="11" spans="1:14" x14ac:dyDescent="0.25">
      <c r="A11" s="17"/>
      <c r="B11" s="17"/>
      <c r="C11" s="17"/>
      <c r="D11" s="17"/>
      <c r="E11" s="17"/>
      <c r="F11" s="17"/>
      <c r="G11" s="17"/>
    </row>
    <row r="12" spans="1:14" x14ac:dyDescent="0.25">
      <c r="A12" s="20" t="s">
        <v>153</v>
      </c>
      <c r="B12" s="17"/>
      <c r="C12" s="17"/>
      <c r="D12" s="17"/>
      <c r="E12" s="2"/>
      <c r="F12" s="2"/>
      <c r="G12" s="17"/>
      <c r="H12" s="17"/>
      <c r="I12" s="113"/>
      <c r="J12" s="17"/>
      <c r="K12" s="17"/>
      <c r="L12" s="17"/>
      <c r="M12" s="17"/>
      <c r="N12" s="21"/>
    </row>
    <row r="13" spans="1:14" x14ac:dyDescent="0.25">
      <c r="A13" s="17" t="s">
        <v>154</v>
      </c>
      <c r="B13" s="17"/>
      <c r="C13" s="17"/>
      <c r="D13" s="17"/>
      <c r="E13" s="17"/>
      <c r="F13" s="17"/>
      <c r="G13" s="17"/>
      <c r="H13" s="17"/>
      <c r="I13" s="113"/>
      <c r="J13" s="17"/>
      <c r="K13" s="17"/>
      <c r="L13" s="17"/>
      <c r="M13" s="17"/>
      <c r="N13" s="21"/>
    </row>
    <row r="14" spans="1:14" x14ac:dyDescent="0.25">
      <c r="A14" s="17" t="s">
        <v>157</v>
      </c>
      <c r="B14" s="17"/>
      <c r="C14" s="17"/>
      <c r="D14" s="17"/>
      <c r="E14" s="17"/>
      <c r="F14" s="17"/>
      <c r="G14" s="17"/>
      <c r="H14" s="17"/>
      <c r="I14" s="113"/>
      <c r="J14" s="17"/>
      <c r="K14" s="17"/>
      <c r="L14" s="17"/>
      <c r="M14" s="17"/>
      <c r="N14" s="21"/>
    </row>
    <row r="15" spans="1:14" x14ac:dyDescent="0.25">
      <c r="A15" s="17" t="s">
        <v>158</v>
      </c>
      <c r="B15" s="17"/>
      <c r="C15" s="17"/>
      <c r="D15" s="17"/>
      <c r="E15" s="12"/>
      <c r="F15" s="17"/>
      <c r="G15" s="17"/>
      <c r="H15" s="17"/>
      <c r="I15" s="113"/>
      <c r="J15" s="17"/>
      <c r="K15" s="17"/>
      <c r="L15" s="17"/>
      <c r="M15" s="17"/>
      <c r="N15" s="21"/>
    </row>
    <row r="16" spans="1:14" x14ac:dyDescent="0.25">
      <c r="A16" s="17"/>
      <c r="B16" s="17"/>
      <c r="C16" s="17"/>
      <c r="D16" s="17"/>
      <c r="E16" s="12"/>
      <c r="F16" s="17"/>
      <c r="G16" s="17"/>
      <c r="H16" s="17"/>
      <c r="I16" s="113"/>
      <c r="J16" s="17"/>
      <c r="K16" s="17"/>
      <c r="L16" s="17"/>
      <c r="M16" s="17"/>
      <c r="N16" s="21"/>
    </row>
    <row r="17" spans="1:26" x14ac:dyDescent="0.25">
      <c r="A17" s="127" t="s">
        <v>84</v>
      </c>
      <c r="B17" s="127"/>
      <c r="C17" s="127"/>
      <c r="D17" s="127"/>
      <c r="E17" s="127"/>
      <c r="F17" s="127"/>
      <c r="G17" s="127"/>
    </row>
    <row r="18" spans="1:26" ht="33" customHeight="1" x14ac:dyDescent="0.3">
      <c r="A18" s="126" t="s">
        <v>123</v>
      </c>
      <c r="B18" s="126"/>
      <c r="C18" s="126"/>
      <c r="D18" s="126"/>
      <c r="E18" s="126"/>
      <c r="F18" s="126"/>
      <c r="G18" s="126"/>
      <c r="H18" s="126"/>
    </row>
    <row r="19" spans="1:26" ht="15.75" customHeight="1" x14ac:dyDescent="0.25">
      <c r="A19" s="22"/>
      <c r="B19" s="22"/>
      <c r="C19" s="22"/>
      <c r="D19" s="22"/>
      <c r="E19" s="22"/>
      <c r="F19" s="22"/>
      <c r="G19" s="22"/>
      <c r="H19" s="22"/>
    </row>
    <row r="20" spans="1:26" ht="15.75" x14ac:dyDescent="0.25">
      <c r="A20" s="125" t="s">
        <v>175</v>
      </c>
      <c r="B20" s="125"/>
      <c r="C20" s="125"/>
      <c r="D20" s="125"/>
      <c r="E20" s="125"/>
      <c r="F20" s="125"/>
      <c r="G20" s="125"/>
    </row>
    <row r="21" spans="1:26" ht="15.75" customHeight="1" x14ac:dyDescent="0.25">
      <c r="A21" s="4" t="s">
        <v>85</v>
      </c>
      <c r="B21" s="4"/>
      <c r="C21" s="4"/>
      <c r="D21" s="4"/>
      <c r="E21" s="4"/>
      <c r="F21" s="10" t="s">
        <v>160</v>
      </c>
      <c r="G21" s="10"/>
      <c r="H21" s="6"/>
    </row>
    <row r="22" spans="1:26" ht="54" customHeight="1" x14ac:dyDescent="0.25">
      <c r="A22" s="23" t="s">
        <v>1</v>
      </c>
      <c r="B22" s="24" t="s">
        <v>2</v>
      </c>
      <c r="C22" s="25" t="s">
        <v>3</v>
      </c>
      <c r="D22" s="129" t="s">
        <v>151</v>
      </c>
      <c r="E22" s="25" t="s">
        <v>4</v>
      </c>
      <c r="F22" s="25" t="s">
        <v>5</v>
      </c>
      <c r="G22" s="129" t="s">
        <v>6</v>
      </c>
      <c r="H22" s="24" t="s">
        <v>7</v>
      </c>
      <c r="I22" s="112" t="s">
        <v>163</v>
      </c>
      <c r="J22" s="26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8"/>
      <c r="Z22" s="28"/>
    </row>
    <row r="23" spans="1:26" x14ac:dyDescent="0.25">
      <c r="A23" s="7" t="s">
        <v>8</v>
      </c>
      <c r="B23" s="8" t="s">
        <v>9</v>
      </c>
      <c r="C23" s="29"/>
      <c r="D23" s="29"/>
      <c r="E23" s="30">
        <v>3.4527999999999999</v>
      </c>
      <c r="F23" s="31"/>
      <c r="G23" s="30"/>
      <c r="H23" s="32"/>
      <c r="I23" s="114"/>
      <c r="J23" s="33"/>
      <c r="K23" s="34"/>
      <c r="L23" s="34"/>
      <c r="M23" s="27"/>
      <c r="N23" s="34"/>
      <c r="O23" s="34"/>
      <c r="P23" s="34"/>
      <c r="Q23" s="34"/>
      <c r="R23" s="34"/>
      <c r="S23" s="34"/>
      <c r="T23" s="27"/>
      <c r="U23" s="34"/>
      <c r="V23" s="27"/>
      <c r="W23" s="27"/>
      <c r="X23" s="27"/>
      <c r="Y23" s="28"/>
      <c r="Z23" s="28"/>
    </row>
    <row r="24" spans="1:26" s="41" customFormat="1" ht="26.25" x14ac:dyDescent="0.25">
      <c r="A24" s="5">
        <v>1</v>
      </c>
      <c r="B24" s="35" t="s">
        <v>10</v>
      </c>
      <c r="C24" s="36" t="s">
        <v>155</v>
      </c>
      <c r="D24" s="36">
        <f>+ROUND(E24/$E$23,2)</f>
        <v>0.75</v>
      </c>
      <c r="E24" s="37">
        <v>2.59</v>
      </c>
      <c r="F24" s="38">
        <f>F25+F26+F27+F28+F29+F30</f>
        <v>3102.2825000000003</v>
      </c>
      <c r="G24" s="39">
        <v>11</v>
      </c>
      <c r="H24" s="38">
        <f>ROUND((D24*F24*G24),2)</f>
        <v>25593.83</v>
      </c>
      <c r="I24" s="40" t="s">
        <v>164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6.5" x14ac:dyDescent="0.25">
      <c r="A25" s="5"/>
      <c r="B25" s="42" t="s">
        <v>124</v>
      </c>
      <c r="C25" s="23" t="s">
        <v>82</v>
      </c>
      <c r="D25" s="43">
        <f t="shared" ref="D25:D88" si="0">+ROUND(E25/$E$23,2)</f>
        <v>0.75</v>
      </c>
      <c r="E25" s="44">
        <v>2.59</v>
      </c>
      <c r="F25" s="45">
        <v>894.13</v>
      </c>
      <c r="G25" s="46">
        <v>11</v>
      </c>
      <c r="H25" s="47">
        <f t="shared" ref="H25:H88" si="1">ROUND((D25*F25*G25),2)</f>
        <v>7376.57</v>
      </c>
      <c r="I25" s="40"/>
      <c r="J25" s="48"/>
      <c r="K25" s="34"/>
      <c r="L25" s="49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6.5" x14ac:dyDescent="0.25">
      <c r="A26" s="5"/>
      <c r="B26" s="42" t="s">
        <v>132</v>
      </c>
      <c r="C26" s="23" t="s">
        <v>82</v>
      </c>
      <c r="D26" s="43">
        <f t="shared" si="0"/>
        <v>0.75</v>
      </c>
      <c r="E26" s="44">
        <v>2.59</v>
      </c>
      <c r="F26" s="45">
        <v>2.6</v>
      </c>
      <c r="G26" s="46">
        <v>11</v>
      </c>
      <c r="H26" s="47">
        <f t="shared" si="1"/>
        <v>21.45</v>
      </c>
      <c r="I26" s="40"/>
      <c r="J26" s="48"/>
      <c r="K26" s="34"/>
      <c r="L26" s="49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6.5" x14ac:dyDescent="0.25">
      <c r="A27" s="5"/>
      <c r="B27" s="42" t="s">
        <v>11</v>
      </c>
      <c r="C27" s="23" t="s">
        <v>82</v>
      </c>
      <c r="D27" s="43">
        <f t="shared" si="0"/>
        <v>0.75</v>
      </c>
      <c r="E27" s="44">
        <v>2.59</v>
      </c>
      <c r="F27" s="45">
        <f>681.719+1.485</f>
        <v>683.20400000000006</v>
      </c>
      <c r="G27" s="46">
        <v>11</v>
      </c>
      <c r="H27" s="47">
        <f t="shared" si="1"/>
        <v>5636.43</v>
      </c>
      <c r="K27" s="34"/>
      <c r="L27" s="49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6.5" x14ac:dyDescent="0.25">
      <c r="A28" s="5"/>
      <c r="B28" s="42" t="s">
        <v>125</v>
      </c>
      <c r="C28" s="23" t="s">
        <v>82</v>
      </c>
      <c r="D28" s="43">
        <f t="shared" si="0"/>
        <v>0.75</v>
      </c>
      <c r="E28" s="44">
        <v>2.59</v>
      </c>
      <c r="F28" s="45">
        <v>416.43</v>
      </c>
      <c r="G28" s="46">
        <v>11</v>
      </c>
      <c r="H28" s="47">
        <f t="shared" si="1"/>
        <v>3435.55</v>
      </c>
      <c r="K28" s="34"/>
      <c r="L28" s="49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6.5" x14ac:dyDescent="0.25">
      <c r="A29" s="5"/>
      <c r="B29" s="42" t="s">
        <v>126</v>
      </c>
      <c r="C29" s="23" t="s">
        <v>82</v>
      </c>
      <c r="D29" s="43">
        <f t="shared" si="0"/>
        <v>0.75</v>
      </c>
      <c r="E29" s="44">
        <v>2.59</v>
      </c>
      <c r="F29" s="45">
        <f>474.0985+16</f>
        <v>490.0985</v>
      </c>
      <c r="G29" s="46">
        <v>11</v>
      </c>
      <c r="H29" s="47">
        <f t="shared" si="1"/>
        <v>4043.31</v>
      </c>
      <c r="K29" s="34"/>
      <c r="L29" s="49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6.5" x14ac:dyDescent="0.25">
      <c r="A30" s="50"/>
      <c r="B30" s="42" t="s">
        <v>127</v>
      </c>
      <c r="C30" s="23" t="s">
        <v>82</v>
      </c>
      <c r="D30" s="43">
        <f t="shared" si="0"/>
        <v>0.75</v>
      </c>
      <c r="E30" s="44">
        <v>2.59</v>
      </c>
      <c r="F30" s="45">
        <f>610.92+2.46+2.44</f>
        <v>615.82000000000005</v>
      </c>
      <c r="G30" s="46">
        <v>11</v>
      </c>
      <c r="H30" s="47">
        <f t="shared" si="1"/>
        <v>5080.5200000000004</v>
      </c>
      <c r="I30" s="40"/>
      <c r="J30" s="48"/>
      <c r="K30" s="34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6.5" x14ac:dyDescent="0.25">
      <c r="A31" s="50"/>
      <c r="B31" s="42" t="s">
        <v>7</v>
      </c>
      <c r="C31" s="23" t="s">
        <v>82</v>
      </c>
      <c r="D31" s="43">
        <f t="shared" si="0"/>
        <v>0.75</v>
      </c>
      <c r="E31" s="44">
        <v>2.59</v>
      </c>
      <c r="F31" s="45">
        <f>SUM(F25:F30)</f>
        <v>3102.2825000000003</v>
      </c>
      <c r="G31" s="46">
        <v>11</v>
      </c>
      <c r="H31" s="47">
        <f t="shared" si="1"/>
        <v>25593.83</v>
      </c>
      <c r="K31" s="28"/>
      <c r="L31" s="28"/>
      <c r="M31" s="28"/>
      <c r="N31" s="28"/>
      <c r="O31" s="28"/>
      <c r="P31" s="28"/>
      <c r="Q31" s="28"/>
      <c r="R31" s="28"/>
      <c r="S31" s="28"/>
    </row>
    <row r="32" spans="1:26" s="41" customFormat="1" ht="28.5" customHeight="1" x14ac:dyDescent="0.25">
      <c r="A32" s="51"/>
      <c r="B32" s="35" t="s">
        <v>12</v>
      </c>
      <c r="C32" s="36" t="s">
        <v>155</v>
      </c>
      <c r="D32" s="36">
        <f t="shared" si="0"/>
        <v>0.03</v>
      </c>
      <c r="E32" s="37">
        <v>0.11</v>
      </c>
      <c r="F32" s="38">
        <v>3102.2825000000003</v>
      </c>
      <c r="G32" s="39">
        <v>11</v>
      </c>
      <c r="H32" s="38">
        <f t="shared" si="1"/>
        <v>1023.75</v>
      </c>
      <c r="I32" s="52"/>
      <c r="K32" s="16"/>
      <c r="L32" s="16"/>
      <c r="M32" s="16"/>
      <c r="N32" s="16"/>
      <c r="O32" s="16"/>
      <c r="P32" s="16"/>
      <c r="Q32" s="16"/>
      <c r="R32" s="16"/>
      <c r="S32" s="16"/>
    </row>
    <row r="33" spans="1:19" ht="33" customHeight="1" x14ac:dyDescent="0.25">
      <c r="A33" s="50"/>
      <c r="B33" s="53" t="s">
        <v>116</v>
      </c>
      <c r="C33" s="54" t="s">
        <v>81</v>
      </c>
      <c r="D33" s="54">
        <f t="shared" si="0"/>
        <v>0.02</v>
      </c>
      <c r="E33" s="37">
        <v>0.08</v>
      </c>
      <c r="F33" s="38">
        <f>20467.69-96.15+88.82+48.81+13.8+71.36</f>
        <v>20594.329999999998</v>
      </c>
      <c r="G33" s="55">
        <v>11</v>
      </c>
      <c r="H33" s="56">
        <f t="shared" si="1"/>
        <v>4530.75</v>
      </c>
      <c r="K33" s="27"/>
      <c r="L33" s="28"/>
      <c r="M33" s="28"/>
      <c r="N33" s="28"/>
      <c r="O33" s="28"/>
      <c r="P33" s="28"/>
      <c r="Q33" s="28"/>
      <c r="R33" s="28"/>
      <c r="S33" s="28"/>
    </row>
    <row r="34" spans="1:19" ht="16.5" x14ac:dyDescent="0.25">
      <c r="A34" s="50">
        <v>2</v>
      </c>
      <c r="B34" s="53" t="s">
        <v>13</v>
      </c>
      <c r="C34" s="54" t="s">
        <v>81</v>
      </c>
      <c r="D34" s="54">
        <f t="shared" si="0"/>
        <v>1.62</v>
      </c>
      <c r="E34" s="57">
        <v>5.61</v>
      </c>
      <c r="F34" s="38">
        <v>441.34</v>
      </c>
      <c r="G34" s="55">
        <v>11</v>
      </c>
      <c r="H34" s="56">
        <f t="shared" si="1"/>
        <v>7864.68</v>
      </c>
      <c r="I34" s="40" t="s">
        <v>165</v>
      </c>
      <c r="J34" s="48"/>
      <c r="K34" s="58"/>
      <c r="L34" s="28"/>
      <c r="M34" s="28"/>
      <c r="N34" s="28"/>
      <c r="O34" s="28"/>
      <c r="P34" s="28"/>
      <c r="Q34" s="28"/>
      <c r="R34" s="28"/>
      <c r="S34" s="28"/>
    </row>
    <row r="35" spans="1:19" ht="16.5" x14ac:dyDescent="0.25">
      <c r="A35" s="50"/>
      <c r="B35" s="42" t="s">
        <v>124</v>
      </c>
      <c r="C35" s="23" t="s">
        <v>82</v>
      </c>
      <c r="D35" s="43">
        <f t="shared" si="0"/>
        <v>1.62</v>
      </c>
      <c r="E35" s="44">
        <v>5.61</v>
      </c>
      <c r="F35" s="45">
        <v>58</v>
      </c>
      <c r="G35" s="46">
        <v>11</v>
      </c>
      <c r="H35" s="47">
        <f t="shared" si="1"/>
        <v>1033.56</v>
      </c>
      <c r="I35" s="40"/>
      <c r="J35" s="59"/>
      <c r="K35" s="28"/>
      <c r="L35" s="28"/>
      <c r="M35" s="28"/>
      <c r="N35" s="28"/>
      <c r="O35" s="28"/>
      <c r="P35" s="28"/>
      <c r="Q35" s="28"/>
      <c r="R35" s="28"/>
      <c r="S35" s="28"/>
    </row>
    <row r="36" spans="1:19" ht="16.5" x14ac:dyDescent="0.25">
      <c r="A36" s="50"/>
      <c r="B36" s="42" t="s">
        <v>11</v>
      </c>
      <c r="C36" s="23" t="s">
        <v>82</v>
      </c>
      <c r="D36" s="43">
        <f t="shared" si="0"/>
        <v>1.62</v>
      </c>
      <c r="E36" s="44">
        <v>5.61</v>
      </c>
      <c r="F36" s="45">
        <v>136.24</v>
      </c>
      <c r="G36" s="46">
        <v>11</v>
      </c>
      <c r="H36" s="47">
        <f t="shared" si="1"/>
        <v>2427.8000000000002</v>
      </c>
      <c r="I36" s="40"/>
      <c r="J36" s="59"/>
      <c r="K36" s="28"/>
      <c r="L36" s="28"/>
      <c r="M36" s="28"/>
      <c r="N36" s="28"/>
      <c r="O36" s="28"/>
      <c r="P36" s="28"/>
      <c r="Q36" s="28"/>
      <c r="R36" s="28"/>
      <c r="S36" s="28"/>
    </row>
    <row r="37" spans="1:19" ht="16.5" x14ac:dyDescent="0.25">
      <c r="A37" s="50"/>
      <c r="B37" s="42" t="s">
        <v>125</v>
      </c>
      <c r="C37" s="23" t="s">
        <v>82</v>
      </c>
      <c r="D37" s="43">
        <f t="shared" si="0"/>
        <v>1.62</v>
      </c>
      <c r="E37" s="44">
        <v>5.61</v>
      </c>
      <c r="F37" s="45">
        <v>64.17</v>
      </c>
      <c r="G37" s="46">
        <v>11</v>
      </c>
      <c r="H37" s="47">
        <f t="shared" si="1"/>
        <v>1143.51</v>
      </c>
      <c r="I37" s="40"/>
      <c r="J37" s="59"/>
      <c r="K37" s="28"/>
      <c r="L37" s="28"/>
      <c r="M37" s="28"/>
      <c r="N37" s="28"/>
      <c r="O37" s="28"/>
      <c r="P37" s="28"/>
      <c r="Q37" s="28"/>
      <c r="R37" s="28"/>
      <c r="S37" s="28"/>
    </row>
    <row r="38" spans="1:19" ht="16.5" x14ac:dyDescent="0.25">
      <c r="A38" s="50"/>
      <c r="B38" s="42" t="s">
        <v>126</v>
      </c>
      <c r="C38" s="23" t="s">
        <v>82</v>
      </c>
      <c r="D38" s="43">
        <f t="shared" si="0"/>
        <v>1.62</v>
      </c>
      <c r="E38" s="44">
        <v>5.61</v>
      </c>
      <c r="F38" s="45">
        <v>94.46</v>
      </c>
      <c r="G38" s="46">
        <v>11</v>
      </c>
      <c r="H38" s="47">
        <f t="shared" si="1"/>
        <v>1683.28</v>
      </c>
      <c r="I38" s="40"/>
      <c r="J38" s="59"/>
      <c r="K38" s="28"/>
      <c r="L38" s="28"/>
      <c r="M38" s="28"/>
      <c r="N38" s="28"/>
      <c r="O38" s="28"/>
      <c r="P38" s="28"/>
      <c r="Q38" s="28"/>
      <c r="R38" s="28"/>
      <c r="S38" s="28"/>
    </row>
    <row r="39" spans="1:19" ht="16.5" x14ac:dyDescent="0.25">
      <c r="A39" s="50"/>
      <c r="B39" s="42" t="s">
        <v>127</v>
      </c>
      <c r="C39" s="23" t="s">
        <v>82</v>
      </c>
      <c r="D39" s="43">
        <f t="shared" si="0"/>
        <v>1.62</v>
      </c>
      <c r="E39" s="44">
        <v>5.61</v>
      </c>
      <c r="F39" s="45">
        <v>88.47</v>
      </c>
      <c r="G39" s="46">
        <v>11</v>
      </c>
      <c r="H39" s="47">
        <f t="shared" si="1"/>
        <v>1576.54</v>
      </c>
      <c r="I39" s="40"/>
      <c r="J39" s="59"/>
      <c r="K39" s="28"/>
      <c r="L39" s="28"/>
      <c r="M39" s="28"/>
      <c r="N39" s="28"/>
      <c r="O39" s="28"/>
      <c r="P39" s="28"/>
      <c r="Q39" s="28"/>
      <c r="R39" s="28"/>
      <c r="S39" s="28"/>
    </row>
    <row r="40" spans="1:19" ht="16.5" x14ac:dyDescent="0.25">
      <c r="A40" s="50"/>
      <c r="B40" s="42" t="s">
        <v>7</v>
      </c>
      <c r="C40" s="23" t="s">
        <v>82</v>
      </c>
      <c r="D40" s="43">
        <f t="shared" si="0"/>
        <v>1.62</v>
      </c>
      <c r="E40" s="44">
        <v>5.61</v>
      </c>
      <c r="F40" s="45">
        <v>441.34000000000003</v>
      </c>
      <c r="G40" s="46">
        <v>11</v>
      </c>
      <c r="H40" s="47">
        <f t="shared" si="1"/>
        <v>7864.68</v>
      </c>
      <c r="I40" s="40"/>
      <c r="J40" s="59"/>
      <c r="K40" s="28"/>
      <c r="L40" s="28"/>
      <c r="M40" s="28"/>
      <c r="N40" s="28"/>
      <c r="O40" s="28"/>
      <c r="P40" s="28"/>
      <c r="Q40" s="28"/>
      <c r="R40" s="28"/>
      <c r="S40" s="28"/>
    </row>
    <row r="41" spans="1:19" ht="26.25" x14ac:dyDescent="0.25">
      <c r="A41" s="50"/>
      <c r="B41" s="53" t="s">
        <v>14</v>
      </c>
      <c r="C41" s="54" t="s">
        <v>81</v>
      </c>
      <c r="D41" s="54">
        <f t="shared" si="0"/>
        <v>0.03</v>
      </c>
      <c r="E41" s="57">
        <v>0.11</v>
      </c>
      <c r="F41" s="38">
        <v>441.34</v>
      </c>
      <c r="G41" s="55">
        <v>11</v>
      </c>
      <c r="H41" s="56">
        <f t="shared" si="1"/>
        <v>145.63999999999999</v>
      </c>
      <c r="I41" s="40"/>
      <c r="J41" s="48"/>
      <c r="K41" s="28"/>
      <c r="L41" s="28"/>
      <c r="M41" s="28"/>
      <c r="N41" s="28"/>
      <c r="O41" s="28"/>
      <c r="P41" s="28"/>
      <c r="Q41" s="28"/>
      <c r="R41" s="28"/>
      <c r="S41" s="28"/>
    </row>
    <row r="42" spans="1:19" ht="17.25" customHeight="1" x14ac:dyDescent="0.25">
      <c r="A42" s="50">
        <v>3</v>
      </c>
      <c r="B42" s="53" t="s">
        <v>80</v>
      </c>
      <c r="C42" s="54" t="s">
        <v>81</v>
      </c>
      <c r="D42" s="54">
        <f t="shared" si="0"/>
        <v>1.37</v>
      </c>
      <c r="E42" s="57">
        <v>4.7300000000000004</v>
      </c>
      <c r="F42" s="56">
        <f>F43+F44+F45+F46+F47</f>
        <v>832.61999999999989</v>
      </c>
      <c r="G42" s="55">
        <v>11</v>
      </c>
      <c r="H42" s="56">
        <f t="shared" si="1"/>
        <v>12547.58</v>
      </c>
      <c r="I42" s="40" t="s">
        <v>166</v>
      </c>
      <c r="J42" s="48"/>
      <c r="K42" s="28"/>
      <c r="L42" s="28"/>
      <c r="M42" s="28"/>
      <c r="N42" s="28"/>
      <c r="O42" s="28"/>
      <c r="P42" s="28"/>
      <c r="Q42" s="28"/>
      <c r="R42" s="28"/>
      <c r="S42" s="28"/>
    </row>
    <row r="43" spans="1:19" ht="16.5" x14ac:dyDescent="0.25">
      <c r="A43" s="50"/>
      <c r="B43" s="42" t="s">
        <v>124</v>
      </c>
      <c r="C43" s="23" t="s">
        <v>82</v>
      </c>
      <c r="D43" s="43">
        <f t="shared" si="0"/>
        <v>1.37</v>
      </c>
      <c r="E43" s="44">
        <v>4.7300000000000004</v>
      </c>
      <c r="F43" s="60">
        <v>274.52</v>
      </c>
      <c r="G43" s="46">
        <v>11</v>
      </c>
      <c r="H43" s="47">
        <f t="shared" si="1"/>
        <v>4137.0200000000004</v>
      </c>
      <c r="K43" s="28"/>
      <c r="L43" s="28"/>
      <c r="M43" s="28"/>
      <c r="N43" s="28"/>
      <c r="O43" s="28"/>
      <c r="P43" s="28"/>
      <c r="Q43" s="28"/>
      <c r="R43" s="28"/>
      <c r="S43" s="28"/>
    </row>
    <row r="44" spans="1:19" ht="16.5" x14ac:dyDescent="0.25">
      <c r="A44" s="50"/>
      <c r="B44" s="42" t="s">
        <v>11</v>
      </c>
      <c r="C44" s="23" t="s">
        <v>82</v>
      </c>
      <c r="D44" s="43">
        <f t="shared" si="0"/>
        <v>1.37</v>
      </c>
      <c r="E44" s="44">
        <v>4.7300000000000004</v>
      </c>
      <c r="F44" s="60">
        <v>99.78</v>
      </c>
      <c r="G44" s="46">
        <v>11</v>
      </c>
      <c r="H44" s="47">
        <f t="shared" si="1"/>
        <v>1503.68</v>
      </c>
      <c r="K44" s="28"/>
      <c r="L44" s="28"/>
      <c r="M44" s="28"/>
      <c r="N44" s="28"/>
      <c r="O44" s="28"/>
      <c r="P44" s="28"/>
      <c r="Q44" s="28"/>
      <c r="R44" s="28"/>
      <c r="S44" s="28"/>
    </row>
    <row r="45" spans="1:19" ht="16.5" x14ac:dyDescent="0.25">
      <c r="A45" s="50"/>
      <c r="B45" s="42" t="s">
        <v>125</v>
      </c>
      <c r="C45" s="23" t="s">
        <v>82</v>
      </c>
      <c r="D45" s="43">
        <f t="shared" si="0"/>
        <v>1.37</v>
      </c>
      <c r="E45" s="44">
        <v>4.7300000000000004</v>
      </c>
      <c r="F45" s="60">
        <v>78.08</v>
      </c>
      <c r="G45" s="46">
        <v>11</v>
      </c>
      <c r="H45" s="47">
        <f t="shared" si="1"/>
        <v>1176.67</v>
      </c>
      <c r="K45" s="28"/>
      <c r="L45" s="28"/>
      <c r="M45" s="28"/>
      <c r="N45" s="28"/>
      <c r="O45" s="28"/>
      <c r="P45" s="28"/>
      <c r="Q45" s="28"/>
      <c r="R45" s="28"/>
      <c r="S45" s="28"/>
    </row>
    <row r="46" spans="1:19" ht="16.5" x14ac:dyDescent="0.25">
      <c r="A46" s="50"/>
      <c r="B46" s="42" t="s">
        <v>126</v>
      </c>
      <c r="C46" s="23" t="s">
        <v>82</v>
      </c>
      <c r="D46" s="43">
        <f t="shared" si="0"/>
        <v>1.37</v>
      </c>
      <c r="E46" s="44">
        <v>4.7300000000000004</v>
      </c>
      <c r="F46" s="60">
        <f>113.44</f>
        <v>113.44</v>
      </c>
      <c r="G46" s="46">
        <v>11</v>
      </c>
      <c r="H46" s="47">
        <f t="shared" si="1"/>
        <v>1709.54</v>
      </c>
      <c r="I46" s="40"/>
      <c r="J46" s="48"/>
      <c r="K46" s="28"/>
      <c r="L46" s="28"/>
      <c r="M46" s="28"/>
      <c r="N46" s="28"/>
      <c r="O46" s="28"/>
      <c r="P46" s="28"/>
      <c r="Q46" s="28"/>
      <c r="R46" s="28"/>
      <c r="S46" s="28"/>
    </row>
    <row r="47" spans="1:19" ht="16.5" x14ac:dyDescent="0.25">
      <c r="A47" s="50"/>
      <c r="B47" s="42" t="s">
        <v>127</v>
      </c>
      <c r="C47" s="23" t="s">
        <v>82</v>
      </c>
      <c r="D47" s="43">
        <f t="shared" si="0"/>
        <v>1.37</v>
      </c>
      <c r="E47" s="44">
        <v>4.7300000000000004</v>
      </c>
      <c r="F47" s="60">
        <f>266.8</f>
        <v>266.8</v>
      </c>
      <c r="G47" s="46">
        <v>11</v>
      </c>
      <c r="H47" s="47">
        <f t="shared" si="1"/>
        <v>4020.68</v>
      </c>
      <c r="K47" s="28"/>
      <c r="L47" s="28"/>
      <c r="M47" s="28"/>
      <c r="N47" s="28"/>
      <c r="O47" s="28"/>
      <c r="P47" s="28"/>
      <c r="Q47" s="28"/>
      <c r="R47" s="28"/>
      <c r="S47" s="28"/>
    </row>
    <row r="48" spans="1:19" ht="16.5" x14ac:dyDescent="0.25">
      <c r="A48" s="50"/>
      <c r="B48" s="42" t="s">
        <v>7</v>
      </c>
      <c r="C48" s="23" t="s">
        <v>82</v>
      </c>
      <c r="D48" s="43">
        <f t="shared" si="0"/>
        <v>1.37</v>
      </c>
      <c r="E48" s="44">
        <v>4.7300000000000004</v>
      </c>
      <c r="F48" s="60">
        <v>832.61999999999989</v>
      </c>
      <c r="G48" s="46">
        <v>11</v>
      </c>
      <c r="H48" s="47">
        <f t="shared" si="1"/>
        <v>12547.58</v>
      </c>
      <c r="I48" s="40"/>
      <c r="J48" s="48"/>
    </row>
    <row r="49" spans="1:10" ht="26.25" x14ac:dyDescent="0.25">
      <c r="A49" s="50"/>
      <c r="B49" s="53" t="s">
        <v>15</v>
      </c>
      <c r="C49" s="54" t="s">
        <v>81</v>
      </c>
      <c r="D49" s="54">
        <f t="shared" si="0"/>
        <v>0.03</v>
      </c>
      <c r="E49" s="57">
        <v>0.11</v>
      </c>
      <c r="F49" s="56">
        <v>832.61999999999989</v>
      </c>
      <c r="G49" s="55">
        <v>11</v>
      </c>
      <c r="H49" s="56">
        <f t="shared" si="1"/>
        <v>274.76</v>
      </c>
      <c r="I49" s="40"/>
      <c r="J49" s="48"/>
    </row>
    <row r="50" spans="1:10" ht="26.25" x14ac:dyDescent="0.25">
      <c r="A50" s="50">
        <v>4</v>
      </c>
      <c r="B50" s="53" t="s">
        <v>16</v>
      </c>
      <c r="C50" s="54" t="s">
        <v>81</v>
      </c>
      <c r="D50" s="54">
        <f t="shared" si="0"/>
        <v>1.08</v>
      </c>
      <c r="E50" s="57">
        <v>3.74</v>
      </c>
      <c r="F50" s="56">
        <f>F51+F52+F53+F54+F55</f>
        <v>73.47</v>
      </c>
      <c r="G50" s="39">
        <v>11</v>
      </c>
      <c r="H50" s="56">
        <f t="shared" si="1"/>
        <v>872.82</v>
      </c>
      <c r="I50" s="40" t="s">
        <v>167</v>
      </c>
      <c r="J50" s="48"/>
    </row>
    <row r="51" spans="1:10" ht="16.5" x14ac:dyDescent="0.25">
      <c r="A51" s="50"/>
      <c r="B51" s="42" t="s">
        <v>124</v>
      </c>
      <c r="C51" s="23" t="s">
        <v>82</v>
      </c>
      <c r="D51" s="43">
        <f t="shared" si="0"/>
        <v>1.08</v>
      </c>
      <c r="E51" s="44">
        <v>3.74</v>
      </c>
      <c r="F51" s="60">
        <v>16.25</v>
      </c>
      <c r="G51" s="61">
        <v>11</v>
      </c>
      <c r="H51" s="47">
        <f t="shared" si="1"/>
        <v>193.05</v>
      </c>
      <c r="I51" s="40"/>
      <c r="J51" s="48"/>
    </row>
    <row r="52" spans="1:10" ht="16.5" x14ac:dyDescent="0.25">
      <c r="A52" s="50"/>
      <c r="B52" s="42" t="s">
        <v>11</v>
      </c>
      <c r="C52" s="23" t="s">
        <v>82</v>
      </c>
      <c r="D52" s="43">
        <f t="shared" si="0"/>
        <v>1.08</v>
      </c>
      <c r="E52" s="44">
        <v>3.74</v>
      </c>
      <c r="F52" s="60">
        <v>17.559999999999999</v>
      </c>
      <c r="G52" s="61">
        <v>11</v>
      </c>
      <c r="H52" s="47">
        <f t="shared" si="1"/>
        <v>208.61</v>
      </c>
      <c r="I52" s="40"/>
      <c r="J52" s="48"/>
    </row>
    <row r="53" spans="1:10" ht="16.5" x14ac:dyDescent="0.25">
      <c r="A53" s="50"/>
      <c r="B53" s="42" t="s">
        <v>125</v>
      </c>
      <c r="C53" s="23" t="s">
        <v>82</v>
      </c>
      <c r="D53" s="43">
        <f t="shared" si="0"/>
        <v>1.08</v>
      </c>
      <c r="E53" s="44">
        <v>3.74</v>
      </c>
      <c r="F53" s="60">
        <v>3</v>
      </c>
      <c r="G53" s="61">
        <v>11</v>
      </c>
      <c r="H53" s="47">
        <f t="shared" si="1"/>
        <v>35.64</v>
      </c>
      <c r="I53" s="40"/>
      <c r="J53" s="48"/>
    </row>
    <row r="54" spans="1:10" ht="16.5" x14ac:dyDescent="0.25">
      <c r="A54" s="50"/>
      <c r="B54" s="42" t="s">
        <v>126</v>
      </c>
      <c r="C54" s="23" t="s">
        <v>82</v>
      </c>
      <c r="D54" s="43">
        <f t="shared" si="0"/>
        <v>1.08</v>
      </c>
      <c r="E54" s="44">
        <v>3.74</v>
      </c>
      <c r="F54" s="60">
        <f>14.21+9</f>
        <v>23.21</v>
      </c>
      <c r="G54" s="61">
        <v>11</v>
      </c>
      <c r="H54" s="47">
        <f t="shared" si="1"/>
        <v>275.73</v>
      </c>
      <c r="I54" s="40"/>
      <c r="J54" s="48"/>
    </row>
    <row r="55" spans="1:10" ht="16.5" x14ac:dyDescent="0.25">
      <c r="A55" s="50"/>
      <c r="B55" s="42" t="s">
        <v>127</v>
      </c>
      <c r="C55" s="23" t="s">
        <v>82</v>
      </c>
      <c r="D55" s="43">
        <f t="shared" si="0"/>
        <v>1.08</v>
      </c>
      <c r="E55" s="44">
        <v>3.74</v>
      </c>
      <c r="F55" s="60">
        <f>7.45+2.8+3.2</f>
        <v>13.45</v>
      </c>
      <c r="G55" s="61">
        <v>11</v>
      </c>
      <c r="H55" s="47">
        <f t="shared" si="1"/>
        <v>159.79</v>
      </c>
      <c r="I55" s="40"/>
      <c r="J55" s="48"/>
    </row>
    <row r="56" spans="1:10" ht="16.5" x14ac:dyDescent="0.25">
      <c r="A56" s="50"/>
      <c r="B56" s="42" t="s">
        <v>7</v>
      </c>
      <c r="C56" s="23" t="s">
        <v>82</v>
      </c>
      <c r="D56" s="43">
        <f t="shared" si="0"/>
        <v>1.08</v>
      </c>
      <c r="E56" s="44">
        <v>3.74</v>
      </c>
      <c r="F56" s="60">
        <v>73.47</v>
      </c>
      <c r="G56" s="61">
        <v>11</v>
      </c>
      <c r="H56" s="47">
        <f t="shared" si="1"/>
        <v>872.82</v>
      </c>
    </row>
    <row r="57" spans="1:10" ht="26.25" x14ac:dyDescent="0.25">
      <c r="A57" s="50"/>
      <c r="B57" s="53" t="s">
        <v>17</v>
      </c>
      <c r="C57" s="54" t="s">
        <v>81</v>
      </c>
      <c r="D57" s="54">
        <f t="shared" si="0"/>
        <v>0.03</v>
      </c>
      <c r="E57" s="57">
        <v>0.11</v>
      </c>
      <c r="F57" s="56">
        <v>73.47</v>
      </c>
      <c r="G57" s="55">
        <v>11</v>
      </c>
      <c r="H57" s="56">
        <f t="shared" si="1"/>
        <v>24.25</v>
      </c>
      <c r="I57" s="40"/>
      <c r="J57" s="48"/>
    </row>
    <row r="58" spans="1:10" ht="26.25" x14ac:dyDescent="0.25">
      <c r="A58" s="50">
        <v>5</v>
      </c>
      <c r="B58" s="53" t="s">
        <v>18</v>
      </c>
      <c r="C58" s="54" t="s">
        <v>19</v>
      </c>
      <c r="D58" s="54">
        <f t="shared" si="0"/>
        <v>1.62</v>
      </c>
      <c r="E58" s="57">
        <v>5.61</v>
      </c>
      <c r="F58" s="56">
        <v>93.84</v>
      </c>
      <c r="G58" s="55">
        <v>11</v>
      </c>
      <c r="H58" s="56">
        <f t="shared" si="1"/>
        <v>1672.23</v>
      </c>
    </row>
    <row r="59" spans="1:10" ht="39" x14ac:dyDescent="0.25">
      <c r="A59" s="50"/>
      <c r="B59" s="53" t="s">
        <v>20</v>
      </c>
      <c r="C59" s="54" t="s">
        <v>19</v>
      </c>
      <c r="D59" s="54">
        <f t="shared" si="0"/>
        <v>0.03</v>
      </c>
      <c r="E59" s="57">
        <v>0.11</v>
      </c>
      <c r="F59" s="56">
        <v>93.84</v>
      </c>
      <c r="G59" s="55">
        <v>11</v>
      </c>
      <c r="H59" s="56">
        <f t="shared" si="1"/>
        <v>30.97</v>
      </c>
    </row>
    <row r="60" spans="1:10" ht="26.25" x14ac:dyDescent="0.25">
      <c r="A60" s="50">
        <v>6</v>
      </c>
      <c r="B60" s="53" t="s">
        <v>21</v>
      </c>
      <c r="C60" s="54" t="s">
        <v>19</v>
      </c>
      <c r="D60" s="54">
        <f t="shared" si="0"/>
        <v>1.37</v>
      </c>
      <c r="E60" s="57">
        <v>4.7300000000000004</v>
      </c>
      <c r="F60" s="56">
        <v>3.23</v>
      </c>
      <c r="G60" s="55">
        <v>11</v>
      </c>
      <c r="H60" s="56">
        <f t="shared" si="1"/>
        <v>48.68</v>
      </c>
    </row>
    <row r="61" spans="1:10" ht="39" x14ac:dyDescent="0.25">
      <c r="A61" s="50"/>
      <c r="B61" s="53" t="s">
        <v>22</v>
      </c>
      <c r="C61" s="54" t="s">
        <v>19</v>
      </c>
      <c r="D61" s="54">
        <f t="shared" si="0"/>
        <v>0.03</v>
      </c>
      <c r="E61" s="57">
        <v>0.11</v>
      </c>
      <c r="F61" s="56">
        <v>3.23</v>
      </c>
      <c r="G61" s="55">
        <v>11</v>
      </c>
      <c r="H61" s="56">
        <f t="shared" si="1"/>
        <v>1.07</v>
      </c>
    </row>
    <row r="62" spans="1:10" ht="16.5" x14ac:dyDescent="0.25">
      <c r="A62" s="50">
        <v>7</v>
      </c>
      <c r="B62" s="62" t="s">
        <v>23</v>
      </c>
      <c r="C62" s="54" t="s">
        <v>81</v>
      </c>
      <c r="D62" s="54">
        <f t="shared" si="0"/>
        <v>2.17</v>
      </c>
      <c r="E62" s="57">
        <v>7.48</v>
      </c>
      <c r="F62" s="56">
        <f>F63+F64+F65+F66+F67</f>
        <v>36.474999999999994</v>
      </c>
      <c r="G62" s="55">
        <v>11</v>
      </c>
      <c r="H62" s="56">
        <f t="shared" si="1"/>
        <v>870.66</v>
      </c>
    </row>
    <row r="63" spans="1:10" ht="16.5" x14ac:dyDescent="0.25">
      <c r="A63" s="50"/>
      <c r="B63" s="42" t="s">
        <v>124</v>
      </c>
      <c r="C63" s="23" t="s">
        <v>82</v>
      </c>
      <c r="D63" s="43">
        <f t="shared" si="0"/>
        <v>2.17</v>
      </c>
      <c r="E63" s="44">
        <v>7.48</v>
      </c>
      <c r="F63" s="60">
        <v>4.43</v>
      </c>
      <c r="G63" s="46">
        <v>11</v>
      </c>
      <c r="H63" s="47">
        <f t="shared" si="1"/>
        <v>105.74</v>
      </c>
    </row>
    <row r="64" spans="1:10" ht="16.5" x14ac:dyDescent="0.25">
      <c r="A64" s="50"/>
      <c r="B64" s="42" t="s">
        <v>11</v>
      </c>
      <c r="C64" s="23" t="s">
        <v>82</v>
      </c>
      <c r="D64" s="43">
        <f t="shared" si="0"/>
        <v>2.17</v>
      </c>
      <c r="E64" s="44">
        <v>7.48</v>
      </c>
      <c r="F64" s="60">
        <f>5.21+4.175</f>
        <v>9.3849999999999998</v>
      </c>
      <c r="G64" s="46">
        <v>11</v>
      </c>
      <c r="H64" s="47">
        <f t="shared" si="1"/>
        <v>224.02</v>
      </c>
    </row>
    <row r="65" spans="1:10" ht="16.5" x14ac:dyDescent="0.25">
      <c r="A65" s="50"/>
      <c r="B65" s="42" t="s">
        <v>125</v>
      </c>
      <c r="C65" s="23" t="s">
        <v>82</v>
      </c>
      <c r="D65" s="43">
        <f t="shared" si="0"/>
        <v>2.17</v>
      </c>
      <c r="E65" s="44">
        <v>7.48</v>
      </c>
      <c r="F65" s="60">
        <v>10.54</v>
      </c>
      <c r="G65" s="46">
        <v>11</v>
      </c>
      <c r="H65" s="47">
        <f t="shared" si="1"/>
        <v>251.59</v>
      </c>
    </row>
    <row r="66" spans="1:10" ht="16.5" x14ac:dyDescent="0.25">
      <c r="A66" s="50"/>
      <c r="B66" s="42" t="s">
        <v>126</v>
      </c>
      <c r="C66" s="23" t="s">
        <v>82</v>
      </c>
      <c r="D66" s="43">
        <f t="shared" si="0"/>
        <v>2.17</v>
      </c>
      <c r="E66" s="44">
        <v>7.48</v>
      </c>
      <c r="F66" s="60">
        <v>6.23</v>
      </c>
      <c r="G66" s="46">
        <v>11</v>
      </c>
      <c r="H66" s="47">
        <f t="shared" si="1"/>
        <v>148.71</v>
      </c>
    </row>
    <row r="67" spans="1:10" ht="16.5" x14ac:dyDescent="0.25">
      <c r="A67" s="50"/>
      <c r="B67" s="42" t="s">
        <v>127</v>
      </c>
      <c r="C67" s="23" t="s">
        <v>82</v>
      </c>
      <c r="D67" s="43">
        <f t="shared" si="0"/>
        <v>2.17</v>
      </c>
      <c r="E67" s="44">
        <v>7.48</v>
      </c>
      <c r="F67" s="60">
        <v>5.89</v>
      </c>
      <c r="G67" s="46">
        <v>11</v>
      </c>
      <c r="H67" s="47">
        <f t="shared" si="1"/>
        <v>140.59</v>
      </c>
    </row>
    <row r="68" spans="1:10" ht="16.5" x14ac:dyDescent="0.25">
      <c r="A68" s="50"/>
      <c r="B68" s="42" t="s">
        <v>7</v>
      </c>
      <c r="C68" s="23" t="s">
        <v>82</v>
      </c>
      <c r="D68" s="43">
        <f t="shared" si="0"/>
        <v>2.17</v>
      </c>
      <c r="E68" s="44">
        <v>7.48</v>
      </c>
      <c r="F68" s="60">
        <v>36.474999999999994</v>
      </c>
      <c r="G68" s="46">
        <v>11</v>
      </c>
      <c r="H68" s="47">
        <f t="shared" si="1"/>
        <v>870.66</v>
      </c>
    </row>
    <row r="69" spans="1:10" x14ac:dyDescent="0.25">
      <c r="A69" s="50"/>
      <c r="B69" s="53" t="s">
        <v>24</v>
      </c>
      <c r="C69" s="54" t="s">
        <v>19</v>
      </c>
      <c r="D69" s="54">
        <f t="shared" si="0"/>
        <v>0.03</v>
      </c>
      <c r="E69" s="57">
        <v>0.11</v>
      </c>
      <c r="F69" s="56">
        <v>36.474999999999994</v>
      </c>
      <c r="G69" s="55">
        <v>11</v>
      </c>
      <c r="H69" s="56">
        <f t="shared" si="1"/>
        <v>12.04</v>
      </c>
    </row>
    <row r="70" spans="1:10" ht="26.25" x14ac:dyDescent="0.25">
      <c r="A70" s="50">
        <v>8</v>
      </c>
      <c r="B70" s="53" t="s">
        <v>25</v>
      </c>
      <c r="C70" s="54" t="s">
        <v>81</v>
      </c>
      <c r="D70" s="54">
        <f t="shared" si="0"/>
        <v>0.72</v>
      </c>
      <c r="E70" s="57">
        <v>2.48</v>
      </c>
      <c r="F70" s="38">
        <f>F71+F72+F73+F74+F75+F76</f>
        <v>606.47910000000002</v>
      </c>
      <c r="G70" s="55">
        <v>11</v>
      </c>
      <c r="H70" s="56">
        <f t="shared" si="1"/>
        <v>4803.3100000000004</v>
      </c>
    </row>
    <row r="71" spans="1:10" ht="16.5" x14ac:dyDescent="0.25">
      <c r="A71" s="50"/>
      <c r="B71" s="42" t="s">
        <v>124</v>
      </c>
      <c r="C71" s="23" t="s">
        <v>82</v>
      </c>
      <c r="D71" s="43">
        <f t="shared" si="0"/>
        <v>0.72</v>
      </c>
      <c r="E71" s="44">
        <v>2.48</v>
      </c>
      <c r="F71" s="45">
        <v>21.68</v>
      </c>
      <c r="G71" s="46">
        <v>11</v>
      </c>
      <c r="H71" s="47">
        <f t="shared" si="1"/>
        <v>171.71</v>
      </c>
      <c r="J71" s="63"/>
    </row>
    <row r="72" spans="1:10" ht="16.5" x14ac:dyDescent="0.25">
      <c r="A72" s="50"/>
      <c r="B72" s="42" t="s">
        <v>11</v>
      </c>
      <c r="C72" s="23" t="s">
        <v>82</v>
      </c>
      <c r="D72" s="43">
        <f t="shared" si="0"/>
        <v>0.72</v>
      </c>
      <c r="E72" s="44">
        <v>2.48</v>
      </c>
      <c r="F72" s="45">
        <f>51.69</f>
        <v>51.69</v>
      </c>
      <c r="G72" s="46">
        <v>11</v>
      </c>
      <c r="H72" s="47">
        <f t="shared" si="1"/>
        <v>409.38</v>
      </c>
    </row>
    <row r="73" spans="1:10" ht="16.5" x14ac:dyDescent="0.25">
      <c r="A73" s="50"/>
      <c r="B73" s="42" t="s">
        <v>125</v>
      </c>
      <c r="C73" s="23" t="s">
        <v>82</v>
      </c>
      <c r="D73" s="43">
        <f t="shared" si="0"/>
        <v>0.72</v>
      </c>
      <c r="E73" s="44">
        <v>2.48</v>
      </c>
      <c r="F73" s="45">
        <v>83.25</v>
      </c>
      <c r="G73" s="46">
        <v>11</v>
      </c>
      <c r="H73" s="47">
        <f t="shared" si="1"/>
        <v>659.34</v>
      </c>
    </row>
    <row r="74" spans="1:10" ht="16.5" x14ac:dyDescent="0.25">
      <c r="A74" s="50"/>
      <c r="B74" s="42" t="s">
        <v>126</v>
      </c>
      <c r="C74" s="23" t="s">
        <v>82</v>
      </c>
      <c r="D74" s="43">
        <f t="shared" si="0"/>
        <v>0.72</v>
      </c>
      <c r="E74" s="44">
        <v>2.48</v>
      </c>
      <c r="F74" s="45">
        <f>122.4591+0.9</f>
        <v>123.35910000000001</v>
      </c>
      <c r="G74" s="46">
        <v>11</v>
      </c>
      <c r="H74" s="47">
        <f t="shared" si="1"/>
        <v>977</v>
      </c>
    </row>
    <row r="75" spans="1:10" ht="16.5" x14ac:dyDescent="0.25">
      <c r="A75" s="50"/>
      <c r="B75" s="42" t="s">
        <v>132</v>
      </c>
      <c r="C75" s="23" t="s">
        <v>82</v>
      </c>
      <c r="D75" s="43">
        <f t="shared" si="0"/>
        <v>0.72</v>
      </c>
      <c r="E75" s="44">
        <v>2.48</v>
      </c>
      <c r="F75" s="45">
        <v>6</v>
      </c>
      <c r="G75" s="46">
        <v>11</v>
      </c>
      <c r="H75" s="47">
        <f t="shared" si="1"/>
        <v>47.52</v>
      </c>
    </row>
    <row r="76" spans="1:10" ht="16.5" x14ac:dyDescent="0.25">
      <c r="A76" s="50"/>
      <c r="B76" s="42" t="s">
        <v>127</v>
      </c>
      <c r="C76" s="23" t="s">
        <v>82</v>
      </c>
      <c r="D76" s="43">
        <f t="shared" si="0"/>
        <v>0.72</v>
      </c>
      <c r="E76" s="44">
        <v>2.48</v>
      </c>
      <c r="F76" s="45">
        <v>320.5</v>
      </c>
      <c r="G76" s="46">
        <v>11</v>
      </c>
      <c r="H76" s="47">
        <f t="shared" si="1"/>
        <v>2538.36</v>
      </c>
    </row>
    <row r="77" spans="1:10" ht="16.5" x14ac:dyDescent="0.25">
      <c r="A77" s="50"/>
      <c r="B77" s="42" t="s">
        <v>7</v>
      </c>
      <c r="C77" s="23" t="s">
        <v>82</v>
      </c>
      <c r="D77" s="43">
        <f t="shared" si="0"/>
        <v>0.72</v>
      </c>
      <c r="E77" s="44">
        <v>2.48</v>
      </c>
      <c r="F77" s="45">
        <v>606.47910000000002</v>
      </c>
      <c r="G77" s="46">
        <v>11</v>
      </c>
      <c r="H77" s="47">
        <f t="shared" si="1"/>
        <v>4803.3100000000004</v>
      </c>
    </row>
    <row r="78" spans="1:10" ht="41.25" customHeight="1" x14ac:dyDescent="0.25">
      <c r="A78" s="50"/>
      <c r="B78" s="53" t="s">
        <v>26</v>
      </c>
      <c r="C78" s="54" t="s">
        <v>81</v>
      </c>
      <c r="D78" s="54">
        <f t="shared" si="0"/>
        <v>0.03</v>
      </c>
      <c r="E78" s="57">
        <v>0.11</v>
      </c>
      <c r="F78" s="38">
        <v>606.47910000000002</v>
      </c>
      <c r="G78" s="55">
        <v>11</v>
      </c>
      <c r="H78" s="56">
        <f t="shared" si="1"/>
        <v>200.14</v>
      </c>
    </row>
    <row r="79" spans="1:10" ht="26.25" x14ac:dyDescent="0.25">
      <c r="A79" s="50">
        <v>9</v>
      </c>
      <c r="B79" s="53" t="s">
        <v>27</v>
      </c>
      <c r="C79" s="54"/>
      <c r="D79" s="54"/>
      <c r="E79" s="57"/>
      <c r="F79" s="56"/>
      <c r="G79" s="55"/>
      <c r="H79" s="56"/>
    </row>
    <row r="80" spans="1:10" ht="16.5" x14ac:dyDescent="0.25">
      <c r="A80" s="50"/>
      <c r="B80" s="53" t="s">
        <v>28</v>
      </c>
      <c r="C80" s="54" t="s">
        <v>81</v>
      </c>
      <c r="D80" s="54">
        <f t="shared" si="0"/>
        <v>1.62</v>
      </c>
      <c r="E80" s="57">
        <v>5.61</v>
      </c>
      <c r="F80" s="38">
        <v>248.32</v>
      </c>
      <c r="G80" s="55">
        <v>11</v>
      </c>
      <c r="H80" s="56">
        <f t="shared" si="1"/>
        <v>4425.0600000000004</v>
      </c>
    </row>
    <row r="81" spans="1:8" ht="16.5" x14ac:dyDescent="0.25">
      <c r="A81" s="50"/>
      <c r="B81" s="42" t="s">
        <v>124</v>
      </c>
      <c r="C81" s="23" t="s">
        <v>82</v>
      </c>
      <c r="D81" s="43">
        <f t="shared" si="0"/>
        <v>1.62</v>
      </c>
      <c r="E81" s="44">
        <v>5.61</v>
      </c>
      <c r="F81" s="45">
        <v>88.16</v>
      </c>
      <c r="G81" s="46">
        <v>11</v>
      </c>
      <c r="H81" s="47">
        <f t="shared" si="1"/>
        <v>1571.01</v>
      </c>
    </row>
    <row r="82" spans="1:8" ht="16.5" x14ac:dyDescent="0.25">
      <c r="A82" s="50"/>
      <c r="B82" s="42" t="s">
        <v>129</v>
      </c>
      <c r="C82" s="23" t="s">
        <v>82</v>
      </c>
      <c r="D82" s="43">
        <f t="shared" si="0"/>
        <v>1.62</v>
      </c>
      <c r="E82" s="44">
        <v>5.61</v>
      </c>
      <c r="F82" s="45">
        <v>0</v>
      </c>
      <c r="G82" s="46">
        <v>11</v>
      </c>
      <c r="H82" s="47">
        <f t="shared" si="1"/>
        <v>0</v>
      </c>
    </row>
    <row r="83" spans="1:8" ht="16.5" x14ac:dyDescent="0.25">
      <c r="A83" s="50"/>
      <c r="B83" s="42" t="s">
        <v>11</v>
      </c>
      <c r="C83" s="23" t="s">
        <v>82</v>
      </c>
      <c r="D83" s="43">
        <f t="shared" si="0"/>
        <v>1.62</v>
      </c>
      <c r="E83" s="44">
        <v>5.61</v>
      </c>
      <c r="F83" s="45">
        <v>59.32</v>
      </c>
      <c r="G83" s="46">
        <v>11</v>
      </c>
      <c r="H83" s="47">
        <f t="shared" si="1"/>
        <v>1057.08</v>
      </c>
    </row>
    <row r="84" spans="1:8" ht="16.5" x14ac:dyDescent="0.25">
      <c r="A84" s="50"/>
      <c r="B84" s="42" t="s">
        <v>125</v>
      </c>
      <c r="C84" s="23" t="s">
        <v>82</v>
      </c>
      <c r="D84" s="43">
        <f t="shared" si="0"/>
        <v>1.62</v>
      </c>
      <c r="E84" s="44">
        <v>5.61</v>
      </c>
      <c r="F84" s="45">
        <v>34.08</v>
      </c>
      <c r="G84" s="46">
        <v>11</v>
      </c>
      <c r="H84" s="47">
        <f t="shared" si="1"/>
        <v>607.30999999999995</v>
      </c>
    </row>
    <row r="85" spans="1:8" ht="16.5" x14ac:dyDescent="0.25">
      <c r="A85" s="50"/>
      <c r="B85" s="42" t="s">
        <v>126</v>
      </c>
      <c r="C85" s="23" t="s">
        <v>82</v>
      </c>
      <c r="D85" s="43">
        <f t="shared" si="0"/>
        <v>1.62</v>
      </c>
      <c r="E85" s="44">
        <v>5.61</v>
      </c>
      <c r="F85" s="45">
        <v>38.93</v>
      </c>
      <c r="G85" s="46">
        <v>11</v>
      </c>
      <c r="H85" s="47">
        <f t="shared" si="1"/>
        <v>693.73</v>
      </c>
    </row>
    <row r="86" spans="1:8" ht="16.5" x14ac:dyDescent="0.25">
      <c r="A86" s="50"/>
      <c r="B86" s="42" t="s">
        <v>127</v>
      </c>
      <c r="C86" s="23" t="s">
        <v>82</v>
      </c>
      <c r="D86" s="43">
        <f t="shared" si="0"/>
        <v>1.62</v>
      </c>
      <c r="E86" s="44">
        <v>5.61</v>
      </c>
      <c r="F86" s="45">
        <v>27.83</v>
      </c>
      <c r="G86" s="46">
        <v>11</v>
      </c>
      <c r="H86" s="47">
        <f t="shared" si="1"/>
        <v>495.93</v>
      </c>
    </row>
    <row r="87" spans="1:8" ht="16.5" x14ac:dyDescent="0.25">
      <c r="A87" s="50"/>
      <c r="B87" s="42" t="s">
        <v>7</v>
      </c>
      <c r="C87" s="23" t="s">
        <v>82</v>
      </c>
      <c r="D87" s="43">
        <f t="shared" si="0"/>
        <v>1.62</v>
      </c>
      <c r="E87" s="44">
        <v>5.61</v>
      </c>
      <c r="F87" s="45">
        <v>248.32</v>
      </c>
      <c r="G87" s="46">
        <v>11</v>
      </c>
      <c r="H87" s="47">
        <f t="shared" si="1"/>
        <v>4425.0600000000004</v>
      </c>
    </row>
    <row r="88" spans="1:8" ht="39" x14ac:dyDescent="0.25">
      <c r="A88" s="50"/>
      <c r="B88" s="53" t="s">
        <v>29</v>
      </c>
      <c r="C88" s="54" t="s">
        <v>81</v>
      </c>
      <c r="D88" s="54">
        <f t="shared" si="0"/>
        <v>0.03</v>
      </c>
      <c r="E88" s="57">
        <v>0.11</v>
      </c>
      <c r="F88" s="38">
        <v>248.32</v>
      </c>
      <c r="G88" s="55">
        <v>11</v>
      </c>
      <c r="H88" s="56">
        <f t="shared" si="1"/>
        <v>81.95</v>
      </c>
    </row>
    <row r="89" spans="1:8" ht="16.5" x14ac:dyDescent="0.25">
      <c r="A89" s="50"/>
      <c r="B89" s="53" t="s">
        <v>30</v>
      </c>
      <c r="C89" s="54" t="s">
        <v>81</v>
      </c>
      <c r="D89" s="54">
        <f t="shared" ref="D89:D152" si="2">+ROUND(E89/$E$23,2)</f>
        <v>2.4300000000000002</v>
      </c>
      <c r="E89" s="57">
        <v>8.4</v>
      </c>
      <c r="F89" s="38">
        <v>67.95</v>
      </c>
      <c r="G89" s="55">
        <v>11</v>
      </c>
      <c r="H89" s="56">
        <f t="shared" ref="H89:H152" si="3">ROUND((D89*F89*G89),2)</f>
        <v>1816.3</v>
      </c>
    </row>
    <row r="90" spans="1:8" ht="16.5" x14ac:dyDescent="0.25">
      <c r="A90" s="50"/>
      <c r="B90" s="42" t="s">
        <v>124</v>
      </c>
      <c r="C90" s="23" t="s">
        <v>82</v>
      </c>
      <c r="D90" s="43">
        <f t="shared" si="2"/>
        <v>2.4300000000000002</v>
      </c>
      <c r="E90" s="44">
        <v>8.4</v>
      </c>
      <c r="F90" s="45">
        <v>23.35</v>
      </c>
      <c r="G90" s="46">
        <v>11</v>
      </c>
      <c r="H90" s="47">
        <f t="shared" si="3"/>
        <v>624.15</v>
      </c>
    </row>
    <row r="91" spans="1:8" ht="16.5" x14ac:dyDescent="0.25">
      <c r="A91" s="50"/>
      <c r="B91" s="42" t="s">
        <v>129</v>
      </c>
      <c r="C91" s="23" t="s">
        <v>82</v>
      </c>
      <c r="D91" s="43">
        <f t="shared" si="2"/>
        <v>2.4300000000000002</v>
      </c>
      <c r="E91" s="44">
        <v>8.4</v>
      </c>
      <c r="F91" s="45">
        <v>0</v>
      </c>
      <c r="G91" s="46">
        <v>11</v>
      </c>
      <c r="H91" s="47">
        <f t="shared" si="3"/>
        <v>0</v>
      </c>
    </row>
    <row r="92" spans="1:8" ht="16.5" x14ac:dyDescent="0.25">
      <c r="A92" s="50"/>
      <c r="B92" s="42" t="s">
        <v>11</v>
      </c>
      <c r="C92" s="23" t="s">
        <v>82</v>
      </c>
      <c r="D92" s="43">
        <f t="shared" si="2"/>
        <v>2.4300000000000002</v>
      </c>
      <c r="E92" s="44">
        <v>8.4</v>
      </c>
      <c r="F92" s="45">
        <v>11.05</v>
      </c>
      <c r="G92" s="46">
        <v>11</v>
      </c>
      <c r="H92" s="47">
        <f t="shared" si="3"/>
        <v>295.37</v>
      </c>
    </row>
    <row r="93" spans="1:8" ht="16.5" x14ac:dyDescent="0.25">
      <c r="A93" s="50"/>
      <c r="B93" s="42" t="s">
        <v>125</v>
      </c>
      <c r="C93" s="23" t="s">
        <v>82</v>
      </c>
      <c r="D93" s="43">
        <f t="shared" si="2"/>
        <v>2.4300000000000002</v>
      </c>
      <c r="E93" s="44">
        <v>8.4</v>
      </c>
      <c r="F93" s="45">
        <v>9.64</v>
      </c>
      <c r="G93" s="46">
        <v>11</v>
      </c>
      <c r="H93" s="47">
        <f t="shared" si="3"/>
        <v>257.68</v>
      </c>
    </row>
    <row r="94" spans="1:8" ht="16.5" x14ac:dyDescent="0.25">
      <c r="A94" s="50"/>
      <c r="B94" s="42" t="s">
        <v>126</v>
      </c>
      <c r="C94" s="23" t="s">
        <v>82</v>
      </c>
      <c r="D94" s="43">
        <f t="shared" si="2"/>
        <v>2.4300000000000002</v>
      </c>
      <c r="E94" s="44">
        <v>8.4</v>
      </c>
      <c r="F94" s="45">
        <v>9.5</v>
      </c>
      <c r="G94" s="46">
        <v>11</v>
      </c>
      <c r="H94" s="47">
        <f t="shared" si="3"/>
        <v>253.94</v>
      </c>
    </row>
    <row r="95" spans="1:8" ht="16.5" x14ac:dyDescent="0.25">
      <c r="A95" s="50"/>
      <c r="B95" s="42" t="s">
        <v>127</v>
      </c>
      <c r="C95" s="23" t="s">
        <v>82</v>
      </c>
      <c r="D95" s="43">
        <f t="shared" si="2"/>
        <v>2.4300000000000002</v>
      </c>
      <c r="E95" s="44">
        <v>8.4</v>
      </c>
      <c r="F95" s="45">
        <v>14.41</v>
      </c>
      <c r="G95" s="46">
        <v>11</v>
      </c>
      <c r="H95" s="47">
        <f t="shared" si="3"/>
        <v>385.18</v>
      </c>
    </row>
    <row r="96" spans="1:8" ht="16.5" x14ac:dyDescent="0.25">
      <c r="A96" s="50"/>
      <c r="B96" s="42" t="s">
        <v>7</v>
      </c>
      <c r="C96" s="23" t="s">
        <v>82</v>
      </c>
      <c r="D96" s="43">
        <f t="shared" si="2"/>
        <v>2.4300000000000002</v>
      </c>
      <c r="E96" s="44">
        <v>8.4</v>
      </c>
      <c r="F96" s="45">
        <v>67.95</v>
      </c>
      <c r="G96" s="46">
        <v>11</v>
      </c>
      <c r="H96" s="47">
        <f t="shared" si="3"/>
        <v>1816.3</v>
      </c>
    </row>
    <row r="97" spans="1:10" ht="39" x14ac:dyDescent="0.25">
      <c r="A97" s="50"/>
      <c r="B97" s="53" t="s">
        <v>31</v>
      </c>
      <c r="C97" s="54" t="s">
        <v>81</v>
      </c>
      <c r="D97" s="54">
        <f t="shared" si="2"/>
        <v>0.03</v>
      </c>
      <c r="E97" s="57">
        <v>0.11</v>
      </c>
      <c r="F97" s="38">
        <v>67.95</v>
      </c>
      <c r="G97" s="55">
        <v>11</v>
      </c>
      <c r="H97" s="56">
        <f t="shared" si="3"/>
        <v>22.42</v>
      </c>
    </row>
    <row r="98" spans="1:10" ht="15.75" x14ac:dyDescent="0.25">
      <c r="A98" s="50">
        <v>12</v>
      </c>
      <c r="B98" s="35" t="s">
        <v>32</v>
      </c>
      <c r="C98" s="36" t="s">
        <v>19</v>
      </c>
      <c r="D98" s="54">
        <f t="shared" si="2"/>
        <v>2.42</v>
      </c>
      <c r="E98" s="37">
        <v>8.3415600000000012</v>
      </c>
      <c r="F98" s="38">
        <v>0</v>
      </c>
      <c r="G98" s="39">
        <v>4</v>
      </c>
      <c r="H98" s="56">
        <f t="shared" si="3"/>
        <v>0</v>
      </c>
      <c r="I98" s="115"/>
      <c r="J98" s="64"/>
    </row>
    <row r="99" spans="1:10" s="19" customFormat="1" ht="15.75" hidden="1" x14ac:dyDescent="0.25">
      <c r="A99" s="65"/>
      <c r="B99" s="35" t="s">
        <v>159</v>
      </c>
      <c r="C99" s="36" t="s">
        <v>19</v>
      </c>
      <c r="D99" s="36">
        <f t="shared" si="2"/>
        <v>30.62</v>
      </c>
      <c r="E99" s="37">
        <v>105.73632000000001</v>
      </c>
      <c r="F99" s="38">
        <v>0.02</v>
      </c>
      <c r="G99" s="39">
        <v>0</v>
      </c>
      <c r="H99" s="38">
        <f>-ROUND((D99*F99*G99),2)</f>
        <v>0</v>
      </c>
      <c r="I99" s="115"/>
      <c r="J99" s="64"/>
    </row>
    <row r="100" spans="1:10" ht="15.75" x14ac:dyDescent="0.25">
      <c r="A100" s="50"/>
      <c r="B100" s="53" t="s">
        <v>33</v>
      </c>
      <c r="C100" s="54" t="s">
        <v>19</v>
      </c>
      <c r="D100" s="54">
        <f t="shared" si="2"/>
        <v>5.42</v>
      </c>
      <c r="E100" s="57">
        <v>18.729360000000003</v>
      </c>
      <c r="F100" s="56">
        <v>0</v>
      </c>
      <c r="G100" s="55">
        <v>0</v>
      </c>
      <c r="H100" s="56">
        <f t="shared" si="3"/>
        <v>0</v>
      </c>
      <c r="I100" s="116"/>
      <c r="J100" s="4"/>
    </row>
    <row r="101" spans="1:10" ht="15.75" x14ac:dyDescent="0.25">
      <c r="A101" s="50">
        <v>13</v>
      </c>
      <c r="B101" s="53" t="s">
        <v>34</v>
      </c>
      <c r="C101" s="54"/>
      <c r="D101" s="54"/>
      <c r="E101" s="57"/>
      <c r="F101" s="56"/>
      <c r="G101" s="54"/>
      <c r="H101" s="56"/>
      <c r="I101" s="116"/>
      <c r="J101" s="4"/>
    </row>
    <row r="102" spans="1:10" ht="51.75" x14ac:dyDescent="0.25">
      <c r="A102" s="50"/>
      <c r="B102" s="53" t="s">
        <v>36</v>
      </c>
      <c r="C102" s="54" t="s">
        <v>35</v>
      </c>
      <c r="D102" s="54">
        <f t="shared" si="2"/>
        <v>0.27</v>
      </c>
      <c r="E102" s="57">
        <v>0.93</v>
      </c>
      <c r="F102" s="38">
        <v>152</v>
      </c>
      <c r="G102" s="36">
        <v>31</v>
      </c>
      <c r="H102" s="56">
        <f t="shared" si="3"/>
        <v>1272.24</v>
      </c>
    </row>
    <row r="103" spans="1:10" ht="51.75" x14ac:dyDescent="0.25">
      <c r="A103" s="50"/>
      <c r="B103" s="53" t="s">
        <v>37</v>
      </c>
      <c r="C103" s="54" t="s">
        <v>35</v>
      </c>
      <c r="D103" s="54">
        <f t="shared" si="2"/>
        <v>0.27</v>
      </c>
      <c r="E103" s="57">
        <v>0.93</v>
      </c>
      <c r="F103" s="38">
        <v>293</v>
      </c>
      <c r="G103" s="36">
        <v>31</v>
      </c>
      <c r="H103" s="56">
        <f t="shared" si="3"/>
        <v>2452.41</v>
      </c>
    </row>
    <row r="104" spans="1:10" ht="51.75" x14ac:dyDescent="0.25">
      <c r="A104" s="50"/>
      <c r="B104" s="53" t="s">
        <v>38</v>
      </c>
      <c r="C104" s="54" t="s">
        <v>35</v>
      </c>
      <c r="D104" s="54">
        <f t="shared" si="2"/>
        <v>0.27</v>
      </c>
      <c r="E104" s="57">
        <v>0.93</v>
      </c>
      <c r="F104" s="38">
        <v>39</v>
      </c>
      <c r="G104" s="36">
        <v>31</v>
      </c>
      <c r="H104" s="56">
        <f t="shared" si="3"/>
        <v>326.43</v>
      </c>
    </row>
    <row r="105" spans="1:10" hidden="1" x14ac:dyDescent="0.25">
      <c r="A105" s="50"/>
      <c r="B105" s="53" t="s">
        <v>39</v>
      </c>
      <c r="C105" s="54" t="s">
        <v>35</v>
      </c>
      <c r="D105" s="54">
        <f t="shared" si="2"/>
        <v>7.04</v>
      </c>
      <c r="E105" s="57">
        <v>24.293880000000001</v>
      </c>
      <c r="F105" s="38">
        <v>0</v>
      </c>
      <c r="G105" s="54">
        <v>1</v>
      </c>
      <c r="H105" s="56">
        <f t="shared" si="3"/>
        <v>0</v>
      </c>
    </row>
    <row r="106" spans="1:10" hidden="1" x14ac:dyDescent="0.25">
      <c r="A106" s="50"/>
      <c r="B106" s="53" t="s">
        <v>40</v>
      </c>
      <c r="C106" s="54" t="s">
        <v>35</v>
      </c>
      <c r="D106" s="54">
        <f t="shared" si="2"/>
        <v>8.76</v>
      </c>
      <c r="E106" s="57">
        <v>30.244679999999999</v>
      </c>
      <c r="F106" s="38">
        <v>0</v>
      </c>
      <c r="G106" s="54">
        <v>1</v>
      </c>
      <c r="H106" s="56">
        <f t="shared" si="3"/>
        <v>0</v>
      </c>
    </row>
    <row r="107" spans="1:10" hidden="1" x14ac:dyDescent="0.25">
      <c r="A107" s="50"/>
      <c r="B107" s="53" t="s">
        <v>41</v>
      </c>
      <c r="C107" s="54" t="s">
        <v>35</v>
      </c>
      <c r="D107" s="54">
        <f t="shared" si="2"/>
        <v>1.04</v>
      </c>
      <c r="E107" s="57">
        <v>3.5809200000000003</v>
      </c>
      <c r="F107" s="38">
        <v>0</v>
      </c>
      <c r="G107" s="54">
        <v>1</v>
      </c>
      <c r="H107" s="56">
        <f t="shared" si="3"/>
        <v>0</v>
      </c>
    </row>
    <row r="108" spans="1:10" x14ac:dyDescent="0.25">
      <c r="A108" s="50">
        <v>14</v>
      </c>
      <c r="B108" s="53" t="s">
        <v>42</v>
      </c>
      <c r="C108" s="36" t="s">
        <v>43</v>
      </c>
      <c r="D108" s="54">
        <f t="shared" si="2"/>
        <v>22.97</v>
      </c>
      <c r="E108" s="37">
        <v>79.3</v>
      </c>
      <c r="F108" s="38">
        <v>358.5</v>
      </c>
      <c r="G108" s="36">
        <v>1</v>
      </c>
      <c r="H108" s="56">
        <f t="shared" si="3"/>
        <v>8234.75</v>
      </c>
    </row>
    <row r="109" spans="1:10" ht="64.5" x14ac:dyDescent="0.25">
      <c r="A109" s="50">
        <v>15</v>
      </c>
      <c r="B109" s="53" t="s">
        <v>44</v>
      </c>
      <c r="C109" s="54" t="s">
        <v>35</v>
      </c>
      <c r="D109" s="54">
        <f t="shared" si="2"/>
        <v>34.450000000000003</v>
      </c>
      <c r="E109" s="57">
        <v>118.95</v>
      </c>
      <c r="F109" s="66">
        <v>0</v>
      </c>
      <c r="G109" s="54">
        <v>0</v>
      </c>
      <c r="H109" s="56">
        <f t="shared" si="3"/>
        <v>0</v>
      </c>
    </row>
    <row r="110" spans="1:10" hidden="1" x14ac:dyDescent="0.25">
      <c r="A110" s="50">
        <v>16</v>
      </c>
      <c r="B110" s="53" t="s">
        <v>45</v>
      </c>
      <c r="C110" s="54" t="s">
        <v>19</v>
      </c>
      <c r="D110" s="54">
        <f t="shared" si="2"/>
        <v>4.7</v>
      </c>
      <c r="E110" s="57">
        <v>16.24464</v>
      </c>
      <c r="F110" s="56">
        <v>0</v>
      </c>
      <c r="G110" s="54">
        <v>1</v>
      </c>
      <c r="H110" s="56">
        <f t="shared" si="3"/>
        <v>0</v>
      </c>
    </row>
    <row r="111" spans="1:10" ht="41.25" customHeight="1" x14ac:dyDescent="0.25">
      <c r="A111" s="50">
        <v>17</v>
      </c>
      <c r="B111" s="53" t="s">
        <v>46</v>
      </c>
      <c r="C111" s="54" t="s">
        <v>47</v>
      </c>
      <c r="D111" s="54">
        <f t="shared" si="2"/>
        <v>63.8</v>
      </c>
      <c r="E111" s="57">
        <v>220.28</v>
      </c>
      <c r="F111" s="38">
        <v>0</v>
      </c>
      <c r="G111" s="54">
        <v>0</v>
      </c>
      <c r="H111" s="56">
        <f t="shared" si="3"/>
        <v>0</v>
      </c>
      <c r="I111" s="13" t="s">
        <v>161</v>
      </c>
      <c r="J111" s="67"/>
    </row>
    <row r="112" spans="1:10" x14ac:dyDescent="0.25">
      <c r="A112" s="50">
        <v>18</v>
      </c>
      <c r="B112" s="53" t="s">
        <v>48</v>
      </c>
      <c r="C112" s="54" t="s">
        <v>49</v>
      </c>
      <c r="D112" s="54">
        <f t="shared" si="2"/>
        <v>0.75</v>
      </c>
      <c r="E112" s="57">
        <v>2.59</v>
      </c>
      <c r="F112" s="38">
        <v>231</v>
      </c>
      <c r="G112" s="55">
        <v>11</v>
      </c>
      <c r="H112" s="56">
        <f t="shared" si="3"/>
        <v>1905.75</v>
      </c>
      <c r="I112" s="52" t="s">
        <v>168</v>
      </c>
    </row>
    <row r="113" spans="1:10" ht="58.5" customHeight="1" x14ac:dyDescent="0.25">
      <c r="A113" s="50">
        <v>19</v>
      </c>
      <c r="B113" s="53" t="s">
        <v>50</v>
      </c>
      <c r="C113" s="54" t="s">
        <v>83</v>
      </c>
      <c r="D113" s="54">
        <f t="shared" si="2"/>
        <v>7.06</v>
      </c>
      <c r="E113" s="37">
        <v>24.36</v>
      </c>
      <c r="F113" s="38">
        <v>216</v>
      </c>
      <c r="G113" s="36">
        <v>1</v>
      </c>
      <c r="H113" s="56">
        <f t="shared" si="3"/>
        <v>1524.96</v>
      </c>
      <c r="I113" s="117" t="s">
        <v>162</v>
      </c>
      <c r="J113" s="67"/>
    </row>
    <row r="114" spans="1:10" ht="26.25" x14ac:dyDescent="0.25">
      <c r="A114" s="50">
        <v>20</v>
      </c>
      <c r="B114" s="53" t="s">
        <v>51</v>
      </c>
      <c r="C114" s="54" t="s">
        <v>43</v>
      </c>
      <c r="D114" s="54">
        <f t="shared" si="2"/>
        <v>14.36</v>
      </c>
      <c r="E114" s="57">
        <v>49.57</v>
      </c>
      <c r="F114" s="38">
        <v>0</v>
      </c>
      <c r="G114" s="54">
        <v>0</v>
      </c>
      <c r="H114" s="56">
        <f t="shared" si="3"/>
        <v>0</v>
      </c>
      <c r="I114" s="13"/>
      <c r="J114" s="9"/>
    </row>
    <row r="115" spans="1:10" x14ac:dyDescent="0.25">
      <c r="A115" s="68" t="s">
        <v>52</v>
      </c>
      <c r="B115" s="69" t="s">
        <v>53</v>
      </c>
      <c r="C115" s="70"/>
      <c r="D115" s="70"/>
      <c r="E115" s="71"/>
      <c r="F115" s="72"/>
      <c r="G115" s="73"/>
      <c r="H115" s="73"/>
    </row>
    <row r="116" spans="1:10" ht="16.5" x14ac:dyDescent="0.25">
      <c r="A116" s="50">
        <v>1</v>
      </c>
      <c r="B116" s="53" t="s">
        <v>54</v>
      </c>
      <c r="C116" s="54" t="s">
        <v>81</v>
      </c>
      <c r="D116" s="54">
        <f t="shared" si="2"/>
        <v>0.75</v>
      </c>
      <c r="E116" s="57">
        <v>2.59</v>
      </c>
      <c r="F116" s="56">
        <f>F117+F118+F119+F120+F121+F122</f>
        <v>4879.0412000000006</v>
      </c>
      <c r="G116" s="55">
        <v>9</v>
      </c>
      <c r="H116" s="56">
        <f t="shared" si="3"/>
        <v>32933.53</v>
      </c>
      <c r="I116" s="52" t="s">
        <v>169</v>
      </c>
    </row>
    <row r="117" spans="1:10" ht="16.5" x14ac:dyDescent="0.25">
      <c r="A117" s="50"/>
      <c r="B117" s="42" t="s">
        <v>124</v>
      </c>
      <c r="C117" s="23" t="s">
        <v>82</v>
      </c>
      <c r="D117" s="43">
        <f t="shared" si="2"/>
        <v>0.75</v>
      </c>
      <c r="E117" s="44">
        <v>2.59</v>
      </c>
      <c r="F117" s="60">
        <f>1258.13+2.8512</f>
        <v>1260.9812000000002</v>
      </c>
      <c r="G117" s="46">
        <v>9</v>
      </c>
      <c r="H117" s="47">
        <f t="shared" si="3"/>
        <v>8511.6200000000008</v>
      </c>
    </row>
    <row r="118" spans="1:10" ht="16.5" x14ac:dyDescent="0.25">
      <c r="A118" s="50"/>
      <c r="B118" s="42" t="s">
        <v>11</v>
      </c>
      <c r="C118" s="23" t="s">
        <v>82</v>
      </c>
      <c r="D118" s="43">
        <f t="shared" si="2"/>
        <v>0.75</v>
      </c>
      <c r="E118" s="44">
        <v>2.59</v>
      </c>
      <c r="F118" s="60">
        <v>1331.4</v>
      </c>
      <c r="G118" s="46">
        <v>9</v>
      </c>
      <c r="H118" s="47">
        <f t="shared" si="3"/>
        <v>8986.9500000000007</v>
      </c>
    </row>
    <row r="119" spans="1:10" ht="16.5" x14ac:dyDescent="0.25">
      <c r="A119" s="50"/>
      <c r="B119" s="42" t="s">
        <v>125</v>
      </c>
      <c r="C119" s="23" t="s">
        <v>82</v>
      </c>
      <c r="D119" s="43">
        <f t="shared" si="2"/>
        <v>0.75</v>
      </c>
      <c r="E119" s="44">
        <v>2.59</v>
      </c>
      <c r="F119" s="60">
        <v>861.63</v>
      </c>
      <c r="G119" s="46">
        <v>9</v>
      </c>
      <c r="H119" s="47">
        <f t="shared" si="3"/>
        <v>5816</v>
      </c>
    </row>
    <row r="120" spans="1:10" ht="16.5" x14ac:dyDescent="0.25">
      <c r="A120" s="50"/>
      <c r="B120" s="42" t="s">
        <v>126</v>
      </c>
      <c r="C120" s="23" t="s">
        <v>82</v>
      </c>
      <c r="D120" s="43">
        <f t="shared" si="2"/>
        <v>0.75</v>
      </c>
      <c r="E120" s="44">
        <v>2.59</v>
      </c>
      <c r="F120" s="60">
        <v>465.61</v>
      </c>
      <c r="G120" s="46">
        <v>9</v>
      </c>
      <c r="H120" s="47">
        <f t="shared" si="3"/>
        <v>3142.87</v>
      </c>
    </row>
    <row r="121" spans="1:10" ht="16.5" x14ac:dyDescent="0.25">
      <c r="A121" s="50"/>
      <c r="B121" s="42" t="s">
        <v>127</v>
      </c>
      <c r="C121" s="23" t="s">
        <v>82</v>
      </c>
      <c r="D121" s="43">
        <f t="shared" si="2"/>
        <v>0.75</v>
      </c>
      <c r="E121" s="44">
        <v>2.59</v>
      </c>
      <c r="F121" s="60">
        <v>957.12</v>
      </c>
      <c r="G121" s="46">
        <v>9</v>
      </c>
      <c r="H121" s="47">
        <f t="shared" si="3"/>
        <v>6460.56</v>
      </c>
    </row>
    <row r="122" spans="1:10" ht="16.5" x14ac:dyDescent="0.25">
      <c r="A122" s="50"/>
      <c r="B122" s="42" t="s">
        <v>132</v>
      </c>
      <c r="C122" s="23" t="s">
        <v>82</v>
      </c>
      <c r="D122" s="43">
        <f t="shared" si="2"/>
        <v>0.75</v>
      </c>
      <c r="E122" s="44">
        <v>2.59</v>
      </c>
      <c r="F122" s="60">
        <v>2.2999999999999998</v>
      </c>
      <c r="G122" s="46">
        <v>9</v>
      </c>
      <c r="H122" s="47">
        <f t="shared" si="3"/>
        <v>15.53</v>
      </c>
    </row>
    <row r="123" spans="1:10" ht="16.5" x14ac:dyDescent="0.25">
      <c r="A123" s="50"/>
      <c r="B123" s="42" t="s">
        <v>7</v>
      </c>
      <c r="C123" s="23" t="s">
        <v>82</v>
      </c>
      <c r="D123" s="43">
        <f t="shared" si="2"/>
        <v>0.75</v>
      </c>
      <c r="E123" s="44">
        <v>2.59</v>
      </c>
      <c r="F123" s="60">
        <v>4879.0412000000006</v>
      </c>
      <c r="G123" s="46">
        <v>9</v>
      </c>
      <c r="H123" s="47">
        <f t="shared" si="3"/>
        <v>32933.53</v>
      </c>
    </row>
    <row r="124" spans="1:10" ht="26.25" x14ac:dyDescent="0.25">
      <c r="A124" s="50"/>
      <c r="B124" s="53" t="s">
        <v>55</v>
      </c>
      <c r="C124" s="54" t="s">
        <v>81</v>
      </c>
      <c r="D124" s="54">
        <f t="shared" si="2"/>
        <v>0.03</v>
      </c>
      <c r="E124" s="57">
        <v>0.11</v>
      </c>
      <c r="F124" s="56">
        <v>4879.0412000000006</v>
      </c>
      <c r="G124" s="55">
        <v>13</v>
      </c>
      <c r="H124" s="56">
        <f t="shared" si="3"/>
        <v>1902.83</v>
      </c>
    </row>
    <row r="125" spans="1:10" ht="16.5" hidden="1" x14ac:dyDescent="0.25">
      <c r="A125" s="50">
        <v>2</v>
      </c>
      <c r="B125" s="53" t="s">
        <v>56</v>
      </c>
      <c r="C125" s="54" t="s">
        <v>81</v>
      </c>
      <c r="D125" s="54">
        <f t="shared" si="2"/>
        <v>0.02</v>
      </c>
      <c r="E125" s="57">
        <v>8.3520000000000011E-2</v>
      </c>
      <c r="F125" s="56">
        <v>0</v>
      </c>
      <c r="G125" s="55">
        <v>9</v>
      </c>
      <c r="H125" s="56">
        <f t="shared" si="3"/>
        <v>0</v>
      </c>
    </row>
    <row r="126" spans="1:10" ht="16.5" hidden="1" x14ac:dyDescent="0.25">
      <c r="A126" s="50"/>
      <c r="B126" s="42" t="s">
        <v>124</v>
      </c>
      <c r="C126" s="23" t="s">
        <v>82</v>
      </c>
      <c r="D126" s="54">
        <f t="shared" si="2"/>
        <v>0.02</v>
      </c>
      <c r="E126" s="44">
        <v>8.3520000000000011E-2</v>
      </c>
      <c r="F126" s="60">
        <v>0</v>
      </c>
      <c r="G126" s="46">
        <v>9</v>
      </c>
      <c r="H126" s="56">
        <f t="shared" si="3"/>
        <v>0</v>
      </c>
    </row>
    <row r="127" spans="1:10" ht="16.5" hidden="1" x14ac:dyDescent="0.25">
      <c r="A127" s="50"/>
      <c r="B127" s="42" t="s">
        <v>11</v>
      </c>
      <c r="C127" s="23" t="s">
        <v>82</v>
      </c>
      <c r="D127" s="54">
        <f t="shared" si="2"/>
        <v>0.02</v>
      </c>
      <c r="E127" s="44">
        <v>8.3520000000000011E-2</v>
      </c>
      <c r="F127" s="60">
        <v>0</v>
      </c>
      <c r="G127" s="46">
        <v>9</v>
      </c>
      <c r="H127" s="56">
        <f t="shared" si="3"/>
        <v>0</v>
      </c>
    </row>
    <row r="128" spans="1:10" ht="16.5" hidden="1" x14ac:dyDescent="0.25">
      <c r="A128" s="50"/>
      <c r="B128" s="42" t="s">
        <v>125</v>
      </c>
      <c r="C128" s="23" t="s">
        <v>82</v>
      </c>
      <c r="D128" s="54">
        <f t="shared" si="2"/>
        <v>0.02</v>
      </c>
      <c r="E128" s="44">
        <v>8.3520000000000011E-2</v>
      </c>
      <c r="F128" s="60">
        <v>0</v>
      </c>
      <c r="G128" s="46">
        <v>9</v>
      </c>
      <c r="H128" s="56">
        <f t="shared" si="3"/>
        <v>0</v>
      </c>
    </row>
    <row r="129" spans="1:10" ht="16.5" hidden="1" x14ac:dyDescent="0.25">
      <c r="A129" s="50"/>
      <c r="B129" s="42" t="s">
        <v>126</v>
      </c>
      <c r="C129" s="23" t="s">
        <v>82</v>
      </c>
      <c r="D129" s="54">
        <f t="shared" si="2"/>
        <v>0.02</v>
      </c>
      <c r="E129" s="44">
        <v>8.3520000000000011E-2</v>
      </c>
      <c r="F129" s="60">
        <v>0</v>
      </c>
      <c r="G129" s="46">
        <v>9</v>
      </c>
      <c r="H129" s="56">
        <f t="shared" si="3"/>
        <v>0</v>
      </c>
    </row>
    <row r="130" spans="1:10" ht="16.5" hidden="1" x14ac:dyDescent="0.25">
      <c r="A130" s="50"/>
      <c r="B130" s="42" t="s">
        <v>132</v>
      </c>
      <c r="C130" s="23" t="s">
        <v>82</v>
      </c>
      <c r="D130" s="54">
        <f t="shared" si="2"/>
        <v>0.02</v>
      </c>
      <c r="E130" s="44">
        <v>8.3520000000000011E-2</v>
      </c>
      <c r="F130" s="60">
        <v>0</v>
      </c>
      <c r="G130" s="46">
        <v>9</v>
      </c>
      <c r="H130" s="56">
        <f t="shared" si="3"/>
        <v>0</v>
      </c>
    </row>
    <row r="131" spans="1:10" ht="16.5" hidden="1" x14ac:dyDescent="0.25">
      <c r="A131" s="50"/>
      <c r="B131" s="42" t="s">
        <v>127</v>
      </c>
      <c r="C131" s="23" t="s">
        <v>82</v>
      </c>
      <c r="D131" s="54">
        <f t="shared" si="2"/>
        <v>0.02</v>
      </c>
      <c r="E131" s="44">
        <v>8.3520000000000011E-2</v>
      </c>
      <c r="F131" s="60">
        <v>0</v>
      </c>
      <c r="G131" s="46">
        <v>9</v>
      </c>
      <c r="H131" s="56">
        <f t="shared" si="3"/>
        <v>0</v>
      </c>
    </row>
    <row r="132" spans="1:10" ht="16.5" hidden="1" x14ac:dyDescent="0.25">
      <c r="A132" s="50"/>
      <c r="B132" s="42" t="s">
        <v>7</v>
      </c>
      <c r="C132" s="23" t="s">
        <v>82</v>
      </c>
      <c r="D132" s="54">
        <f t="shared" si="2"/>
        <v>0.02</v>
      </c>
      <c r="E132" s="44">
        <v>8.3520000000000011E-2</v>
      </c>
      <c r="F132" s="60">
        <v>0</v>
      </c>
      <c r="G132" s="46">
        <v>9</v>
      </c>
      <c r="H132" s="56">
        <f t="shared" si="3"/>
        <v>0</v>
      </c>
    </row>
    <row r="133" spans="1:10" ht="26.25" hidden="1" x14ac:dyDescent="0.25">
      <c r="A133" s="50"/>
      <c r="B133" s="53" t="s">
        <v>57</v>
      </c>
      <c r="C133" s="54" t="s">
        <v>81</v>
      </c>
      <c r="D133" s="54">
        <f t="shared" si="2"/>
        <v>0.03</v>
      </c>
      <c r="E133" s="57">
        <v>0.11484000000000001</v>
      </c>
      <c r="F133" s="56">
        <v>0</v>
      </c>
      <c r="G133" s="55">
        <v>13</v>
      </c>
      <c r="H133" s="56">
        <f t="shared" si="3"/>
        <v>0</v>
      </c>
    </row>
    <row r="134" spans="1:10" ht="26.25" x14ac:dyDescent="0.25">
      <c r="A134" s="50">
        <v>3</v>
      </c>
      <c r="B134" s="53" t="s">
        <v>86</v>
      </c>
      <c r="C134" s="54" t="s">
        <v>81</v>
      </c>
      <c r="D134" s="54">
        <f t="shared" si="2"/>
        <v>0.54</v>
      </c>
      <c r="E134" s="57">
        <v>1.86</v>
      </c>
      <c r="F134" s="56">
        <f>F135+F136+F137+F138+F139+F140</f>
        <v>4511.38</v>
      </c>
      <c r="G134" s="55">
        <v>4</v>
      </c>
      <c r="H134" s="56">
        <f t="shared" si="3"/>
        <v>9744.58</v>
      </c>
      <c r="I134" s="52" t="s">
        <v>170</v>
      </c>
    </row>
    <row r="135" spans="1:10" ht="16.5" x14ac:dyDescent="0.25">
      <c r="A135" s="50"/>
      <c r="B135" s="42" t="s">
        <v>124</v>
      </c>
      <c r="C135" s="23" t="s">
        <v>82</v>
      </c>
      <c r="D135" s="43">
        <f t="shared" si="2"/>
        <v>0.54</v>
      </c>
      <c r="E135" s="44">
        <v>1.86</v>
      </c>
      <c r="F135" s="60">
        <v>1088.99</v>
      </c>
      <c r="G135" s="46">
        <v>4</v>
      </c>
      <c r="H135" s="47">
        <f t="shared" si="3"/>
        <v>2352.2199999999998</v>
      </c>
      <c r="J135" s="63"/>
    </row>
    <row r="136" spans="1:10" ht="16.5" x14ac:dyDescent="0.25">
      <c r="A136" s="50"/>
      <c r="B136" s="42" t="s">
        <v>11</v>
      </c>
      <c r="C136" s="23" t="s">
        <v>82</v>
      </c>
      <c r="D136" s="43">
        <f t="shared" si="2"/>
        <v>0.54</v>
      </c>
      <c r="E136" s="44">
        <v>1.86</v>
      </c>
      <c r="F136" s="60">
        <v>1181.1300000000001</v>
      </c>
      <c r="G136" s="46">
        <v>4</v>
      </c>
      <c r="H136" s="47">
        <f t="shared" si="3"/>
        <v>2551.2399999999998</v>
      </c>
      <c r="J136" s="63"/>
    </row>
    <row r="137" spans="1:10" ht="16.5" x14ac:dyDescent="0.25">
      <c r="A137" s="50"/>
      <c r="B137" s="42" t="s">
        <v>125</v>
      </c>
      <c r="C137" s="23" t="s">
        <v>82</v>
      </c>
      <c r="D137" s="43">
        <f t="shared" si="2"/>
        <v>0.54</v>
      </c>
      <c r="E137" s="44">
        <v>1.86</v>
      </c>
      <c r="F137" s="60">
        <v>953.59</v>
      </c>
      <c r="G137" s="46">
        <v>4</v>
      </c>
      <c r="H137" s="47">
        <f t="shared" si="3"/>
        <v>2059.75</v>
      </c>
      <c r="J137" s="63"/>
    </row>
    <row r="138" spans="1:10" ht="16.5" x14ac:dyDescent="0.25">
      <c r="A138" s="50"/>
      <c r="B138" s="42" t="s">
        <v>126</v>
      </c>
      <c r="C138" s="23" t="s">
        <v>82</v>
      </c>
      <c r="D138" s="43">
        <f t="shared" si="2"/>
        <v>0.54</v>
      </c>
      <c r="E138" s="44">
        <v>1.86</v>
      </c>
      <c r="F138" s="60">
        <v>632.91</v>
      </c>
      <c r="G138" s="46">
        <v>4</v>
      </c>
      <c r="H138" s="47">
        <f t="shared" si="3"/>
        <v>1367.09</v>
      </c>
      <c r="I138" s="40"/>
      <c r="J138" s="63"/>
    </row>
    <row r="139" spans="1:10" ht="16.5" x14ac:dyDescent="0.25">
      <c r="A139" s="50"/>
      <c r="B139" s="42" t="s">
        <v>132</v>
      </c>
      <c r="C139" s="23" t="s">
        <v>82</v>
      </c>
      <c r="D139" s="43">
        <f t="shared" si="2"/>
        <v>0.54</v>
      </c>
      <c r="E139" s="44">
        <v>1.86</v>
      </c>
      <c r="F139" s="60">
        <v>11</v>
      </c>
      <c r="G139" s="46">
        <v>4</v>
      </c>
      <c r="H139" s="47">
        <f t="shared" si="3"/>
        <v>23.76</v>
      </c>
      <c r="I139" s="40"/>
      <c r="J139" s="63"/>
    </row>
    <row r="140" spans="1:10" ht="16.5" x14ac:dyDescent="0.25">
      <c r="A140" s="50"/>
      <c r="B140" s="42" t="s">
        <v>127</v>
      </c>
      <c r="C140" s="23" t="s">
        <v>82</v>
      </c>
      <c r="D140" s="43">
        <f t="shared" si="2"/>
        <v>0.54</v>
      </c>
      <c r="E140" s="44">
        <v>1.86</v>
      </c>
      <c r="F140" s="60">
        <v>643.76</v>
      </c>
      <c r="G140" s="46">
        <v>4</v>
      </c>
      <c r="H140" s="47">
        <f t="shared" si="3"/>
        <v>1390.52</v>
      </c>
      <c r="I140" s="40"/>
      <c r="J140" s="63"/>
    </row>
    <row r="141" spans="1:10" ht="16.5" x14ac:dyDescent="0.25">
      <c r="A141" s="50"/>
      <c r="B141" s="42" t="s">
        <v>7</v>
      </c>
      <c r="C141" s="23" t="s">
        <v>82</v>
      </c>
      <c r="D141" s="43">
        <f t="shared" si="2"/>
        <v>0.54</v>
      </c>
      <c r="E141" s="44">
        <v>1.86</v>
      </c>
      <c r="F141" s="60">
        <v>4511.38</v>
      </c>
      <c r="G141" s="46">
        <v>4</v>
      </c>
      <c r="H141" s="47">
        <f t="shared" si="3"/>
        <v>9744.58</v>
      </c>
      <c r="I141" s="118"/>
    </row>
    <row r="142" spans="1:10" ht="26.25" x14ac:dyDescent="0.25">
      <c r="A142" s="50">
        <v>4</v>
      </c>
      <c r="B142" s="53" t="s">
        <v>58</v>
      </c>
      <c r="C142" s="54" t="s">
        <v>81</v>
      </c>
      <c r="D142" s="54">
        <f t="shared" si="2"/>
        <v>0.54</v>
      </c>
      <c r="E142" s="57">
        <v>1.86</v>
      </c>
      <c r="F142" s="56">
        <v>448.75</v>
      </c>
      <c r="G142" s="55">
        <v>4</v>
      </c>
      <c r="H142" s="56">
        <f t="shared" si="3"/>
        <v>969.3</v>
      </c>
      <c r="I142" s="52" t="s">
        <v>171</v>
      </c>
      <c r="J142" s="63"/>
    </row>
    <row r="143" spans="1:10" ht="16.5" x14ac:dyDescent="0.25">
      <c r="A143" s="50"/>
      <c r="B143" s="42" t="s">
        <v>124</v>
      </c>
      <c r="C143" s="23" t="s">
        <v>82</v>
      </c>
      <c r="D143" s="43">
        <f t="shared" si="2"/>
        <v>0.54</v>
      </c>
      <c r="E143" s="44">
        <v>1.86</v>
      </c>
      <c r="F143" s="60">
        <v>84.34</v>
      </c>
      <c r="G143" s="46">
        <v>4</v>
      </c>
      <c r="H143" s="47">
        <f t="shared" si="3"/>
        <v>182.17</v>
      </c>
    </row>
    <row r="144" spans="1:10" ht="16.5" x14ac:dyDescent="0.25">
      <c r="A144" s="50"/>
      <c r="B144" s="42" t="s">
        <v>11</v>
      </c>
      <c r="C144" s="23" t="s">
        <v>82</v>
      </c>
      <c r="D144" s="43">
        <f t="shared" si="2"/>
        <v>0.54</v>
      </c>
      <c r="E144" s="44">
        <v>1.86</v>
      </c>
      <c r="F144" s="60">
        <v>89.4</v>
      </c>
      <c r="G144" s="46">
        <v>4</v>
      </c>
      <c r="H144" s="47">
        <f t="shared" si="3"/>
        <v>193.1</v>
      </c>
    </row>
    <row r="145" spans="1:10" ht="16.5" x14ac:dyDescent="0.25">
      <c r="A145" s="50"/>
      <c r="B145" s="42" t="s">
        <v>125</v>
      </c>
      <c r="C145" s="23" t="s">
        <v>82</v>
      </c>
      <c r="D145" s="43">
        <f t="shared" si="2"/>
        <v>0.54</v>
      </c>
      <c r="E145" s="44">
        <v>1.86</v>
      </c>
      <c r="F145" s="60">
        <v>38.119999999999997</v>
      </c>
      <c r="G145" s="46">
        <v>4</v>
      </c>
      <c r="H145" s="47">
        <f t="shared" si="3"/>
        <v>82.34</v>
      </c>
    </row>
    <row r="146" spans="1:10" ht="16.5" x14ac:dyDescent="0.25">
      <c r="A146" s="50"/>
      <c r="B146" s="42" t="s">
        <v>126</v>
      </c>
      <c r="C146" s="23" t="s">
        <v>82</v>
      </c>
      <c r="D146" s="43">
        <f t="shared" si="2"/>
        <v>0.54</v>
      </c>
      <c r="E146" s="44">
        <v>1.86</v>
      </c>
      <c r="F146" s="60">
        <v>222.75</v>
      </c>
      <c r="G146" s="46">
        <v>4</v>
      </c>
      <c r="H146" s="47">
        <f t="shared" si="3"/>
        <v>481.14</v>
      </c>
      <c r="I146" s="40"/>
      <c r="J146" s="63"/>
    </row>
    <row r="147" spans="1:10" ht="16.5" x14ac:dyDescent="0.25">
      <c r="A147" s="50"/>
      <c r="B147" s="42" t="s">
        <v>132</v>
      </c>
      <c r="C147" s="23" t="s">
        <v>82</v>
      </c>
      <c r="D147" s="43">
        <f t="shared" si="2"/>
        <v>0.54</v>
      </c>
      <c r="E147" s="44">
        <v>1.86</v>
      </c>
      <c r="F147" s="60">
        <v>0</v>
      </c>
      <c r="G147" s="46">
        <v>4</v>
      </c>
      <c r="H147" s="47">
        <f t="shared" si="3"/>
        <v>0</v>
      </c>
      <c r="I147" s="40"/>
      <c r="J147" s="63"/>
    </row>
    <row r="148" spans="1:10" ht="16.5" x14ac:dyDescent="0.25">
      <c r="A148" s="50"/>
      <c r="B148" s="42" t="s">
        <v>127</v>
      </c>
      <c r="C148" s="23" t="s">
        <v>82</v>
      </c>
      <c r="D148" s="43">
        <f t="shared" si="2"/>
        <v>0.54</v>
      </c>
      <c r="E148" s="44">
        <v>1.86</v>
      </c>
      <c r="F148" s="60">
        <v>14.14</v>
      </c>
      <c r="G148" s="46">
        <v>4</v>
      </c>
      <c r="H148" s="47">
        <f t="shared" si="3"/>
        <v>30.54</v>
      </c>
      <c r="I148" s="40"/>
      <c r="J148" s="63"/>
    </row>
    <row r="149" spans="1:10" ht="16.5" x14ac:dyDescent="0.25">
      <c r="A149" s="50"/>
      <c r="B149" s="42" t="s">
        <v>7</v>
      </c>
      <c r="C149" s="23" t="s">
        <v>82</v>
      </c>
      <c r="D149" s="43">
        <f t="shared" si="2"/>
        <v>0.54</v>
      </c>
      <c r="E149" s="44">
        <v>1.86</v>
      </c>
      <c r="F149" s="60">
        <v>448.75</v>
      </c>
      <c r="G149" s="46">
        <v>4</v>
      </c>
      <c r="H149" s="47">
        <f t="shared" si="3"/>
        <v>969.3</v>
      </c>
    </row>
    <row r="150" spans="1:10" ht="26.25" x14ac:dyDescent="0.25">
      <c r="A150" s="50">
        <v>5</v>
      </c>
      <c r="B150" s="53" t="s">
        <v>59</v>
      </c>
      <c r="C150" s="54" t="s">
        <v>81</v>
      </c>
      <c r="D150" s="54">
        <f t="shared" si="2"/>
        <v>0.54</v>
      </c>
      <c r="E150" s="57">
        <v>1.86</v>
      </c>
      <c r="F150" s="56">
        <v>207.77</v>
      </c>
      <c r="G150" s="55">
        <v>4</v>
      </c>
      <c r="H150" s="56">
        <f t="shared" si="3"/>
        <v>448.78</v>
      </c>
      <c r="I150" s="52" t="s">
        <v>172</v>
      </c>
    </row>
    <row r="151" spans="1:10" ht="16.5" x14ac:dyDescent="0.25">
      <c r="A151" s="50"/>
      <c r="B151" s="42" t="s">
        <v>124</v>
      </c>
      <c r="C151" s="23" t="s">
        <v>82</v>
      </c>
      <c r="D151" s="43">
        <f t="shared" si="2"/>
        <v>0.54</v>
      </c>
      <c r="E151" s="44">
        <v>1.86</v>
      </c>
      <c r="F151" s="60">
        <v>179.78</v>
      </c>
      <c r="G151" s="46">
        <v>4</v>
      </c>
      <c r="H151" s="47">
        <f t="shared" si="3"/>
        <v>388.32</v>
      </c>
    </row>
    <row r="152" spans="1:10" ht="16.5" x14ac:dyDescent="0.25">
      <c r="A152" s="50"/>
      <c r="B152" s="42" t="s">
        <v>11</v>
      </c>
      <c r="C152" s="23" t="s">
        <v>82</v>
      </c>
      <c r="D152" s="43">
        <f t="shared" si="2"/>
        <v>0.54</v>
      </c>
      <c r="E152" s="44">
        <v>1.86</v>
      </c>
      <c r="F152" s="60">
        <v>5</v>
      </c>
      <c r="G152" s="46">
        <v>4</v>
      </c>
      <c r="H152" s="47">
        <f t="shared" si="3"/>
        <v>10.8</v>
      </c>
    </row>
    <row r="153" spans="1:10" ht="16.5" x14ac:dyDescent="0.25">
      <c r="A153" s="50"/>
      <c r="B153" s="42" t="s">
        <v>125</v>
      </c>
      <c r="C153" s="23" t="s">
        <v>82</v>
      </c>
      <c r="D153" s="43">
        <f t="shared" ref="D153:D186" si="4">+ROUND(E153/$E$23,2)</f>
        <v>0.54</v>
      </c>
      <c r="E153" s="44">
        <v>1.86</v>
      </c>
      <c r="F153" s="60">
        <v>22.99</v>
      </c>
      <c r="G153" s="46">
        <v>4</v>
      </c>
      <c r="H153" s="47">
        <f t="shared" ref="H153:H186" si="5">ROUND((D153*F153*G153),2)</f>
        <v>49.66</v>
      </c>
    </row>
    <row r="154" spans="1:10" ht="16.5" x14ac:dyDescent="0.25">
      <c r="A154" s="50"/>
      <c r="B154" s="42" t="s">
        <v>126</v>
      </c>
      <c r="C154" s="23" t="s">
        <v>82</v>
      </c>
      <c r="D154" s="43">
        <f t="shared" si="4"/>
        <v>0.54</v>
      </c>
      <c r="E154" s="44">
        <v>1.86</v>
      </c>
      <c r="F154" s="60">
        <v>0</v>
      </c>
      <c r="G154" s="46">
        <v>4</v>
      </c>
      <c r="H154" s="47">
        <f t="shared" si="5"/>
        <v>0</v>
      </c>
      <c r="J154" s="63"/>
    </row>
    <row r="155" spans="1:10" ht="16.5" x14ac:dyDescent="0.25">
      <c r="A155" s="50"/>
      <c r="B155" s="42" t="s">
        <v>132</v>
      </c>
      <c r="C155" s="23" t="s">
        <v>82</v>
      </c>
      <c r="D155" s="43">
        <f t="shared" si="4"/>
        <v>0.54</v>
      </c>
      <c r="E155" s="44">
        <v>1.86</v>
      </c>
      <c r="F155" s="60">
        <v>0</v>
      </c>
      <c r="G155" s="46">
        <v>4</v>
      </c>
      <c r="H155" s="47">
        <f t="shared" si="5"/>
        <v>0</v>
      </c>
      <c r="J155" s="63"/>
    </row>
    <row r="156" spans="1:10" ht="16.5" x14ac:dyDescent="0.25">
      <c r="A156" s="50"/>
      <c r="B156" s="42" t="s">
        <v>127</v>
      </c>
      <c r="C156" s="23" t="s">
        <v>82</v>
      </c>
      <c r="D156" s="43">
        <f t="shared" si="4"/>
        <v>0.54</v>
      </c>
      <c r="E156" s="44">
        <v>1.86</v>
      </c>
      <c r="F156" s="60">
        <v>0</v>
      </c>
      <c r="G156" s="46">
        <v>4</v>
      </c>
      <c r="H156" s="47">
        <f t="shared" si="5"/>
        <v>0</v>
      </c>
      <c r="J156" s="63"/>
    </row>
    <row r="157" spans="1:10" ht="16.5" x14ac:dyDescent="0.25">
      <c r="A157" s="50"/>
      <c r="B157" s="42" t="s">
        <v>7</v>
      </c>
      <c r="C157" s="23" t="s">
        <v>82</v>
      </c>
      <c r="D157" s="43">
        <f t="shared" si="4"/>
        <v>0.54</v>
      </c>
      <c r="E157" s="44">
        <v>1.86</v>
      </c>
      <c r="F157" s="60">
        <v>207.77</v>
      </c>
      <c r="G157" s="46">
        <v>4</v>
      </c>
      <c r="H157" s="47">
        <f t="shared" si="5"/>
        <v>448.78</v>
      </c>
    </row>
    <row r="158" spans="1:10" ht="26.25" x14ac:dyDescent="0.25">
      <c r="A158" s="50"/>
      <c r="B158" s="53" t="s">
        <v>60</v>
      </c>
      <c r="C158" s="54" t="s">
        <v>81</v>
      </c>
      <c r="D158" s="54">
        <f t="shared" si="4"/>
        <v>0.03</v>
      </c>
      <c r="E158" s="57">
        <v>0.11</v>
      </c>
      <c r="F158" s="56">
        <v>5167.9000000000005</v>
      </c>
      <c r="G158" s="55">
        <v>13</v>
      </c>
      <c r="H158" s="56">
        <f t="shared" si="5"/>
        <v>2015.48</v>
      </c>
    </row>
    <row r="159" spans="1:10" ht="26.25" x14ac:dyDescent="0.25">
      <c r="A159" s="128">
        <v>6</v>
      </c>
      <c r="B159" s="53" t="s">
        <v>61</v>
      </c>
      <c r="C159" s="54" t="s">
        <v>81</v>
      </c>
      <c r="D159" s="54">
        <f t="shared" si="4"/>
        <v>0.72</v>
      </c>
      <c r="E159" s="57">
        <v>2.48</v>
      </c>
      <c r="F159" s="56">
        <f>F160+F161+F162+F163+F164</f>
        <v>1700.2600000000002</v>
      </c>
      <c r="G159" s="55">
        <v>4</v>
      </c>
      <c r="H159" s="56">
        <f t="shared" si="5"/>
        <v>4896.75</v>
      </c>
      <c r="I159" s="52" t="s">
        <v>173</v>
      </c>
    </row>
    <row r="160" spans="1:10" ht="16.5" x14ac:dyDescent="0.25">
      <c r="A160" s="74"/>
      <c r="B160" s="42" t="s">
        <v>124</v>
      </c>
      <c r="C160" s="23" t="s">
        <v>82</v>
      </c>
      <c r="D160" s="43">
        <f t="shared" si="4"/>
        <v>0.72</v>
      </c>
      <c r="E160" s="44">
        <v>2.48</v>
      </c>
      <c r="F160" s="60">
        <v>217.51</v>
      </c>
      <c r="G160" s="46">
        <v>4</v>
      </c>
      <c r="H160" s="47">
        <f t="shared" si="5"/>
        <v>626.42999999999995</v>
      </c>
    </row>
    <row r="161" spans="1:14" ht="16.5" x14ac:dyDescent="0.25">
      <c r="A161" s="74"/>
      <c r="B161" s="42" t="s">
        <v>11</v>
      </c>
      <c r="C161" s="23" t="s">
        <v>82</v>
      </c>
      <c r="D161" s="43">
        <f t="shared" si="4"/>
        <v>0.72</v>
      </c>
      <c r="E161" s="44">
        <v>2.48</v>
      </c>
      <c r="F161" s="60">
        <v>698.36</v>
      </c>
      <c r="G161" s="46">
        <v>4</v>
      </c>
      <c r="H161" s="47">
        <f t="shared" si="5"/>
        <v>2011.28</v>
      </c>
    </row>
    <row r="162" spans="1:14" ht="16.5" x14ac:dyDescent="0.25">
      <c r="A162" s="74"/>
      <c r="B162" s="42" t="s">
        <v>125</v>
      </c>
      <c r="C162" s="23" t="s">
        <v>82</v>
      </c>
      <c r="D162" s="43">
        <f t="shared" si="4"/>
        <v>0.72</v>
      </c>
      <c r="E162" s="44">
        <v>2.48</v>
      </c>
      <c r="F162" s="60">
        <v>331.97</v>
      </c>
      <c r="G162" s="46">
        <v>4</v>
      </c>
      <c r="H162" s="47">
        <f t="shared" si="5"/>
        <v>956.07</v>
      </c>
    </row>
    <row r="163" spans="1:14" ht="16.5" x14ac:dyDescent="0.25">
      <c r="A163" s="74"/>
      <c r="B163" s="42" t="s">
        <v>126</v>
      </c>
      <c r="C163" s="23" t="s">
        <v>82</v>
      </c>
      <c r="D163" s="43">
        <f t="shared" si="4"/>
        <v>0.72</v>
      </c>
      <c r="E163" s="44">
        <v>2.48</v>
      </c>
      <c r="F163" s="60">
        <v>95.63</v>
      </c>
      <c r="G163" s="46">
        <v>4</v>
      </c>
      <c r="H163" s="47">
        <f t="shared" si="5"/>
        <v>275.41000000000003</v>
      </c>
    </row>
    <row r="164" spans="1:14" ht="16.5" x14ac:dyDescent="0.25">
      <c r="A164" s="74"/>
      <c r="B164" s="42" t="s">
        <v>127</v>
      </c>
      <c r="C164" s="23" t="s">
        <v>82</v>
      </c>
      <c r="D164" s="43">
        <f t="shared" si="4"/>
        <v>0.72</v>
      </c>
      <c r="E164" s="44">
        <v>2.48</v>
      </c>
      <c r="F164" s="60">
        <v>356.79</v>
      </c>
      <c r="G164" s="46">
        <v>4</v>
      </c>
      <c r="H164" s="47">
        <f t="shared" si="5"/>
        <v>1027.56</v>
      </c>
    </row>
    <row r="165" spans="1:14" ht="16.5" x14ac:dyDescent="0.25">
      <c r="A165" s="50"/>
      <c r="B165" s="42" t="s">
        <v>7</v>
      </c>
      <c r="C165" s="23" t="s">
        <v>82</v>
      </c>
      <c r="D165" s="43">
        <f t="shared" si="4"/>
        <v>0.72</v>
      </c>
      <c r="E165" s="44">
        <v>2.48</v>
      </c>
      <c r="F165" s="60">
        <v>1700.2600000000002</v>
      </c>
      <c r="G165" s="46">
        <v>4</v>
      </c>
      <c r="H165" s="47">
        <f t="shared" si="5"/>
        <v>4896.75</v>
      </c>
    </row>
    <row r="166" spans="1:14" ht="39" x14ac:dyDescent="0.25">
      <c r="A166" s="50"/>
      <c r="B166" s="53" t="s">
        <v>62</v>
      </c>
      <c r="C166" s="54" t="s">
        <v>81</v>
      </c>
      <c r="D166" s="54">
        <f t="shared" si="4"/>
        <v>0.03</v>
      </c>
      <c r="E166" s="57">
        <v>0.11</v>
      </c>
      <c r="F166" s="56">
        <v>1700.2600000000002</v>
      </c>
      <c r="G166" s="55">
        <v>13</v>
      </c>
      <c r="H166" s="56">
        <f t="shared" si="5"/>
        <v>663.1</v>
      </c>
    </row>
    <row r="167" spans="1:14" ht="18" customHeight="1" x14ac:dyDescent="0.25">
      <c r="A167" s="50">
        <v>7</v>
      </c>
      <c r="B167" s="53" t="s">
        <v>63</v>
      </c>
      <c r="C167" s="54" t="s">
        <v>19</v>
      </c>
      <c r="D167" s="54">
        <f t="shared" si="4"/>
        <v>0.02</v>
      </c>
      <c r="E167" s="57">
        <v>0.08</v>
      </c>
      <c r="F167" s="56">
        <v>1423.69</v>
      </c>
      <c r="G167" s="55">
        <v>5</v>
      </c>
      <c r="H167" s="56">
        <f t="shared" si="5"/>
        <v>142.37</v>
      </c>
    </row>
    <row r="168" spans="1:14" s="41" customFormat="1" ht="15" customHeight="1" x14ac:dyDescent="0.25">
      <c r="A168" s="51"/>
      <c r="B168" s="35" t="s">
        <v>64</v>
      </c>
      <c r="C168" s="36" t="s">
        <v>35</v>
      </c>
      <c r="D168" s="36">
        <f t="shared" si="4"/>
        <v>31.9</v>
      </c>
      <c r="E168" s="37">
        <v>110.14</v>
      </c>
      <c r="F168" s="38">
        <v>0</v>
      </c>
      <c r="G168" s="39">
        <v>0</v>
      </c>
      <c r="H168" s="38">
        <f t="shared" si="5"/>
        <v>0</v>
      </c>
      <c r="I168" s="119"/>
      <c r="J168" s="75"/>
      <c r="K168" s="75"/>
      <c r="L168" s="75"/>
      <c r="M168" s="75"/>
      <c r="N168" s="75"/>
    </row>
    <row r="169" spans="1:14" x14ac:dyDescent="0.25">
      <c r="A169" s="50"/>
      <c r="B169" s="53" t="s">
        <v>65</v>
      </c>
      <c r="C169" s="36" t="s">
        <v>43</v>
      </c>
      <c r="D169" s="36">
        <f t="shared" si="4"/>
        <v>22.33</v>
      </c>
      <c r="E169" s="37">
        <v>77.099999999999994</v>
      </c>
      <c r="F169" s="38">
        <v>0</v>
      </c>
      <c r="G169" s="39">
        <v>0</v>
      </c>
      <c r="H169" s="38">
        <f t="shared" si="5"/>
        <v>0</v>
      </c>
      <c r="I169" s="120"/>
      <c r="J169" s="75"/>
      <c r="K169" s="75"/>
      <c r="L169" s="75"/>
      <c r="M169" s="75"/>
      <c r="N169" s="75"/>
    </row>
    <row r="170" spans="1:14" x14ac:dyDescent="0.25">
      <c r="A170" s="50"/>
      <c r="B170" s="53" t="s">
        <v>66</v>
      </c>
      <c r="C170" s="54" t="s">
        <v>35</v>
      </c>
      <c r="D170" s="54">
        <f t="shared" si="4"/>
        <v>6.38</v>
      </c>
      <c r="E170" s="57">
        <v>22.03</v>
      </c>
      <c r="F170" s="56">
        <v>0</v>
      </c>
      <c r="G170" s="55">
        <v>0</v>
      </c>
      <c r="H170" s="56">
        <f t="shared" si="5"/>
        <v>0</v>
      </c>
      <c r="I170" s="120"/>
      <c r="J170" s="75"/>
      <c r="K170" s="75"/>
      <c r="L170" s="75"/>
      <c r="M170" s="75"/>
      <c r="N170" s="75"/>
    </row>
    <row r="171" spans="1:14" ht="26.25" x14ac:dyDescent="0.25">
      <c r="A171" s="50">
        <v>8</v>
      </c>
      <c r="B171" s="53" t="s">
        <v>67</v>
      </c>
      <c r="C171" s="54" t="s">
        <v>19</v>
      </c>
      <c r="D171" s="54">
        <f t="shared" si="4"/>
        <v>1.67</v>
      </c>
      <c r="E171" s="57">
        <v>5.75</v>
      </c>
      <c r="F171" s="56">
        <v>95.83</v>
      </c>
      <c r="G171" s="55">
        <v>5</v>
      </c>
      <c r="H171" s="56">
        <f t="shared" si="5"/>
        <v>800.18</v>
      </c>
      <c r="I171" s="120"/>
      <c r="J171" s="75"/>
      <c r="K171" s="75"/>
      <c r="L171" s="75"/>
      <c r="M171" s="75"/>
      <c r="N171" s="75"/>
    </row>
    <row r="172" spans="1:14" ht="16.5" x14ac:dyDescent="0.25">
      <c r="A172" s="50">
        <v>9</v>
      </c>
      <c r="B172" s="53" t="s">
        <v>68</v>
      </c>
      <c r="C172" s="54" t="s">
        <v>81</v>
      </c>
      <c r="D172" s="54">
        <f t="shared" si="4"/>
        <v>2.17</v>
      </c>
      <c r="E172" s="57">
        <v>7.48</v>
      </c>
      <c r="F172" s="56">
        <f>F173+F174+F175+F176+F177+F178</f>
        <v>73.41</v>
      </c>
      <c r="G172" s="55">
        <v>9</v>
      </c>
      <c r="H172" s="56">
        <f t="shared" si="5"/>
        <v>1433.7</v>
      </c>
      <c r="I172" s="120"/>
      <c r="J172" s="75"/>
      <c r="K172" s="75"/>
      <c r="L172" s="75"/>
      <c r="M172" s="75"/>
      <c r="N172" s="75"/>
    </row>
    <row r="173" spans="1:14" ht="16.5" x14ac:dyDescent="0.25">
      <c r="A173" s="50"/>
      <c r="B173" s="42" t="s">
        <v>124</v>
      </c>
      <c r="C173" s="23" t="s">
        <v>82</v>
      </c>
      <c r="D173" s="43">
        <f t="shared" si="4"/>
        <v>2.17</v>
      </c>
      <c r="E173" s="44">
        <v>7.48</v>
      </c>
      <c r="F173" s="60">
        <v>11.9</v>
      </c>
      <c r="G173" s="46">
        <v>9</v>
      </c>
      <c r="H173" s="47">
        <f t="shared" si="5"/>
        <v>232.41</v>
      </c>
    </row>
    <row r="174" spans="1:14" ht="16.5" x14ac:dyDescent="0.25">
      <c r="A174" s="50"/>
      <c r="B174" s="42" t="s">
        <v>11</v>
      </c>
      <c r="C174" s="23" t="s">
        <v>82</v>
      </c>
      <c r="D174" s="43">
        <f t="shared" si="4"/>
        <v>2.17</v>
      </c>
      <c r="E174" s="44">
        <v>7.48</v>
      </c>
      <c r="F174" s="60">
        <v>24.57</v>
      </c>
      <c r="G174" s="46">
        <v>9</v>
      </c>
      <c r="H174" s="47">
        <f t="shared" si="5"/>
        <v>479.85</v>
      </c>
    </row>
    <row r="175" spans="1:14" ht="16.5" x14ac:dyDescent="0.25">
      <c r="A175" s="50"/>
      <c r="B175" s="42" t="s">
        <v>125</v>
      </c>
      <c r="C175" s="23" t="s">
        <v>82</v>
      </c>
      <c r="D175" s="43">
        <f t="shared" si="4"/>
        <v>2.17</v>
      </c>
      <c r="E175" s="44">
        <v>7.48</v>
      </c>
      <c r="F175" s="60">
        <v>6.05</v>
      </c>
      <c r="G175" s="46">
        <v>9</v>
      </c>
      <c r="H175" s="47">
        <f t="shared" si="5"/>
        <v>118.16</v>
      </c>
    </row>
    <row r="176" spans="1:14" ht="16.5" x14ac:dyDescent="0.25">
      <c r="A176" s="50"/>
      <c r="B176" s="42" t="s">
        <v>126</v>
      </c>
      <c r="C176" s="23" t="s">
        <v>82</v>
      </c>
      <c r="D176" s="43">
        <f t="shared" si="4"/>
        <v>2.17</v>
      </c>
      <c r="E176" s="44">
        <v>7.48</v>
      </c>
      <c r="F176" s="60">
        <v>17.72</v>
      </c>
      <c r="G176" s="46">
        <v>9</v>
      </c>
      <c r="H176" s="47">
        <f t="shared" si="5"/>
        <v>346.07</v>
      </c>
    </row>
    <row r="177" spans="1:19" ht="16.5" x14ac:dyDescent="0.25">
      <c r="A177" s="50"/>
      <c r="B177" s="42" t="s">
        <v>132</v>
      </c>
      <c r="C177" s="23" t="s">
        <v>82</v>
      </c>
      <c r="D177" s="43">
        <f t="shared" si="4"/>
        <v>2.17</v>
      </c>
      <c r="E177" s="44">
        <v>7.48</v>
      </c>
      <c r="F177" s="60">
        <v>0.14000000000000001</v>
      </c>
      <c r="G177" s="46">
        <v>9</v>
      </c>
      <c r="H177" s="47">
        <f t="shared" si="5"/>
        <v>2.73</v>
      </c>
    </row>
    <row r="178" spans="1:19" ht="16.5" x14ac:dyDescent="0.25">
      <c r="A178" s="50"/>
      <c r="B178" s="42" t="s">
        <v>127</v>
      </c>
      <c r="C178" s="23" t="s">
        <v>82</v>
      </c>
      <c r="D178" s="43">
        <f t="shared" si="4"/>
        <v>2.17</v>
      </c>
      <c r="E178" s="44">
        <v>7.48</v>
      </c>
      <c r="F178" s="60">
        <v>13.03</v>
      </c>
      <c r="G178" s="46">
        <v>9</v>
      </c>
      <c r="H178" s="47">
        <f t="shared" si="5"/>
        <v>254.48</v>
      </c>
      <c r="J178" s="76"/>
    </row>
    <row r="179" spans="1:19" ht="16.5" x14ac:dyDescent="0.25">
      <c r="A179" s="50"/>
      <c r="B179" s="42" t="s">
        <v>7</v>
      </c>
      <c r="C179" s="23" t="s">
        <v>82</v>
      </c>
      <c r="D179" s="43">
        <f t="shared" si="4"/>
        <v>2.17</v>
      </c>
      <c r="E179" s="44">
        <v>7.48</v>
      </c>
      <c r="F179" s="60">
        <v>73.41</v>
      </c>
      <c r="G179" s="46">
        <v>9</v>
      </c>
      <c r="H179" s="47">
        <f t="shared" si="5"/>
        <v>1433.7</v>
      </c>
      <c r="J179" s="77"/>
    </row>
    <row r="180" spans="1:19" ht="26.25" x14ac:dyDescent="0.25">
      <c r="A180" s="50"/>
      <c r="B180" s="53" t="s">
        <v>69</v>
      </c>
      <c r="C180" s="54" t="s">
        <v>81</v>
      </c>
      <c r="D180" s="54">
        <f t="shared" si="4"/>
        <v>0.03</v>
      </c>
      <c r="E180" s="57">
        <v>0.11</v>
      </c>
      <c r="F180" s="56">
        <v>73.41</v>
      </c>
      <c r="G180" s="55">
        <v>13</v>
      </c>
      <c r="H180" s="56">
        <f t="shared" si="5"/>
        <v>28.63</v>
      </c>
      <c r="L180" s="78"/>
    </row>
    <row r="181" spans="1:19" ht="26.25" x14ac:dyDescent="0.25">
      <c r="A181" s="50"/>
      <c r="B181" s="53" t="s">
        <v>70</v>
      </c>
      <c r="C181" s="54" t="s">
        <v>81</v>
      </c>
      <c r="D181" s="54">
        <f t="shared" si="4"/>
        <v>0.02</v>
      </c>
      <c r="E181" s="57">
        <v>0.08</v>
      </c>
      <c r="F181" s="56">
        <f>26094.778+22.32-205.92-97.49</f>
        <v>25813.687999999998</v>
      </c>
      <c r="G181" s="55">
        <v>9</v>
      </c>
      <c r="H181" s="56">
        <f t="shared" si="5"/>
        <v>4646.46</v>
      </c>
      <c r="L181" s="79"/>
    </row>
    <row r="182" spans="1:19" ht="26.25" x14ac:dyDescent="0.25">
      <c r="A182" s="50"/>
      <c r="B182" s="53" t="s">
        <v>115</v>
      </c>
      <c r="C182" s="54" t="s">
        <v>81</v>
      </c>
      <c r="D182" s="54">
        <f t="shared" si="4"/>
        <v>0.02</v>
      </c>
      <c r="E182" s="57">
        <v>0.08</v>
      </c>
      <c r="F182" s="56">
        <v>3333.51</v>
      </c>
      <c r="G182" s="55">
        <v>3</v>
      </c>
      <c r="H182" s="56">
        <f t="shared" si="5"/>
        <v>200.01</v>
      </c>
      <c r="K182" s="80"/>
      <c r="L182" s="81"/>
      <c r="M182" s="80"/>
      <c r="N182" s="80"/>
      <c r="O182" s="80"/>
      <c r="P182" s="80"/>
      <c r="Q182" s="80"/>
      <c r="R182" s="80"/>
      <c r="S182" s="80"/>
    </row>
    <row r="183" spans="1:19" s="19" customFormat="1" ht="16.5" x14ac:dyDescent="0.25">
      <c r="A183" s="65" t="s">
        <v>71</v>
      </c>
      <c r="B183" s="35" t="s">
        <v>74</v>
      </c>
      <c r="C183" s="82" t="s">
        <v>155</v>
      </c>
      <c r="D183" s="36">
        <f t="shared" si="4"/>
        <v>1.31</v>
      </c>
      <c r="E183" s="37">
        <v>4.54</v>
      </c>
      <c r="F183" s="38">
        <v>0</v>
      </c>
      <c r="G183" s="83">
        <v>0</v>
      </c>
      <c r="H183" s="38">
        <f t="shared" si="5"/>
        <v>0</v>
      </c>
      <c r="I183" s="13"/>
      <c r="J183" s="9" t="s">
        <v>128</v>
      </c>
      <c r="K183" s="80"/>
      <c r="L183" s="80"/>
      <c r="M183" s="80"/>
      <c r="N183" s="80"/>
      <c r="O183" s="80"/>
      <c r="P183" s="80"/>
      <c r="Q183" s="80"/>
      <c r="R183" s="80"/>
      <c r="S183" s="80"/>
    </row>
    <row r="184" spans="1:19" x14ac:dyDescent="0.25">
      <c r="A184" s="50">
        <v>1</v>
      </c>
      <c r="B184" s="53" t="s">
        <v>75</v>
      </c>
      <c r="C184" s="62" t="s">
        <v>47</v>
      </c>
      <c r="D184" s="54">
        <f t="shared" si="4"/>
        <v>2.82</v>
      </c>
      <c r="E184" s="57">
        <v>9.74</v>
      </c>
      <c r="F184" s="56">
        <v>0</v>
      </c>
      <c r="G184" s="55">
        <v>0</v>
      </c>
      <c r="H184" s="56">
        <f t="shared" si="5"/>
        <v>0</v>
      </c>
      <c r="I184" s="13"/>
      <c r="J184" s="9" t="s">
        <v>128</v>
      </c>
      <c r="K184" s="80"/>
      <c r="L184" s="80"/>
      <c r="M184" s="80"/>
      <c r="N184" s="80"/>
      <c r="O184" s="80"/>
      <c r="P184" s="80"/>
      <c r="Q184" s="80"/>
      <c r="R184" s="80"/>
      <c r="S184" s="80"/>
    </row>
    <row r="185" spans="1:19" x14ac:dyDescent="0.25">
      <c r="A185" s="50">
        <v>2</v>
      </c>
      <c r="B185" s="53" t="s">
        <v>131</v>
      </c>
      <c r="C185" s="62" t="s">
        <v>73</v>
      </c>
      <c r="D185" s="54">
        <f t="shared" si="4"/>
        <v>22.33</v>
      </c>
      <c r="E185" s="57">
        <v>77.099999999999994</v>
      </c>
      <c r="F185" s="56">
        <v>0</v>
      </c>
      <c r="G185" s="55">
        <v>0</v>
      </c>
      <c r="H185" s="56">
        <f t="shared" si="5"/>
        <v>0</v>
      </c>
      <c r="I185" s="13"/>
      <c r="J185" s="9" t="s">
        <v>128</v>
      </c>
      <c r="K185" s="80"/>
      <c r="L185" s="80"/>
      <c r="M185" s="80"/>
      <c r="N185" s="80"/>
      <c r="O185" s="80"/>
      <c r="P185" s="80"/>
      <c r="Q185" s="80"/>
      <c r="R185" s="80"/>
      <c r="S185" s="80"/>
    </row>
    <row r="186" spans="1:19" ht="25.5" customHeight="1" x14ac:dyDescent="0.25">
      <c r="A186" s="50" t="s">
        <v>72</v>
      </c>
      <c r="B186" s="53" t="s">
        <v>130</v>
      </c>
      <c r="C186" s="36" t="s">
        <v>43</v>
      </c>
      <c r="D186" s="36">
        <f t="shared" si="4"/>
        <v>22.33</v>
      </c>
      <c r="E186" s="37">
        <v>77.099999999999994</v>
      </c>
      <c r="F186" s="38">
        <v>251</v>
      </c>
      <c r="G186" s="39">
        <v>1</v>
      </c>
      <c r="H186" s="38">
        <f t="shared" si="5"/>
        <v>5604.83</v>
      </c>
      <c r="I186" s="13"/>
      <c r="J186" s="9"/>
      <c r="K186" s="80"/>
      <c r="L186" s="80"/>
      <c r="M186" s="80"/>
      <c r="N186" s="80"/>
      <c r="O186" s="80"/>
      <c r="P186" s="80"/>
      <c r="Q186" s="80"/>
      <c r="R186" s="80"/>
      <c r="S186" s="80"/>
    </row>
    <row r="187" spans="1:19" ht="14.25" customHeight="1" x14ac:dyDescent="0.25">
      <c r="A187" s="84" t="s">
        <v>117</v>
      </c>
      <c r="B187" s="11" t="s">
        <v>91</v>
      </c>
      <c r="C187" s="85"/>
      <c r="D187" s="85"/>
      <c r="E187" s="86"/>
      <c r="F187" s="87"/>
      <c r="G187" s="88"/>
      <c r="H187" s="87"/>
      <c r="I187" s="40"/>
      <c r="J187" s="48"/>
      <c r="K187" s="80"/>
      <c r="L187" s="80"/>
      <c r="M187" s="80"/>
      <c r="N187" s="80"/>
      <c r="O187" s="80"/>
      <c r="P187" s="80"/>
      <c r="Q187" s="80"/>
      <c r="R187" s="80"/>
      <c r="S187" s="80"/>
    </row>
    <row r="188" spans="1:19" ht="16.5" hidden="1" customHeight="1" x14ac:dyDescent="0.25">
      <c r="A188" s="50">
        <v>1</v>
      </c>
      <c r="B188" s="42" t="s">
        <v>87</v>
      </c>
      <c r="C188" s="23" t="s">
        <v>35</v>
      </c>
      <c r="D188" s="23"/>
      <c r="E188" s="44">
        <v>379.8</v>
      </c>
      <c r="F188" s="45">
        <v>0</v>
      </c>
      <c r="G188" s="61">
        <v>0</v>
      </c>
      <c r="H188" s="56">
        <f>ROUND((E188*F188*G188),2)</f>
        <v>0</v>
      </c>
      <c r="I188" s="40"/>
      <c r="J188" s="48"/>
      <c r="K188" s="80"/>
      <c r="L188" s="80"/>
      <c r="M188" s="80"/>
      <c r="N188" s="80"/>
      <c r="O188" s="80"/>
      <c r="P188" s="80"/>
      <c r="Q188" s="80"/>
      <c r="R188" s="80"/>
      <c r="S188" s="80"/>
    </row>
    <row r="189" spans="1:19" ht="18" hidden="1" customHeight="1" x14ac:dyDescent="0.25">
      <c r="A189" s="50">
        <v>2</v>
      </c>
      <c r="B189" s="42" t="s">
        <v>88</v>
      </c>
      <c r="C189" s="23" t="s">
        <v>89</v>
      </c>
      <c r="D189" s="23"/>
      <c r="E189" s="44">
        <v>159.58000000000001</v>
      </c>
      <c r="F189" s="45">
        <v>0</v>
      </c>
      <c r="G189" s="61">
        <v>0</v>
      </c>
      <c r="H189" s="56">
        <f t="shared" ref="H189:H194" si="6">ROUND((E189*F189*G189),2)</f>
        <v>0</v>
      </c>
      <c r="I189" s="40"/>
      <c r="J189" s="48"/>
      <c r="K189" s="80"/>
      <c r="L189" s="80"/>
      <c r="M189" s="80"/>
      <c r="N189" s="80"/>
      <c r="O189" s="80"/>
      <c r="P189" s="80"/>
      <c r="Q189" s="80"/>
      <c r="R189" s="80"/>
      <c r="S189" s="80"/>
    </row>
    <row r="190" spans="1:19" ht="18" hidden="1" customHeight="1" x14ac:dyDescent="0.25">
      <c r="A190" s="50">
        <v>3</v>
      </c>
      <c r="B190" s="42" t="s">
        <v>112</v>
      </c>
      <c r="C190" s="23" t="s">
        <v>35</v>
      </c>
      <c r="D190" s="23"/>
      <c r="E190" s="44">
        <v>4.22</v>
      </c>
      <c r="F190" s="89">
        <v>0</v>
      </c>
      <c r="G190" s="61">
        <v>0</v>
      </c>
      <c r="H190" s="56">
        <f t="shared" si="6"/>
        <v>0</v>
      </c>
      <c r="I190" s="40"/>
      <c r="J190" s="48"/>
      <c r="K190" s="80"/>
      <c r="L190" s="80"/>
      <c r="M190" s="80"/>
      <c r="N190" s="80"/>
      <c r="O190" s="80"/>
      <c r="P190" s="80"/>
      <c r="Q190" s="80"/>
      <c r="R190" s="80"/>
      <c r="S190" s="80"/>
    </row>
    <row r="191" spans="1:19" ht="18" hidden="1" customHeight="1" x14ac:dyDescent="0.25">
      <c r="A191" s="50">
        <v>4</v>
      </c>
      <c r="B191" s="42" t="s">
        <v>90</v>
      </c>
      <c r="C191" s="23" t="s">
        <v>35</v>
      </c>
      <c r="D191" s="23"/>
      <c r="E191" s="44">
        <v>2.64</v>
      </c>
      <c r="F191" s="89">
        <v>0</v>
      </c>
      <c r="G191" s="61">
        <v>0</v>
      </c>
      <c r="H191" s="56">
        <f t="shared" si="6"/>
        <v>0</v>
      </c>
      <c r="I191" s="40"/>
      <c r="J191" s="48"/>
      <c r="K191" s="80"/>
      <c r="L191" s="80"/>
      <c r="M191" s="80"/>
      <c r="N191" s="80"/>
      <c r="O191" s="80"/>
      <c r="P191" s="80"/>
      <c r="Q191" s="80"/>
      <c r="R191" s="80"/>
      <c r="S191" s="80"/>
    </row>
    <row r="192" spans="1:19" ht="18" hidden="1" customHeight="1" x14ac:dyDescent="0.25">
      <c r="A192" s="50">
        <v>5</v>
      </c>
      <c r="B192" s="42" t="s">
        <v>113</v>
      </c>
      <c r="C192" s="23" t="s">
        <v>35</v>
      </c>
      <c r="D192" s="23"/>
      <c r="E192" s="44">
        <v>1.06</v>
      </c>
      <c r="F192" s="89">
        <v>0</v>
      </c>
      <c r="G192" s="61">
        <v>0</v>
      </c>
      <c r="H192" s="56">
        <f t="shared" si="6"/>
        <v>0</v>
      </c>
      <c r="I192" s="40"/>
      <c r="J192" s="48"/>
      <c r="K192" s="80"/>
      <c r="L192" s="80"/>
      <c r="M192" s="80"/>
      <c r="N192" s="80"/>
      <c r="O192" s="80"/>
      <c r="P192" s="80"/>
      <c r="Q192" s="80"/>
      <c r="R192" s="80"/>
      <c r="S192" s="80"/>
    </row>
    <row r="193" spans="1:19" ht="18" hidden="1" customHeight="1" x14ac:dyDescent="0.25">
      <c r="A193" s="50">
        <v>6</v>
      </c>
      <c r="B193" s="42" t="s">
        <v>91</v>
      </c>
      <c r="C193" s="23" t="s">
        <v>19</v>
      </c>
      <c r="D193" s="23"/>
      <c r="E193" s="44">
        <v>400.69</v>
      </c>
      <c r="F193" s="89">
        <v>20.39</v>
      </c>
      <c r="G193" s="61">
        <v>0</v>
      </c>
      <c r="H193" s="56">
        <f t="shared" si="6"/>
        <v>0</v>
      </c>
      <c r="I193" s="40"/>
      <c r="J193" s="48"/>
      <c r="K193" s="80"/>
      <c r="L193" s="80"/>
      <c r="M193" s="80"/>
      <c r="N193" s="80"/>
      <c r="O193" s="80"/>
      <c r="P193" s="80"/>
      <c r="Q193" s="80"/>
      <c r="R193" s="80"/>
      <c r="S193" s="80"/>
    </row>
    <row r="194" spans="1:19" ht="18" hidden="1" customHeight="1" x14ac:dyDescent="0.25">
      <c r="A194" s="50">
        <v>7</v>
      </c>
      <c r="B194" s="42" t="s">
        <v>92</v>
      </c>
      <c r="C194" s="23" t="s">
        <v>35</v>
      </c>
      <c r="D194" s="23"/>
      <c r="E194" s="44">
        <v>126.6</v>
      </c>
      <c r="F194" s="89">
        <v>0</v>
      </c>
      <c r="G194" s="61">
        <v>0</v>
      </c>
      <c r="H194" s="56">
        <f t="shared" si="6"/>
        <v>0</v>
      </c>
      <c r="I194" s="40"/>
      <c r="J194" s="48"/>
      <c r="K194" s="80"/>
      <c r="L194" s="80"/>
      <c r="M194" s="80"/>
      <c r="N194" s="80"/>
      <c r="O194" s="80"/>
      <c r="P194" s="80"/>
      <c r="Q194" s="80"/>
      <c r="R194" s="80"/>
      <c r="S194" s="80"/>
    </row>
    <row r="195" spans="1:19" ht="16.5" customHeight="1" x14ac:dyDescent="0.25">
      <c r="A195" s="84" t="s">
        <v>118</v>
      </c>
      <c r="B195" s="11" t="s">
        <v>114</v>
      </c>
      <c r="C195" s="90"/>
      <c r="D195" s="90"/>
      <c r="E195" s="86"/>
      <c r="F195" s="87"/>
      <c r="G195" s="85"/>
      <c r="H195" s="91"/>
      <c r="I195" s="40"/>
      <c r="J195" s="48"/>
      <c r="K195" s="80"/>
      <c r="L195" s="80"/>
      <c r="M195" s="80"/>
      <c r="N195" s="80"/>
      <c r="O195" s="80"/>
      <c r="P195" s="80"/>
      <c r="Q195" s="80"/>
      <c r="R195" s="80"/>
      <c r="S195" s="80"/>
    </row>
    <row r="196" spans="1:19" ht="18" hidden="1" customHeight="1" x14ac:dyDescent="0.25">
      <c r="A196" s="50">
        <v>1</v>
      </c>
      <c r="B196" s="92" t="s">
        <v>93</v>
      </c>
      <c r="C196" s="25" t="s">
        <v>121</v>
      </c>
      <c r="D196" s="25"/>
      <c r="E196" s="89">
        <v>1.84</v>
      </c>
      <c r="F196" s="45">
        <v>17383.82</v>
      </c>
      <c r="G196" s="61">
        <v>0</v>
      </c>
      <c r="H196" s="56">
        <f>ROUND((E196*F196*G196),2)</f>
        <v>0</v>
      </c>
      <c r="I196" s="40"/>
      <c r="J196" s="48"/>
      <c r="K196" s="80"/>
      <c r="L196" s="80"/>
      <c r="M196" s="80"/>
      <c r="N196" s="80"/>
      <c r="O196" s="80"/>
      <c r="P196" s="80"/>
      <c r="Q196" s="80"/>
      <c r="R196" s="80"/>
      <c r="S196" s="80"/>
    </row>
    <row r="197" spans="1:19" ht="18" hidden="1" customHeight="1" x14ac:dyDescent="0.25">
      <c r="A197" s="50">
        <v>2</v>
      </c>
      <c r="B197" s="92" t="s">
        <v>94</v>
      </c>
      <c r="C197" s="25" t="s">
        <v>121</v>
      </c>
      <c r="D197" s="25"/>
      <c r="E197" s="89">
        <v>1.84</v>
      </c>
      <c r="F197" s="45">
        <v>2994.37</v>
      </c>
      <c r="G197" s="61">
        <v>0</v>
      </c>
      <c r="H197" s="56">
        <f t="shared" ref="H197:H218" si="7">ROUND((E197*F197*G197),2)</f>
        <v>0</v>
      </c>
      <c r="I197" s="40"/>
      <c r="J197" s="48"/>
      <c r="K197" s="80"/>
      <c r="L197" s="80"/>
      <c r="M197" s="80"/>
      <c r="N197" s="80"/>
      <c r="O197" s="80"/>
      <c r="P197" s="80"/>
      <c r="Q197" s="80"/>
      <c r="R197" s="80"/>
      <c r="S197" s="80"/>
    </row>
    <row r="198" spans="1:19" ht="18" hidden="1" customHeight="1" x14ac:dyDescent="0.25">
      <c r="A198" s="50">
        <v>3</v>
      </c>
      <c r="B198" s="92" t="s">
        <v>95</v>
      </c>
      <c r="C198" s="25" t="s">
        <v>121</v>
      </c>
      <c r="D198" s="25"/>
      <c r="E198" s="89">
        <v>0.64</v>
      </c>
      <c r="F198" s="45">
        <f>F196+F197</f>
        <v>20378.189999999999</v>
      </c>
      <c r="G198" s="25">
        <v>0</v>
      </c>
      <c r="H198" s="56">
        <f t="shared" si="7"/>
        <v>0</v>
      </c>
      <c r="I198" s="40"/>
      <c r="J198" s="48"/>
      <c r="K198" s="80"/>
      <c r="L198" s="80"/>
      <c r="M198" s="80"/>
      <c r="N198" s="80"/>
      <c r="O198" s="80"/>
      <c r="P198" s="80"/>
      <c r="Q198" s="80"/>
      <c r="R198" s="80"/>
      <c r="S198" s="80"/>
    </row>
    <row r="199" spans="1:19" ht="18" hidden="1" customHeight="1" x14ac:dyDescent="0.25">
      <c r="A199" s="50">
        <v>4</v>
      </c>
      <c r="B199" s="92" t="s">
        <v>96</v>
      </c>
      <c r="C199" s="25" t="s">
        <v>121</v>
      </c>
      <c r="D199" s="25"/>
      <c r="E199" s="89">
        <v>1.84</v>
      </c>
      <c r="F199" s="45">
        <v>26157.439999999999</v>
      </c>
      <c r="G199" s="61">
        <v>0</v>
      </c>
      <c r="H199" s="56">
        <f t="shared" si="7"/>
        <v>0</v>
      </c>
      <c r="I199" s="40"/>
      <c r="J199" s="48"/>
      <c r="K199" s="80"/>
      <c r="L199" s="80"/>
      <c r="M199" s="80"/>
      <c r="N199" s="80"/>
      <c r="O199" s="80"/>
      <c r="P199" s="80"/>
      <c r="Q199" s="80"/>
      <c r="R199" s="80"/>
      <c r="S199" s="80"/>
    </row>
    <row r="200" spans="1:19" ht="18" hidden="1" customHeight="1" x14ac:dyDescent="0.25">
      <c r="A200" s="50">
        <v>5</v>
      </c>
      <c r="B200" s="92" t="s">
        <v>95</v>
      </c>
      <c r="C200" s="25" t="s">
        <v>121</v>
      </c>
      <c r="D200" s="25"/>
      <c r="E200" s="89">
        <v>0.64</v>
      </c>
      <c r="F200" s="45">
        <v>26157.439999999999</v>
      </c>
      <c r="G200" s="61">
        <v>0</v>
      </c>
      <c r="H200" s="56">
        <f t="shared" si="7"/>
        <v>0</v>
      </c>
      <c r="I200" s="40"/>
      <c r="J200" s="48"/>
      <c r="K200" s="80"/>
      <c r="L200" s="80"/>
      <c r="M200" s="80"/>
      <c r="N200" s="80"/>
      <c r="O200" s="80"/>
      <c r="P200" s="80"/>
      <c r="Q200" s="80"/>
      <c r="R200" s="80"/>
      <c r="S200" s="80"/>
    </row>
    <row r="201" spans="1:19" ht="18" hidden="1" customHeight="1" x14ac:dyDescent="0.25">
      <c r="A201" s="50">
        <v>6</v>
      </c>
      <c r="B201" s="92" t="s">
        <v>97</v>
      </c>
      <c r="C201" s="25" t="s">
        <v>121</v>
      </c>
      <c r="D201" s="25"/>
      <c r="E201" s="89">
        <v>1.68</v>
      </c>
      <c r="F201" s="45">
        <v>0</v>
      </c>
      <c r="G201" s="61">
        <v>0</v>
      </c>
      <c r="H201" s="56">
        <f t="shared" si="7"/>
        <v>0</v>
      </c>
      <c r="I201" s="40"/>
      <c r="J201" s="48"/>
      <c r="K201" s="80"/>
      <c r="L201" s="80"/>
      <c r="M201" s="80"/>
      <c r="N201" s="80"/>
      <c r="O201" s="80"/>
      <c r="P201" s="80"/>
      <c r="Q201" s="80"/>
      <c r="R201" s="80"/>
      <c r="S201" s="80"/>
    </row>
    <row r="202" spans="1:19" ht="18" hidden="1" customHeight="1" x14ac:dyDescent="0.25">
      <c r="A202" s="50">
        <v>7</v>
      </c>
      <c r="B202" s="42" t="s">
        <v>122</v>
      </c>
      <c r="C202" s="25" t="s">
        <v>121</v>
      </c>
      <c r="D202" s="25"/>
      <c r="E202" s="89">
        <v>0.71</v>
      </c>
      <c r="F202" s="45">
        <v>0</v>
      </c>
      <c r="G202" s="61">
        <v>0</v>
      </c>
      <c r="H202" s="56">
        <f t="shared" si="7"/>
        <v>0</v>
      </c>
      <c r="I202" s="40"/>
      <c r="J202" s="48"/>
      <c r="K202" s="80"/>
      <c r="L202" s="80"/>
      <c r="M202" s="80"/>
      <c r="N202" s="80"/>
      <c r="O202" s="80"/>
      <c r="P202" s="80"/>
      <c r="Q202" s="80"/>
      <c r="R202" s="80"/>
      <c r="S202" s="80"/>
    </row>
    <row r="203" spans="1:19" ht="18" hidden="1" customHeight="1" x14ac:dyDescent="0.25">
      <c r="A203" s="50">
        <v>8</v>
      </c>
      <c r="B203" s="92" t="s">
        <v>98</v>
      </c>
      <c r="C203" s="25" t="s">
        <v>121</v>
      </c>
      <c r="D203" s="25"/>
      <c r="E203" s="89">
        <v>1.68</v>
      </c>
      <c r="F203" s="45">
        <v>0</v>
      </c>
      <c r="G203" s="61">
        <v>0</v>
      </c>
      <c r="H203" s="56">
        <f t="shared" si="7"/>
        <v>0</v>
      </c>
      <c r="I203" s="40"/>
      <c r="J203" s="48"/>
      <c r="K203" s="80"/>
      <c r="L203" s="80"/>
      <c r="M203" s="80"/>
      <c r="N203" s="80"/>
      <c r="O203" s="80"/>
      <c r="P203" s="80"/>
      <c r="Q203" s="80"/>
      <c r="R203" s="80"/>
      <c r="S203" s="80"/>
    </row>
    <row r="204" spans="1:19" ht="18" hidden="1" customHeight="1" x14ac:dyDescent="0.25">
      <c r="A204" s="50">
        <v>9</v>
      </c>
      <c r="B204" s="42" t="s">
        <v>122</v>
      </c>
      <c r="C204" s="25" t="s">
        <v>121</v>
      </c>
      <c r="D204" s="25"/>
      <c r="E204" s="89">
        <v>0.71</v>
      </c>
      <c r="F204" s="45">
        <v>0</v>
      </c>
      <c r="G204" s="61">
        <v>0</v>
      </c>
      <c r="H204" s="56">
        <f t="shared" si="7"/>
        <v>0</v>
      </c>
      <c r="I204" s="40"/>
      <c r="J204" s="48"/>
      <c r="K204" s="80"/>
      <c r="L204" s="80"/>
      <c r="M204" s="80"/>
      <c r="N204" s="80"/>
      <c r="O204" s="80"/>
      <c r="P204" s="80"/>
      <c r="Q204" s="80"/>
      <c r="R204" s="80"/>
      <c r="S204" s="80"/>
    </row>
    <row r="205" spans="1:19" ht="18" hidden="1" customHeight="1" x14ac:dyDescent="0.25">
      <c r="A205" s="50">
        <v>10</v>
      </c>
      <c r="B205" s="92" t="s">
        <v>101</v>
      </c>
      <c r="C205" s="25" t="s">
        <v>121</v>
      </c>
      <c r="D205" s="25"/>
      <c r="E205" s="89">
        <v>1.84</v>
      </c>
      <c r="F205" s="45">
        <v>3333.51</v>
      </c>
      <c r="G205" s="61">
        <v>0</v>
      </c>
      <c r="H205" s="56">
        <f t="shared" si="7"/>
        <v>0</v>
      </c>
      <c r="I205" s="40"/>
      <c r="J205" s="48"/>
      <c r="K205" s="80"/>
      <c r="L205" s="80"/>
      <c r="M205" s="80"/>
      <c r="N205" s="80"/>
      <c r="O205" s="80"/>
      <c r="P205" s="80"/>
      <c r="Q205" s="80"/>
      <c r="R205" s="80"/>
      <c r="S205" s="80"/>
    </row>
    <row r="206" spans="1:19" ht="18" hidden="1" customHeight="1" x14ac:dyDescent="0.25">
      <c r="A206" s="50">
        <v>11</v>
      </c>
      <c r="B206" s="92" t="s">
        <v>95</v>
      </c>
      <c r="C206" s="25" t="s">
        <v>121</v>
      </c>
      <c r="D206" s="25"/>
      <c r="E206" s="89">
        <v>0.64</v>
      </c>
      <c r="F206" s="45">
        <v>3333.51</v>
      </c>
      <c r="G206" s="61">
        <v>0</v>
      </c>
      <c r="H206" s="56">
        <f t="shared" si="7"/>
        <v>0</v>
      </c>
      <c r="I206" s="40"/>
      <c r="J206" s="48"/>
      <c r="K206" s="80"/>
      <c r="L206" s="80"/>
      <c r="M206" s="80"/>
      <c r="N206" s="80"/>
      <c r="O206" s="80"/>
      <c r="P206" s="80"/>
      <c r="Q206" s="80"/>
      <c r="R206" s="80"/>
      <c r="S206" s="80"/>
    </row>
    <row r="207" spans="1:19" ht="18" hidden="1" customHeight="1" x14ac:dyDescent="0.25">
      <c r="A207" s="50">
        <v>12</v>
      </c>
      <c r="B207" s="92" t="s">
        <v>99</v>
      </c>
      <c r="C207" s="25" t="s">
        <v>47</v>
      </c>
      <c r="D207" s="25"/>
      <c r="E207" s="89">
        <v>9.33</v>
      </c>
      <c r="F207" s="45">
        <v>0</v>
      </c>
      <c r="G207" s="61">
        <v>0</v>
      </c>
      <c r="H207" s="56">
        <f t="shared" si="7"/>
        <v>0</v>
      </c>
      <c r="I207" s="40"/>
      <c r="J207" s="48"/>
      <c r="K207" s="80"/>
      <c r="L207" s="80"/>
      <c r="M207" s="80"/>
      <c r="N207" s="80"/>
      <c r="O207" s="80"/>
      <c r="P207" s="80"/>
      <c r="Q207" s="80"/>
      <c r="R207" s="80"/>
      <c r="S207" s="80"/>
    </row>
    <row r="208" spans="1:19" ht="18" hidden="1" customHeight="1" x14ac:dyDescent="0.25">
      <c r="A208" s="50">
        <v>13</v>
      </c>
      <c r="B208" s="92" t="s">
        <v>100</v>
      </c>
      <c r="C208" s="25" t="s">
        <v>73</v>
      </c>
      <c r="D208" s="25"/>
      <c r="E208" s="89">
        <v>73.849999999999994</v>
      </c>
      <c r="F208" s="45">
        <v>0</v>
      </c>
      <c r="G208" s="61">
        <v>0</v>
      </c>
      <c r="H208" s="56">
        <f t="shared" si="7"/>
        <v>0</v>
      </c>
      <c r="I208" s="40"/>
      <c r="J208" s="48"/>
      <c r="K208" s="80"/>
      <c r="L208" s="80"/>
      <c r="M208" s="80"/>
      <c r="N208" s="80"/>
      <c r="O208" s="80"/>
      <c r="P208" s="80"/>
      <c r="Q208" s="80"/>
      <c r="R208" s="80"/>
      <c r="S208" s="80"/>
    </row>
    <row r="209" spans="1:19" ht="18" hidden="1" customHeight="1" x14ac:dyDescent="0.25">
      <c r="A209" s="50">
        <v>14</v>
      </c>
      <c r="B209" s="42" t="s">
        <v>102</v>
      </c>
      <c r="C209" s="23" t="s">
        <v>82</v>
      </c>
      <c r="D209" s="23"/>
      <c r="E209" s="44">
        <v>10.94</v>
      </c>
      <c r="F209" s="60">
        <v>0</v>
      </c>
      <c r="G209" s="46">
        <v>0</v>
      </c>
      <c r="H209" s="56">
        <f t="shared" si="7"/>
        <v>0</v>
      </c>
      <c r="I209" s="40"/>
      <c r="J209" s="48"/>
      <c r="K209" s="80"/>
      <c r="L209" s="80"/>
      <c r="M209" s="80"/>
      <c r="N209" s="80"/>
      <c r="O209" s="80"/>
      <c r="P209" s="80"/>
      <c r="Q209" s="80"/>
      <c r="R209" s="80"/>
      <c r="S209" s="80"/>
    </row>
    <row r="210" spans="1:19" ht="18" hidden="1" customHeight="1" x14ac:dyDescent="0.25">
      <c r="A210" s="50">
        <v>15</v>
      </c>
      <c r="B210" s="42" t="s">
        <v>103</v>
      </c>
      <c r="C210" s="23" t="s">
        <v>89</v>
      </c>
      <c r="D210" s="23"/>
      <c r="E210" s="44">
        <v>10.06</v>
      </c>
      <c r="F210" s="60">
        <v>0</v>
      </c>
      <c r="G210" s="46">
        <v>0</v>
      </c>
      <c r="H210" s="56">
        <f t="shared" si="7"/>
        <v>0</v>
      </c>
      <c r="I210" s="40"/>
      <c r="J210" s="48"/>
      <c r="K210" s="80"/>
      <c r="L210" s="80"/>
      <c r="M210" s="80"/>
      <c r="N210" s="80"/>
      <c r="O210" s="80"/>
      <c r="P210" s="80"/>
      <c r="Q210" s="80"/>
      <c r="R210" s="80"/>
      <c r="S210" s="80"/>
    </row>
    <row r="211" spans="1:19" ht="18" hidden="1" customHeight="1" x14ac:dyDescent="0.25">
      <c r="A211" s="50">
        <v>16</v>
      </c>
      <c r="B211" s="42" t="s">
        <v>104</v>
      </c>
      <c r="C211" s="23" t="s">
        <v>82</v>
      </c>
      <c r="D211" s="23"/>
      <c r="E211" s="44">
        <v>16.600000000000001</v>
      </c>
      <c r="F211" s="60">
        <v>0</v>
      </c>
      <c r="G211" s="46">
        <v>0</v>
      </c>
      <c r="H211" s="56">
        <f t="shared" si="7"/>
        <v>0</v>
      </c>
      <c r="I211" s="40"/>
      <c r="J211" s="48"/>
      <c r="K211" s="80"/>
      <c r="L211" s="80"/>
      <c r="M211" s="80"/>
      <c r="N211" s="80"/>
      <c r="O211" s="80"/>
      <c r="P211" s="80"/>
      <c r="Q211" s="80"/>
      <c r="R211" s="80"/>
      <c r="S211" s="80"/>
    </row>
    <row r="212" spans="1:19" ht="18" hidden="1" customHeight="1" x14ac:dyDescent="0.25">
      <c r="A212" s="50">
        <v>17</v>
      </c>
      <c r="B212" s="42" t="s">
        <v>105</v>
      </c>
      <c r="C212" s="23" t="s">
        <v>82</v>
      </c>
      <c r="D212" s="23"/>
      <c r="E212" s="44">
        <v>4.82</v>
      </c>
      <c r="F212" s="60">
        <v>281.76</v>
      </c>
      <c r="G212" s="46">
        <v>0</v>
      </c>
      <c r="H212" s="56">
        <f t="shared" si="7"/>
        <v>0</v>
      </c>
      <c r="I212" s="40"/>
      <c r="J212" s="48"/>
      <c r="K212" s="80"/>
      <c r="L212" s="80"/>
      <c r="M212" s="80"/>
      <c r="N212" s="80"/>
      <c r="O212" s="80"/>
      <c r="P212" s="80"/>
      <c r="Q212" s="80"/>
      <c r="R212" s="80"/>
      <c r="S212" s="80"/>
    </row>
    <row r="213" spans="1:19" ht="18" hidden="1" customHeight="1" x14ac:dyDescent="0.25">
      <c r="A213" s="50">
        <v>18</v>
      </c>
      <c r="B213" s="42" t="s">
        <v>106</v>
      </c>
      <c r="C213" s="23" t="s">
        <v>82</v>
      </c>
      <c r="D213" s="23"/>
      <c r="E213" s="44">
        <v>107.61</v>
      </c>
      <c r="F213" s="60">
        <v>281.76</v>
      </c>
      <c r="G213" s="46">
        <v>0</v>
      </c>
      <c r="H213" s="56">
        <f t="shared" si="7"/>
        <v>0</v>
      </c>
      <c r="I213" s="40"/>
      <c r="J213" s="48"/>
      <c r="K213" s="80"/>
      <c r="L213" s="80"/>
      <c r="M213" s="80"/>
      <c r="N213" s="80"/>
      <c r="O213" s="80"/>
      <c r="P213" s="80"/>
      <c r="Q213" s="80"/>
      <c r="R213" s="80"/>
      <c r="S213" s="80"/>
    </row>
    <row r="214" spans="1:19" ht="18" hidden="1" customHeight="1" x14ac:dyDescent="0.25">
      <c r="A214" s="50">
        <v>19</v>
      </c>
      <c r="B214" s="42" t="s">
        <v>107</v>
      </c>
      <c r="C214" s="23" t="s">
        <v>19</v>
      </c>
      <c r="D214" s="23"/>
      <c r="E214" s="44">
        <v>11.3</v>
      </c>
      <c r="F214" s="60">
        <v>0</v>
      </c>
      <c r="G214" s="23">
        <v>0</v>
      </c>
      <c r="H214" s="56">
        <f t="shared" si="7"/>
        <v>0</v>
      </c>
      <c r="I214" s="40"/>
      <c r="J214" s="48"/>
      <c r="K214" s="80"/>
      <c r="L214" s="80"/>
      <c r="M214" s="80"/>
      <c r="N214" s="80"/>
      <c r="O214" s="80"/>
      <c r="P214" s="80"/>
      <c r="Q214" s="80"/>
      <c r="R214" s="80"/>
      <c r="S214" s="80"/>
    </row>
    <row r="215" spans="1:19" ht="18" hidden="1" customHeight="1" x14ac:dyDescent="0.25">
      <c r="A215" s="50">
        <v>20</v>
      </c>
      <c r="B215" s="42" t="s">
        <v>108</v>
      </c>
      <c r="C215" s="23" t="s">
        <v>19</v>
      </c>
      <c r="D215" s="23"/>
      <c r="E215" s="44">
        <v>15.26</v>
      </c>
      <c r="F215" s="60">
        <v>0</v>
      </c>
      <c r="G215" s="23">
        <v>0</v>
      </c>
      <c r="H215" s="56">
        <f t="shared" si="7"/>
        <v>0</v>
      </c>
      <c r="I215" s="40"/>
      <c r="J215" s="48"/>
      <c r="K215" s="80"/>
      <c r="L215" s="80"/>
      <c r="M215" s="80"/>
      <c r="N215" s="80"/>
      <c r="O215" s="80"/>
      <c r="P215" s="80"/>
      <c r="Q215" s="80"/>
      <c r="R215" s="80"/>
      <c r="S215" s="80"/>
    </row>
    <row r="216" spans="1:19" ht="18" hidden="1" customHeight="1" x14ac:dyDescent="0.25">
      <c r="A216" s="50">
        <v>22</v>
      </c>
      <c r="B216" s="42" t="s">
        <v>109</v>
      </c>
      <c r="C216" s="23" t="s">
        <v>19</v>
      </c>
      <c r="D216" s="23"/>
      <c r="E216" s="44">
        <v>0.91</v>
      </c>
      <c r="F216" s="60">
        <v>0</v>
      </c>
      <c r="G216" s="23">
        <v>0</v>
      </c>
      <c r="H216" s="56">
        <f t="shared" si="7"/>
        <v>0</v>
      </c>
      <c r="I216" s="40"/>
      <c r="J216" s="48"/>
      <c r="K216" s="80"/>
      <c r="L216" s="80"/>
      <c r="M216" s="80"/>
      <c r="N216" s="80"/>
      <c r="O216" s="80"/>
      <c r="P216" s="80"/>
      <c r="Q216" s="80"/>
      <c r="R216" s="80"/>
      <c r="S216" s="80"/>
    </row>
    <row r="217" spans="1:19" ht="18" hidden="1" customHeight="1" x14ac:dyDescent="0.25">
      <c r="A217" s="50">
        <v>23</v>
      </c>
      <c r="B217" s="42" t="s">
        <v>110</v>
      </c>
      <c r="C217" s="23" t="s">
        <v>19</v>
      </c>
      <c r="D217" s="23"/>
      <c r="E217" s="44">
        <v>14.66</v>
      </c>
      <c r="F217" s="60">
        <v>0</v>
      </c>
      <c r="G217" s="23">
        <v>0</v>
      </c>
      <c r="H217" s="56">
        <f t="shared" si="7"/>
        <v>0</v>
      </c>
      <c r="I217" s="40"/>
      <c r="J217" s="48"/>
      <c r="K217" s="80"/>
      <c r="L217" s="80"/>
      <c r="M217" s="80"/>
      <c r="N217" s="80"/>
      <c r="O217" s="80"/>
      <c r="P217" s="80"/>
      <c r="Q217" s="80"/>
      <c r="R217" s="80"/>
      <c r="S217" s="80"/>
    </row>
    <row r="218" spans="1:19" ht="18" hidden="1" customHeight="1" x14ac:dyDescent="0.25">
      <c r="A218" s="50">
        <v>24</v>
      </c>
      <c r="B218" s="42" t="s">
        <v>111</v>
      </c>
      <c r="C218" s="23" t="s">
        <v>19</v>
      </c>
      <c r="D218" s="23"/>
      <c r="E218" s="44">
        <v>72.8</v>
      </c>
      <c r="F218" s="60">
        <v>0</v>
      </c>
      <c r="G218" s="23">
        <v>0</v>
      </c>
      <c r="H218" s="56">
        <f t="shared" si="7"/>
        <v>0</v>
      </c>
      <c r="I218" s="40"/>
      <c r="J218" s="48"/>
      <c r="K218" s="80"/>
      <c r="L218" s="80"/>
      <c r="M218" s="80"/>
      <c r="N218" s="80"/>
      <c r="O218" s="80"/>
      <c r="P218" s="80"/>
      <c r="Q218" s="80"/>
      <c r="R218" s="80"/>
      <c r="S218" s="80"/>
    </row>
    <row r="219" spans="1:19" ht="18" customHeight="1" x14ac:dyDescent="0.25">
      <c r="A219" s="93">
        <v>25</v>
      </c>
      <c r="B219" s="94" t="s">
        <v>174</v>
      </c>
      <c r="C219" s="95"/>
      <c r="D219" s="95"/>
      <c r="E219" s="96"/>
      <c r="F219" s="97"/>
      <c r="G219" s="97"/>
      <c r="H219" s="56"/>
      <c r="I219" s="40"/>
      <c r="J219" s="48"/>
      <c r="K219" s="80"/>
      <c r="L219" s="80"/>
      <c r="M219" s="80"/>
      <c r="N219" s="80"/>
      <c r="O219" s="80"/>
      <c r="P219" s="80"/>
      <c r="Q219" s="80"/>
      <c r="R219" s="80"/>
      <c r="S219" s="80"/>
    </row>
    <row r="220" spans="1:19" ht="14.25" customHeight="1" x14ac:dyDescent="0.25">
      <c r="A220" s="93"/>
      <c r="B220" s="98" t="s">
        <v>13</v>
      </c>
      <c r="C220" s="43" t="s">
        <v>19</v>
      </c>
      <c r="D220" s="43">
        <v>1.62</v>
      </c>
      <c r="E220" s="99">
        <v>5.61</v>
      </c>
      <c r="F220" s="100">
        <v>441.34</v>
      </c>
      <c r="G220" s="101">
        <v>5</v>
      </c>
      <c r="H220" s="47">
        <v>-357.48540000000003</v>
      </c>
      <c r="I220" s="14"/>
      <c r="J220" s="48"/>
      <c r="K220" s="80"/>
      <c r="L220" s="80"/>
      <c r="M220" s="80"/>
      <c r="N220" s="80"/>
      <c r="O220" s="80"/>
      <c r="P220" s="80"/>
      <c r="Q220" s="80"/>
      <c r="R220" s="80"/>
      <c r="S220" s="80"/>
    </row>
    <row r="221" spans="1:19" ht="12.75" customHeight="1" x14ac:dyDescent="0.25">
      <c r="A221" s="93"/>
      <c r="B221" s="98" t="s">
        <v>80</v>
      </c>
      <c r="C221" s="43" t="s">
        <v>19</v>
      </c>
      <c r="D221" s="43">
        <v>1.37</v>
      </c>
      <c r="E221" s="99">
        <v>4.7300000000000004</v>
      </c>
      <c r="F221" s="47">
        <v>832.61999999999989</v>
      </c>
      <c r="G221" s="101">
        <v>5</v>
      </c>
      <c r="H221" s="47">
        <v>-570.34469999999999</v>
      </c>
      <c r="I221" s="13"/>
      <c r="J221" s="48"/>
      <c r="K221" s="80"/>
      <c r="L221" s="80"/>
      <c r="M221" s="80"/>
      <c r="N221" s="80"/>
      <c r="O221" s="80"/>
      <c r="P221" s="80"/>
      <c r="Q221" s="80"/>
      <c r="R221" s="80"/>
      <c r="S221" s="80"/>
    </row>
    <row r="222" spans="1:19" ht="26.25" x14ac:dyDescent="0.25">
      <c r="A222" s="93"/>
      <c r="B222" s="98" t="s">
        <v>16</v>
      </c>
      <c r="C222" s="43" t="s">
        <v>19</v>
      </c>
      <c r="D222" s="43">
        <v>1.08</v>
      </c>
      <c r="E222" s="99">
        <v>3.74</v>
      </c>
      <c r="F222" s="47">
        <v>73.47</v>
      </c>
      <c r="G222" s="101">
        <v>5</v>
      </c>
      <c r="H222" s="47">
        <v>-39.6738</v>
      </c>
      <c r="I222" s="13"/>
      <c r="J222" s="48"/>
      <c r="K222" s="80"/>
      <c r="L222" s="80"/>
      <c r="M222" s="80"/>
      <c r="N222" s="80"/>
      <c r="O222" s="80"/>
      <c r="P222" s="80"/>
      <c r="Q222" s="80"/>
      <c r="R222" s="80"/>
      <c r="S222" s="80"/>
    </row>
    <row r="223" spans="1:19" x14ac:dyDescent="0.25">
      <c r="A223" s="93"/>
      <c r="B223" s="98" t="s">
        <v>48</v>
      </c>
      <c r="C223" s="43" t="s">
        <v>49</v>
      </c>
      <c r="D223" s="43">
        <v>0.75</v>
      </c>
      <c r="E223" s="99">
        <v>2.59</v>
      </c>
      <c r="F223" s="47">
        <v>231</v>
      </c>
      <c r="G223" s="101">
        <v>11</v>
      </c>
      <c r="H223" s="47">
        <v>-34.3035</v>
      </c>
      <c r="I223" s="13"/>
      <c r="J223" s="48"/>
      <c r="K223" s="28"/>
    </row>
    <row r="224" spans="1:19" x14ac:dyDescent="0.25">
      <c r="A224" s="93"/>
      <c r="B224" s="98" t="s">
        <v>54</v>
      </c>
      <c r="C224" s="43" t="s">
        <v>19</v>
      </c>
      <c r="D224" s="43">
        <v>0.75</v>
      </c>
      <c r="E224" s="99">
        <v>2.59</v>
      </c>
      <c r="F224" s="47">
        <v>4879.0412000000006</v>
      </c>
      <c r="G224" s="101">
        <v>9</v>
      </c>
      <c r="H224" s="47">
        <v>-658.67056200000013</v>
      </c>
      <c r="I224" s="13"/>
      <c r="J224" s="48"/>
      <c r="K224" s="28"/>
    </row>
    <row r="225" spans="1:12" ht="26.25" x14ac:dyDescent="0.25">
      <c r="A225" s="93"/>
      <c r="B225" s="92" t="s">
        <v>10</v>
      </c>
      <c r="C225" s="25" t="s">
        <v>19</v>
      </c>
      <c r="D225" s="25">
        <v>0.75</v>
      </c>
      <c r="E225" s="89">
        <v>2.59</v>
      </c>
      <c r="F225" s="45">
        <v>3102.2825000000003</v>
      </c>
      <c r="G225" s="61">
        <v>11</v>
      </c>
      <c r="H225" s="47">
        <v>-127.96915312500001</v>
      </c>
      <c r="I225" s="40"/>
      <c r="J225" s="48"/>
      <c r="K225" s="28"/>
    </row>
    <row r="226" spans="1:12" ht="26.25" x14ac:dyDescent="0.25">
      <c r="A226" s="93"/>
      <c r="B226" s="98" t="s">
        <v>86</v>
      </c>
      <c r="C226" s="23" t="s">
        <v>19</v>
      </c>
      <c r="D226" s="23">
        <v>0.54</v>
      </c>
      <c r="E226" s="89">
        <v>1.86</v>
      </c>
      <c r="F226" s="45">
        <v>4511.38</v>
      </c>
      <c r="G226" s="46">
        <v>3</v>
      </c>
      <c r="H226" s="47">
        <v>-730.84356000000014</v>
      </c>
      <c r="I226" s="13"/>
      <c r="J226" s="48"/>
      <c r="K226" s="102"/>
    </row>
    <row r="227" spans="1:12" ht="26.25" x14ac:dyDescent="0.25">
      <c r="A227" s="93"/>
      <c r="B227" s="42" t="s">
        <v>58</v>
      </c>
      <c r="C227" s="23" t="s">
        <v>19</v>
      </c>
      <c r="D227" s="23">
        <v>0.54</v>
      </c>
      <c r="E227" s="89">
        <v>1.86</v>
      </c>
      <c r="F227" s="45">
        <v>448.75</v>
      </c>
      <c r="G227" s="46">
        <v>3</v>
      </c>
      <c r="H227" s="47">
        <v>-72.697500000000005</v>
      </c>
      <c r="I227" s="13"/>
      <c r="J227" s="48"/>
      <c r="K227" s="28"/>
    </row>
    <row r="228" spans="1:12" ht="15" customHeight="1" x14ac:dyDescent="0.25">
      <c r="A228" s="93"/>
      <c r="B228" s="42" t="s">
        <v>59</v>
      </c>
      <c r="C228" s="23" t="s">
        <v>19</v>
      </c>
      <c r="D228" s="23">
        <v>0.54</v>
      </c>
      <c r="E228" s="44">
        <v>1.86</v>
      </c>
      <c r="F228" s="60">
        <v>207.77</v>
      </c>
      <c r="G228" s="46">
        <v>3</v>
      </c>
      <c r="H228" s="47">
        <v>-33.658740000000009</v>
      </c>
      <c r="I228" s="13"/>
      <c r="K228" s="28"/>
    </row>
    <row r="229" spans="1:12" ht="26.25" x14ac:dyDescent="0.25">
      <c r="A229" s="93"/>
      <c r="B229" s="42" t="s">
        <v>61</v>
      </c>
      <c r="C229" s="23" t="s">
        <v>19</v>
      </c>
      <c r="D229" s="23">
        <v>0.72</v>
      </c>
      <c r="E229" s="44">
        <v>2.48</v>
      </c>
      <c r="F229" s="45">
        <v>1700.2600000000002</v>
      </c>
      <c r="G229" s="46">
        <v>3</v>
      </c>
      <c r="H229" s="47">
        <v>-367.25616000000002</v>
      </c>
      <c r="I229" s="13"/>
      <c r="K229" s="28"/>
    </row>
    <row r="230" spans="1:12" ht="15" customHeight="1" x14ac:dyDescent="0.25">
      <c r="A230" s="93"/>
      <c r="B230" s="42"/>
      <c r="C230" s="25"/>
      <c r="D230" s="25"/>
      <c r="E230" s="89"/>
      <c r="F230" s="45"/>
      <c r="G230" s="25"/>
      <c r="H230" s="60"/>
      <c r="I230" s="13"/>
      <c r="K230" s="28"/>
    </row>
    <row r="231" spans="1:12" ht="15" customHeight="1" x14ac:dyDescent="0.25">
      <c r="A231" s="50"/>
      <c r="B231" s="103"/>
      <c r="C231" s="23"/>
      <c r="D231" s="23"/>
      <c r="E231" s="23"/>
      <c r="F231" s="123" t="s">
        <v>7</v>
      </c>
      <c r="G231" s="124"/>
      <c r="H231" s="104">
        <f>H24+H32+H33+H34+H41+H42+H49+H50+H57+H226+H225+H227+H168+H224+H223+H222+H58+H59+H60+H61+H62+H69+H70+H78+H80+H88+H89+H97+H98+H99+H100+H102+H103+H230+H229+H104+H105+H106+H107+H108+H109+H110+H111+H112+H113+H114+H116+H124+H133+H134+H125+H142+H150+H158+H159+H166+H167+H171+H172+H180+H181+H182+H183+H184+H185+H186+H188+H189+H190+H191+H192+H220+H221+H228+H193+H194+H196+H197+H198+H199+H200+H201+H202+H203+H204+H205+H206+H207+H208+H209+H210+H211+H212+H213+H214+H215+H216+H217+H218</f>
        <v>146017.05692487498</v>
      </c>
      <c r="I231" s="15"/>
      <c r="J231" s="105"/>
      <c r="K231" s="102"/>
      <c r="L231" s="28"/>
    </row>
    <row r="232" spans="1:12" ht="15" customHeight="1" x14ac:dyDescent="0.25">
      <c r="A232" s="50"/>
      <c r="B232" s="42"/>
      <c r="C232" s="106"/>
      <c r="D232" s="106"/>
      <c r="E232" s="23"/>
      <c r="F232" s="123" t="s">
        <v>76</v>
      </c>
      <c r="G232" s="124"/>
      <c r="H232" s="104">
        <f>ROUND((H231*0.21),2)</f>
        <v>30663.58</v>
      </c>
      <c r="I232" s="40"/>
      <c r="J232" s="48"/>
      <c r="K232" s="28"/>
      <c r="L232" s="28"/>
    </row>
    <row r="233" spans="1:12" ht="15" customHeight="1" x14ac:dyDescent="0.25">
      <c r="A233" s="50"/>
      <c r="B233" s="42"/>
      <c r="C233" s="23"/>
      <c r="D233" s="23"/>
      <c r="E233" s="23"/>
      <c r="F233" s="123" t="s">
        <v>77</v>
      </c>
      <c r="G233" s="124"/>
      <c r="H233" s="104">
        <f>ROUND((H231+H232),2)</f>
        <v>176680.64</v>
      </c>
      <c r="I233" s="40"/>
      <c r="J233" s="48"/>
      <c r="K233" s="28"/>
    </row>
    <row r="234" spans="1:12" x14ac:dyDescent="0.25">
      <c r="A234" s="28"/>
      <c r="B234" s="107"/>
      <c r="C234" s="108"/>
      <c r="D234" s="108"/>
      <c r="E234" s="109"/>
      <c r="F234" s="108"/>
      <c r="G234" s="108"/>
      <c r="H234" s="109"/>
      <c r="J234" s="76"/>
    </row>
    <row r="235" spans="1:12" x14ac:dyDescent="0.25">
      <c r="A235" s="110"/>
      <c r="B235" s="1" t="s">
        <v>78</v>
      </c>
      <c r="C235" s="19" t="s">
        <v>0</v>
      </c>
      <c r="D235" s="19"/>
      <c r="E235" s="19"/>
      <c r="F235" s="19"/>
      <c r="G235" s="19"/>
      <c r="H235" s="19"/>
      <c r="I235" s="121"/>
      <c r="J235" s="6"/>
    </row>
    <row r="236" spans="1:12" x14ac:dyDescent="0.25">
      <c r="A236" s="110"/>
      <c r="B236" s="1"/>
      <c r="C236" s="19" t="s">
        <v>119</v>
      </c>
      <c r="D236" s="19"/>
      <c r="E236" s="19"/>
      <c r="F236" s="19"/>
      <c r="G236" s="19"/>
      <c r="H236" s="19"/>
    </row>
    <row r="237" spans="1:12" x14ac:dyDescent="0.25">
      <c r="A237" s="110"/>
      <c r="B237" s="19"/>
      <c r="C237" s="19" t="s">
        <v>120</v>
      </c>
      <c r="D237" s="19"/>
      <c r="E237" s="19"/>
      <c r="F237" s="19"/>
      <c r="G237" s="19"/>
      <c r="H237" s="19"/>
    </row>
    <row r="238" spans="1:12" x14ac:dyDescent="0.25">
      <c r="A238" s="110"/>
      <c r="B238" s="19"/>
      <c r="C238" s="19"/>
      <c r="D238" s="19"/>
      <c r="E238" s="19"/>
      <c r="F238" s="19"/>
      <c r="G238" s="111"/>
      <c r="H238" s="19"/>
    </row>
    <row r="239" spans="1:12" x14ac:dyDescent="0.25">
      <c r="A239" s="110"/>
      <c r="B239" s="19"/>
      <c r="C239" s="111"/>
      <c r="D239" s="111"/>
      <c r="E239" s="111"/>
      <c r="F239" s="111"/>
      <c r="G239" s="19"/>
      <c r="H239" s="19"/>
    </row>
    <row r="240" spans="1:12" x14ac:dyDescent="0.25">
      <c r="A240" s="110"/>
      <c r="B240" s="19" t="s">
        <v>79</v>
      </c>
      <c r="C240" s="19" t="s">
        <v>141</v>
      </c>
      <c r="D240" s="19"/>
      <c r="E240" s="19"/>
      <c r="F240" s="19"/>
      <c r="G240" s="19"/>
      <c r="H240" s="19"/>
    </row>
    <row r="241" spans="1:8" x14ac:dyDescent="0.25">
      <c r="A241" s="110"/>
      <c r="C241" s="19" t="s">
        <v>142</v>
      </c>
      <c r="D241" s="19"/>
      <c r="E241" s="19"/>
      <c r="F241" s="19"/>
      <c r="G241" s="19"/>
      <c r="H241" s="19"/>
    </row>
    <row r="242" spans="1:8" x14ac:dyDescent="0.25">
      <c r="A242" s="110"/>
      <c r="B242" s="19"/>
      <c r="C242" s="19" t="s">
        <v>143</v>
      </c>
      <c r="D242" s="19"/>
      <c r="E242" s="19"/>
      <c r="F242" s="19"/>
      <c r="G242" s="19"/>
      <c r="H242" s="19"/>
    </row>
    <row r="243" spans="1:8" x14ac:dyDescent="0.25">
      <c r="A243" s="110"/>
      <c r="B243" s="19"/>
      <c r="C243" s="19"/>
      <c r="D243" s="19"/>
      <c r="E243" s="19"/>
      <c r="F243" s="19"/>
      <c r="G243" s="19"/>
      <c r="H243" s="19"/>
    </row>
    <row r="244" spans="1:8" x14ac:dyDescent="0.25">
      <c r="A244" s="110"/>
      <c r="B244" s="19"/>
      <c r="C244" s="19"/>
      <c r="D244" s="19"/>
      <c r="E244" s="19"/>
      <c r="F244" s="19"/>
      <c r="H244" s="19"/>
    </row>
    <row r="245" spans="1:8" x14ac:dyDescent="0.25">
      <c r="A245" s="110"/>
      <c r="B245" s="19" t="s">
        <v>144</v>
      </c>
      <c r="C245" s="18" t="s">
        <v>145</v>
      </c>
      <c r="H245" s="19"/>
    </row>
    <row r="246" spans="1:8" x14ac:dyDescent="0.25">
      <c r="A246" s="28"/>
      <c r="B246" s="48"/>
      <c r="G246" s="48"/>
      <c r="H246" s="19"/>
    </row>
    <row r="247" spans="1:8" x14ac:dyDescent="0.25">
      <c r="B247" s="48"/>
      <c r="C247" s="48"/>
      <c r="D247" s="48"/>
      <c r="E247" s="48"/>
      <c r="F247" s="48"/>
      <c r="G247" s="48"/>
      <c r="H247" s="19"/>
    </row>
    <row r="248" spans="1:8" x14ac:dyDescent="0.25">
      <c r="B248" s="48"/>
      <c r="C248" s="48" t="s">
        <v>146</v>
      </c>
      <c r="D248" s="48"/>
      <c r="E248" s="48"/>
      <c r="F248" s="48"/>
      <c r="G248" s="48"/>
    </row>
    <row r="249" spans="1:8" x14ac:dyDescent="0.25">
      <c r="B249" s="48"/>
      <c r="C249" s="48"/>
      <c r="D249" s="48"/>
      <c r="E249" s="48"/>
      <c r="F249" s="48"/>
      <c r="G249" s="48"/>
    </row>
    <row r="250" spans="1:8" x14ac:dyDescent="0.25">
      <c r="B250" s="48"/>
      <c r="C250" s="48"/>
      <c r="D250" s="48"/>
      <c r="E250" s="48"/>
      <c r="F250" s="48"/>
      <c r="G250" s="48"/>
      <c r="H250" s="48"/>
    </row>
    <row r="251" spans="1:8" x14ac:dyDescent="0.25">
      <c r="B251" s="48"/>
      <c r="C251" s="48" t="s">
        <v>147</v>
      </c>
      <c r="D251" s="48"/>
      <c r="E251" s="48"/>
      <c r="F251" s="48"/>
      <c r="G251" s="48"/>
      <c r="H251" s="48"/>
    </row>
    <row r="252" spans="1:8" x14ac:dyDescent="0.25">
      <c r="B252" s="48"/>
      <c r="C252" s="48"/>
      <c r="D252" s="48"/>
      <c r="E252" s="48"/>
      <c r="F252" s="48"/>
      <c r="G252" s="48"/>
      <c r="H252" s="48"/>
    </row>
    <row r="253" spans="1:8" x14ac:dyDescent="0.25">
      <c r="B253" s="48"/>
      <c r="C253" s="48"/>
      <c r="D253" s="48"/>
      <c r="E253" s="48"/>
      <c r="F253" s="48"/>
      <c r="H253" s="48"/>
    </row>
    <row r="254" spans="1:8" x14ac:dyDescent="0.25">
      <c r="B254" s="48"/>
      <c r="C254" s="18" t="s">
        <v>148</v>
      </c>
      <c r="H254" s="48"/>
    </row>
    <row r="255" spans="1:8" x14ac:dyDescent="0.25">
      <c r="B255" s="48"/>
      <c r="G255" s="48"/>
      <c r="H255" s="48"/>
    </row>
    <row r="256" spans="1:8" x14ac:dyDescent="0.25">
      <c r="B256" s="48"/>
      <c r="C256" s="48"/>
      <c r="D256" s="48"/>
      <c r="E256" s="48"/>
      <c r="F256" s="48"/>
      <c r="G256" s="48"/>
      <c r="H256" s="48"/>
    </row>
    <row r="257" spans="2:8" x14ac:dyDescent="0.25">
      <c r="B257" s="48"/>
      <c r="C257" s="48" t="s">
        <v>149</v>
      </c>
      <c r="D257" s="48"/>
      <c r="E257" s="48"/>
      <c r="F257" s="48"/>
      <c r="G257" s="48"/>
    </row>
    <row r="258" spans="2:8" x14ac:dyDescent="0.25">
      <c r="B258" s="48"/>
      <c r="C258" s="48"/>
      <c r="D258" s="48"/>
      <c r="E258" s="48"/>
      <c r="F258" s="48"/>
      <c r="G258" s="48"/>
    </row>
    <row r="259" spans="2:8" x14ac:dyDescent="0.25">
      <c r="B259" s="48"/>
      <c r="C259" s="48"/>
      <c r="D259" s="48"/>
      <c r="E259" s="48"/>
      <c r="F259" s="48"/>
      <c r="H259" s="48"/>
    </row>
    <row r="260" spans="2:8" x14ac:dyDescent="0.25">
      <c r="B260" s="48"/>
      <c r="C260" s="18" t="s">
        <v>150</v>
      </c>
      <c r="H260" s="48"/>
    </row>
    <row r="261" spans="2:8" x14ac:dyDescent="0.25">
      <c r="B261" s="48"/>
      <c r="G261" s="48"/>
      <c r="H261" s="48"/>
    </row>
    <row r="262" spans="2:8" x14ac:dyDescent="0.25">
      <c r="B262" s="48"/>
      <c r="C262" s="48"/>
      <c r="D262" s="48"/>
      <c r="E262" s="48"/>
      <c r="F262" s="48"/>
      <c r="G262" s="19"/>
      <c r="H262" s="48"/>
    </row>
    <row r="263" spans="2:8" x14ac:dyDescent="0.25">
      <c r="B263" s="48"/>
      <c r="C263" s="48"/>
      <c r="D263" s="48"/>
      <c r="E263" s="19"/>
      <c r="F263" s="19"/>
      <c r="G263" s="19"/>
    </row>
    <row r="264" spans="2:8" x14ac:dyDescent="0.25">
      <c r="B264" s="48"/>
      <c r="C264" s="48"/>
      <c r="D264" s="48"/>
      <c r="E264" s="19"/>
      <c r="F264" s="19"/>
      <c r="G264" s="48"/>
    </row>
    <row r="265" spans="2:8" x14ac:dyDescent="0.25">
      <c r="B265" s="48"/>
      <c r="C265" s="48"/>
      <c r="D265" s="48"/>
      <c r="E265" s="48"/>
      <c r="F265" s="48"/>
      <c r="H265" s="48"/>
    </row>
    <row r="266" spans="2:8" x14ac:dyDescent="0.25">
      <c r="B266" s="48"/>
      <c r="H266" s="19"/>
    </row>
    <row r="267" spans="2:8" x14ac:dyDescent="0.25">
      <c r="B267" s="48"/>
      <c r="C267" s="48"/>
      <c r="D267" s="48"/>
      <c r="E267" s="48"/>
      <c r="F267" s="48"/>
      <c r="G267" s="48"/>
      <c r="H267" s="19"/>
    </row>
    <row r="268" spans="2:8" x14ac:dyDescent="0.25">
      <c r="B268" s="48"/>
      <c r="H268" s="19"/>
    </row>
    <row r="269" spans="2:8" x14ac:dyDescent="0.25">
      <c r="B269" s="48"/>
      <c r="H269" s="48"/>
    </row>
    <row r="270" spans="2:8" x14ac:dyDescent="0.25">
      <c r="B270" s="48"/>
      <c r="C270" s="48"/>
      <c r="D270" s="48"/>
      <c r="E270" s="48"/>
      <c r="F270" s="48"/>
      <c r="G270" s="48"/>
    </row>
    <row r="271" spans="2:8" x14ac:dyDescent="0.25">
      <c r="B271" s="48"/>
      <c r="C271" s="19"/>
      <c r="D271" s="19"/>
      <c r="E271" s="19"/>
      <c r="F271" s="19"/>
      <c r="G271" s="19"/>
    </row>
    <row r="272" spans="2:8" x14ac:dyDescent="0.25">
      <c r="B272" s="48"/>
      <c r="C272" s="48"/>
      <c r="D272" s="48"/>
      <c r="E272" s="48"/>
      <c r="F272" s="48"/>
      <c r="G272" s="48"/>
      <c r="H272" s="48"/>
    </row>
    <row r="273" spans="2:8" x14ac:dyDescent="0.25">
      <c r="B273" s="48"/>
      <c r="C273" s="48"/>
      <c r="D273" s="48"/>
      <c r="E273" s="48"/>
      <c r="F273" s="48"/>
      <c r="G273" s="48"/>
      <c r="H273" s="48"/>
    </row>
    <row r="274" spans="2:8" x14ac:dyDescent="0.25">
      <c r="B274" s="48"/>
    </row>
    <row r="275" spans="2:8" x14ac:dyDescent="0.25">
      <c r="B275" s="48"/>
    </row>
    <row r="276" spans="2:8" x14ac:dyDescent="0.25">
      <c r="B276" s="48"/>
      <c r="C276" s="48"/>
      <c r="D276" s="48"/>
      <c r="E276" s="48"/>
      <c r="F276" s="48"/>
      <c r="G276" s="48"/>
      <c r="H276" s="48"/>
    </row>
    <row r="277" spans="2:8" x14ac:dyDescent="0.25">
      <c r="B277" s="48"/>
      <c r="C277" s="48"/>
      <c r="D277" s="48"/>
      <c r="E277" s="48"/>
      <c r="F277" s="48"/>
      <c r="G277" s="48"/>
      <c r="H277" s="48"/>
    </row>
    <row r="278" spans="2:8" x14ac:dyDescent="0.25">
      <c r="B278" s="48"/>
    </row>
  </sheetData>
  <mergeCells count="7">
    <mergeCell ref="A8:C8"/>
    <mergeCell ref="F233:G233"/>
    <mergeCell ref="A20:G20"/>
    <mergeCell ref="A18:H18"/>
    <mergeCell ref="A17:G17"/>
    <mergeCell ref="F232:G232"/>
    <mergeCell ref="F231:G231"/>
  </mergeCells>
  <phoneticPr fontId="15" type="noConversion"/>
  <pageMargins left="0.75" right="0.75" top="0" bottom="0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Pagrindinis 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Akvilė</cp:lastModifiedBy>
  <cp:lastPrinted>2016-03-02T11:03:31Z</cp:lastPrinted>
  <dcterms:created xsi:type="dcterms:W3CDTF">2012-10-02T09:35:58Z</dcterms:created>
  <dcterms:modified xsi:type="dcterms:W3CDTF">2016-03-02T11:54:03Z</dcterms:modified>
</cp:coreProperties>
</file>