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230"/>
  </bookViews>
  <sheets>
    <sheet name="Pagrindinis aktas" sheetId="6" r:id="rId1"/>
    <sheet name="Sheet1" sheetId="7" r:id="rId2"/>
  </sheets>
  <calcPr calcId="162913"/>
</workbook>
</file>

<file path=xl/calcChain.xml><?xml version="1.0" encoding="utf-8"?>
<calcChain xmlns="http://schemas.openxmlformats.org/spreadsheetml/2006/main">
  <c r="H231" i="6" l="1"/>
  <c r="H226" i="6"/>
  <c r="H221" i="6"/>
  <c r="H222" i="6"/>
  <c r="H223" i="6"/>
  <c r="H224" i="6"/>
  <c r="H225" i="6"/>
  <c r="H220" i="6"/>
  <c r="H33" i="6"/>
  <c r="E180" i="6" l="1"/>
  <c r="H187" i="6" l="1"/>
  <c r="H183" i="6"/>
  <c r="G180" i="6" l="1"/>
  <c r="H180" i="6" s="1"/>
  <c r="G165" i="6"/>
  <c r="G157" i="6"/>
  <c r="G123" i="6"/>
  <c r="G111" i="6" l="1"/>
  <c r="G96" i="6"/>
  <c r="G90" i="6"/>
  <c r="G91" i="6"/>
  <c r="G92" i="6"/>
  <c r="G93" i="6"/>
  <c r="G94" i="6"/>
  <c r="G95" i="6"/>
  <c r="G89" i="6"/>
  <c r="G88" i="6"/>
  <c r="G87" i="6"/>
  <c r="G81" i="6"/>
  <c r="G82" i="6"/>
  <c r="G83" i="6"/>
  <c r="G84" i="6"/>
  <c r="G85" i="6"/>
  <c r="G86" i="6"/>
  <c r="G80" i="6"/>
  <c r="G79" i="6"/>
  <c r="G77" i="6"/>
  <c r="G71" i="6"/>
  <c r="G72" i="6"/>
  <c r="G73" i="6"/>
  <c r="G74" i="6"/>
  <c r="G75" i="6"/>
  <c r="G76" i="6"/>
  <c r="G70" i="6"/>
  <c r="G69" i="6"/>
  <c r="G68" i="6"/>
  <c r="G63" i="6"/>
  <c r="G64" i="6"/>
  <c r="G65" i="6"/>
  <c r="G66" i="6"/>
  <c r="G67" i="6"/>
  <c r="G62" i="6"/>
  <c r="G61" i="6"/>
  <c r="G59" i="6"/>
  <c r="G60" i="6"/>
  <c r="G58" i="6"/>
  <c r="G57" i="6"/>
  <c r="G56" i="6"/>
  <c r="G51" i="6"/>
  <c r="G52" i="6"/>
  <c r="G53" i="6"/>
  <c r="G54" i="6"/>
  <c r="G50" i="6"/>
  <c r="G49" i="6"/>
  <c r="G48" i="6"/>
  <c r="G43" i="6"/>
  <c r="G44" i="6"/>
  <c r="G45" i="6"/>
  <c r="G46" i="6"/>
  <c r="G42" i="6"/>
  <c r="G41" i="6"/>
  <c r="G40" i="6"/>
  <c r="G35" i="6"/>
  <c r="G36" i="6"/>
  <c r="G37" i="6"/>
  <c r="G38" i="6"/>
  <c r="G34" i="6"/>
  <c r="G33" i="6"/>
  <c r="G32" i="6" l="1"/>
  <c r="G31" i="6"/>
  <c r="G25" i="6"/>
  <c r="G26" i="6"/>
  <c r="G27" i="6"/>
  <c r="G28" i="6"/>
  <c r="G29" i="6"/>
  <c r="G30" i="6"/>
  <c r="G24" i="6"/>
  <c r="G23" i="6"/>
  <c r="H170" i="6" l="1"/>
  <c r="D8" i="7" l="1"/>
  <c r="D3" i="7" l="1"/>
  <c r="D2" i="7"/>
  <c r="D4" i="7" s="1"/>
  <c r="F115" i="6" l="1"/>
  <c r="F69" i="6"/>
  <c r="F61" i="6"/>
  <c r="F49" i="6"/>
  <c r="F23" i="6"/>
  <c r="F31" i="6" s="1"/>
  <c r="H182" i="6" l="1"/>
  <c r="H81" i="6" l="1"/>
  <c r="H82" i="6"/>
  <c r="H83" i="6"/>
  <c r="H84" i="6"/>
  <c r="H85" i="6"/>
  <c r="H51" i="6"/>
  <c r="H52" i="6"/>
  <c r="H53" i="6"/>
  <c r="H54" i="6"/>
  <c r="H34" i="6"/>
  <c r="H35" i="6"/>
  <c r="H36" i="6"/>
  <c r="H37" i="6"/>
  <c r="H38" i="6"/>
  <c r="H41" i="6"/>
  <c r="H42" i="6"/>
  <c r="H43" i="6"/>
  <c r="H44" i="6"/>
  <c r="H45" i="6"/>
  <c r="H46" i="6"/>
  <c r="H49" i="6"/>
  <c r="H50" i="6"/>
  <c r="H57" i="6"/>
  <c r="H58" i="6"/>
  <c r="H59" i="6"/>
  <c r="H61" i="6"/>
  <c r="H62" i="6"/>
  <c r="H63" i="6"/>
  <c r="H64" i="6"/>
  <c r="H65" i="6"/>
  <c r="H66" i="6"/>
  <c r="H79" i="6"/>
  <c r="H80" i="6"/>
  <c r="H88" i="6"/>
  <c r="H89" i="6"/>
  <c r="H90" i="6"/>
  <c r="H91" i="6"/>
  <c r="H92" i="6"/>
  <c r="H93" i="6"/>
  <c r="H94" i="6"/>
  <c r="H107" i="6"/>
  <c r="H108" i="6"/>
  <c r="H110" i="6"/>
  <c r="H112" i="6"/>
  <c r="H113" i="6"/>
  <c r="H167" i="6"/>
  <c r="H168" i="6"/>
  <c r="H169" i="6"/>
  <c r="H171" i="6"/>
  <c r="H172" i="6"/>
  <c r="H173" i="6"/>
  <c r="H174" i="6"/>
  <c r="H175" i="6"/>
  <c r="H176" i="6"/>
  <c r="H177" i="6"/>
  <c r="H184" i="6"/>
  <c r="H185" i="6"/>
  <c r="H24" i="6"/>
  <c r="H25" i="6"/>
  <c r="H26" i="6"/>
  <c r="H27" i="6"/>
  <c r="H28" i="6"/>
  <c r="H29" i="6"/>
  <c r="E31" i="6"/>
  <c r="H31" i="6" s="1"/>
  <c r="E32" i="6"/>
  <c r="H32" i="6" s="1"/>
  <c r="E40" i="6"/>
  <c r="H40" i="6" s="1"/>
  <c r="E48" i="6"/>
  <c r="H48" i="6" s="1"/>
  <c r="E56" i="6"/>
  <c r="H56" i="6" s="1"/>
  <c r="E60" i="6"/>
  <c r="H60" i="6" s="1"/>
  <c r="E68" i="6"/>
  <c r="H68" i="6" s="1"/>
  <c r="H69" i="6"/>
  <c r="H70" i="6"/>
  <c r="H71" i="6"/>
  <c r="H72" i="6"/>
  <c r="H73" i="6"/>
  <c r="H74" i="6"/>
  <c r="H75" i="6"/>
  <c r="E77" i="6"/>
  <c r="H77" i="6" s="1"/>
  <c r="E87" i="6"/>
  <c r="H87" i="6" s="1"/>
  <c r="E96" i="6"/>
  <c r="H96" i="6" s="1"/>
  <c r="E97" i="6"/>
  <c r="H97" i="6" s="1"/>
  <c r="E98" i="6"/>
  <c r="H98" i="6" s="1"/>
  <c r="E99" i="6"/>
  <c r="H99" i="6" s="1"/>
  <c r="E101" i="6"/>
  <c r="H101" i="6" s="1"/>
  <c r="E102" i="6"/>
  <c r="H102" i="6" s="1"/>
  <c r="E103" i="6"/>
  <c r="H103" i="6" s="1"/>
  <c r="E104" i="6"/>
  <c r="H104" i="6" s="1"/>
  <c r="E105" i="6"/>
  <c r="H105" i="6" s="1"/>
  <c r="E106" i="6"/>
  <c r="H106" i="6" s="1"/>
  <c r="E109" i="6"/>
  <c r="H109" i="6" s="1"/>
  <c r="H111" i="6"/>
  <c r="H115" i="6"/>
  <c r="H116" i="6"/>
  <c r="H117" i="6"/>
  <c r="H118" i="6"/>
  <c r="H119" i="6"/>
  <c r="H120" i="6"/>
  <c r="H121" i="6"/>
  <c r="E123" i="6"/>
  <c r="H123" i="6" s="1"/>
  <c r="E124" i="6"/>
  <c r="H124" i="6" s="1"/>
  <c r="E125" i="6"/>
  <c r="H125" i="6" s="1"/>
  <c r="E126" i="6"/>
  <c r="H126" i="6" s="1"/>
  <c r="E127" i="6"/>
  <c r="H127" i="6" s="1"/>
  <c r="E128" i="6"/>
  <c r="H128" i="6" s="1"/>
  <c r="E129" i="6"/>
  <c r="H129" i="6" s="1"/>
  <c r="E130" i="6"/>
  <c r="H130" i="6" s="1"/>
  <c r="E131" i="6"/>
  <c r="E132" i="6"/>
  <c r="H132" i="6" s="1"/>
  <c r="H133" i="6"/>
  <c r="H134" i="6"/>
  <c r="H135" i="6"/>
  <c r="H136" i="6"/>
  <c r="H137" i="6"/>
  <c r="H138" i="6"/>
  <c r="H139" i="6"/>
  <c r="E141" i="6"/>
  <c r="H141" i="6" s="1"/>
  <c r="E142" i="6"/>
  <c r="H142" i="6" s="1"/>
  <c r="E143" i="6"/>
  <c r="H143" i="6" s="1"/>
  <c r="E144" i="6"/>
  <c r="H144" i="6" s="1"/>
  <c r="E145" i="6"/>
  <c r="H145" i="6" s="1"/>
  <c r="E146" i="6"/>
  <c r="H146" i="6" s="1"/>
  <c r="E147" i="6"/>
  <c r="H147" i="6" s="1"/>
  <c r="E148" i="6"/>
  <c r="E149" i="6"/>
  <c r="H149" i="6" s="1"/>
  <c r="E150" i="6"/>
  <c r="H150" i="6" s="1"/>
  <c r="E151" i="6"/>
  <c r="H151" i="6" s="1"/>
  <c r="E152" i="6"/>
  <c r="H152" i="6" s="1"/>
  <c r="E153" i="6"/>
  <c r="H153" i="6" s="1"/>
  <c r="E154" i="6"/>
  <c r="H154" i="6" s="1"/>
  <c r="E155" i="6"/>
  <c r="H155" i="6" s="1"/>
  <c r="E156" i="6"/>
  <c r="E157" i="6"/>
  <c r="H157" i="6" s="1"/>
  <c r="H158" i="6"/>
  <c r="H159" i="6"/>
  <c r="H160" i="6"/>
  <c r="H161" i="6"/>
  <c r="H162" i="6"/>
  <c r="H163" i="6"/>
  <c r="E165" i="6"/>
  <c r="H165" i="6" s="1"/>
  <c r="E166" i="6"/>
  <c r="H166" i="6" s="1"/>
  <c r="E179" i="6"/>
  <c r="H179" i="6" s="1"/>
  <c r="E181" i="6"/>
  <c r="H181" i="6" s="1"/>
  <c r="H23" i="6"/>
  <c r="H196" i="6" l="1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195" i="6"/>
  <c r="H188" i="6"/>
  <c r="H189" i="6"/>
  <c r="H190" i="6"/>
  <c r="H191" i="6"/>
  <c r="H192" i="6"/>
  <c r="H193" i="6"/>
  <c r="F67" i="6" l="1"/>
  <c r="H67" i="6" s="1"/>
  <c r="F76" i="6"/>
  <c r="H76" i="6" s="1"/>
  <c r="F122" i="6" l="1"/>
  <c r="H122" i="6" s="1"/>
  <c r="F197" i="6"/>
  <c r="H197" i="6" s="1"/>
  <c r="F86" i="6" l="1"/>
  <c r="H86" i="6" s="1"/>
  <c r="F39" i="6" l="1"/>
  <c r="H39" i="6" s="1"/>
  <c r="F178" i="6" l="1"/>
  <c r="H178" i="6" s="1"/>
  <c r="F164" i="6"/>
  <c r="H164" i="6" s="1"/>
  <c r="F156" i="6"/>
  <c r="H156" i="6" s="1"/>
  <c r="F148" i="6"/>
  <c r="H148" i="6" s="1"/>
  <c r="F140" i="6"/>
  <c r="H140" i="6" s="1"/>
  <c r="F131" i="6"/>
  <c r="H131" i="6" s="1"/>
  <c r="F95" i="6"/>
  <c r="H95" i="6" s="1"/>
  <c r="F55" i="6"/>
  <c r="H55" i="6" s="1"/>
  <c r="F47" i="6"/>
  <c r="H47" i="6" s="1"/>
  <c r="F30" i="6"/>
  <c r="H30" i="6" s="1"/>
  <c r="H232" i="6" l="1"/>
  <c r="H233" i="6" s="1"/>
</calcChain>
</file>

<file path=xl/sharedStrings.xml><?xml version="1.0" encoding="utf-8"?>
<sst xmlns="http://schemas.openxmlformats.org/spreadsheetml/2006/main" count="459" uniqueCount="165">
  <si>
    <t>Eil. nr</t>
  </si>
  <si>
    <t>Paslaugų pavadinimas</t>
  </si>
  <si>
    <t>Mato vnt.</t>
  </si>
  <si>
    <t>Vieneto kaina Lt (be PVM)</t>
  </si>
  <si>
    <t>Kiekis</t>
  </si>
  <si>
    <t>Darbų periodiškumas, kartai per mėn</t>
  </si>
  <si>
    <t>Viso:</t>
  </si>
  <si>
    <t>I</t>
  </si>
  <si>
    <t>Gatvių sanitarinis valymas</t>
  </si>
  <si>
    <t>Šaligatvių ir takų valymas (prie gatvių, skveruose, aikštėse)</t>
  </si>
  <si>
    <t>Šeškinės seniūnijos teritorijoje</t>
  </si>
  <si>
    <t>Atsitiktinių šiukšlių parinkimas nuo šaligatvių ir takų (prie gatvių, skveruose, aikštėse)</t>
  </si>
  <si>
    <t xml:space="preserve">Gatvės važiuojamosios dalies (I kat) valymas </t>
  </si>
  <si>
    <t>Atsitiktinių šiukšlių parinkimas nuo važ. dalies (Ikat)</t>
  </si>
  <si>
    <t>Atsitiktinių šiukšlių parinkimas nuo važ. dalies (II kat)</t>
  </si>
  <si>
    <t xml:space="preserve">Gatvės važiuojamosios dalies (III kat) valymas </t>
  </si>
  <si>
    <t>Atsitiktinių šiukšlių parinkimas nuo važ. dalies (III kat)</t>
  </si>
  <si>
    <t>Skiriamosios juostos važiuojamosios dalies valymas (I kat)</t>
  </si>
  <si>
    <t>100 m2</t>
  </si>
  <si>
    <t>Atsitiktinių šiukšlių surinkimas nuo skiriamosios juostos važiuojamosios dalies valymas (I kat)</t>
  </si>
  <si>
    <t>Skiriamosios juostos važiuojamosios dalies valymas (II kat)</t>
  </si>
  <si>
    <t>Atsitiktinių šiukšlių surinkimas nuo skiriamosios juostos važiuojamosios dalies valymas (II kat)</t>
  </si>
  <si>
    <t>Laiptų valymas</t>
  </si>
  <si>
    <t xml:space="preserve">Atsitiktinių šiukšlių parinkimas nuo laiptų </t>
  </si>
  <si>
    <t xml:space="preserve">Automašinų stovėjimo aikštelių, esančių prie gatvių ir skveruose, valymas </t>
  </si>
  <si>
    <t>Atsitiktinių šiukšlių parinkimas nuo automašinų stovėjimo aikštelių, esančių prie gatvių ir skveruose</t>
  </si>
  <si>
    <t>Visuomeninio transporto sustojimo aikštelių valymas:</t>
  </si>
  <si>
    <t>Šaligatvių valymas</t>
  </si>
  <si>
    <t xml:space="preserve">Atsitiktinių šiukšlių parinkimas nuo visuomeninio transporto sustojimo aikštelių šaligatvių </t>
  </si>
  <si>
    <t>Važiuojamosios dalies valymas</t>
  </si>
  <si>
    <t>Atsitiktinių šiukšlių parinkimas nuo visuomeninio transporto sustojimo aikštelių važ. dalies</t>
  </si>
  <si>
    <t xml:space="preserve">Suolų priežiūra </t>
  </si>
  <si>
    <t xml:space="preserve">Suolų dažymas </t>
  </si>
  <si>
    <t>Šiukšlių dėžių priežiūra</t>
  </si>
  <si>
    <t>vnt.</t>
  </si>
  <si>
    <t>Vaikų žaidimo aikštelių šiukšlių dėžės šiukšlių išrinkimas, išvežimas, šiukšliadėžių plovimas, įmaučių keitimas, smulkus remontas, dezinfekavimas</t>
  </si>
  <si>
    <t>Ekonominės klasės (gelžbetoninės ) šiukšlių dėžės, šiukšlių išrinkimas, išvežimas, šiukšliadėžių plovimas, įmaučių keitimas, dezinfekavimas</t>
  </si>
  <si>
    <t>Dėžės skirtos šunų ekskrementams, šiukšlių išrinkimas, išvežimas, šiukšliadėžių plovimas, įmaučių keitimas, dezinfekavimas</t>
  </si>
  <si>
    <t>Šiukšliadėžės</t>
  </si>
  <si>
    <t xml:space="preserve">Šiukšliadėžių plovimas ir dezinfikacija </t>
  </si>
  <si>
    <t xml:space="preserve">Dezinfikacinė medžiaga </t>
  </si>
  <si>
    <t>Sąšlavų išvežimas</t>
  </si>
  <si>
    <t>m3</t>
  </si>
  <si>
    <t>Paminklų ir paminklinių lentų priežiūra (valymas, smulkus remontas). Paminklų, paminklinių lentų statinių granitinių paviršių ir atraminių sienučių aikštėse, skveruose, gatvėse valymas ir priežiūra</t>
  </si>
  <si>
    <t>Granitinių paviršių valymas</t>
  </si>
  <si>
    <t>Bešeimininkių padangų surinkimas, nuvežimas į saugojimo aikšteles, sukrovimas į rietuves</t>
  </si>
  <si>
    <t>t</t>
  </si>
  <si>
    <t>Konteinerinių aikštelių priežiūra</t>
  </si>
  <si>
    <t>100m2</t>
  </si>
  <si>
    <t xml:space="preserve">Savavališkų sąvartynų likvidavimas (savavališkai nupjautų medžių šakų, statybinių atliekų, buitinių šiukšlių išrūšiavimas, išvežimas į atliekų sąvartynus) </t>
  </si>
  <si>
    <t>Susikaupusio po žiemos smėlio išvežimas iš gatvių</t>
  </si>
  <si>
    <t>II</t>
  </si>
  <si>
    <t xml:space="preserve">Kiemų sanitarinis valymas </t>
  </si>
  <si>
    <t>Kiemų šaligatvių valymas</t>
  </si>
  <si>
    <t xml:space="preserve">Atsitiktinių šiukšlių parinkimas nuo kiemų šaligatvių  </t>
  </si>
  <si>
    <t>Šaligatvių  be dangos valymas</t>
  </si>
  <si>
    <t xml:space="preserve">Atsitiktinių šiukšlių parinkimas nuo kiemų šaligatvių be dangos  </t>
  </si>
  <si>
    <t>Kiemų važiuojamosios dalies be dangos valymas</t>
  </si>
  <si>
    <t>Kiemų važiuojamosios dalies su nepatobulinta danga valymas</t>
  </si>
  <si>
    <t xml:space="preserve">Atsitiktinių šiukšlių parinkimas nuo kiemų važ. dalies  </t>
  </si>
  <si>
    <t xml:space="preserve">Automašinų stovėjimo aikštelių, esančių kiemuose, valymas </t>
  </si>
  <si>
    <t xml:space="preserve">Atsitiktinių šiukšlių parinkimas nuo automašinų stovėjimo aikštelių, esančių kiemuose </t>
  </si>
  <si>
    <t>Vaikų žaidimo aikštelių valymas ir priežiūra</t>
  </si>
  <si>
    <t xml:space="preserve">Vaikų žaidimo aikštelių remontas </t>
  </si>
  <si>
    <t>Smėlio atvežimas į smėliadėžes</t>
  </si>
  <si>
    <t xml:space="preserve">Smėliadėžių remontas </t>
  </si>
  <si>
    <t>Šunų vedžiojimo aikštelių valymas ir priežiūra</t>
  </si>
  <si>
    <t xml:space="preserve">Laiptų, esančių kiemuose valymas </t>
  </si>
  <si>
    <t xml:space="preserve">Atsitiktinių šiukšlių parinkimas nuo kiemų laiptų  </t>
  </si>
  <si>
    <t>Atsitiktinių šiukšlių parinkimas nuo želdinių, esančių kiemuose</t>
  </si>
  <si>
    <t>III</t>
  </si>
  <si>
    <t>IV</t>
  </si>
  <si>
    <t>val</t>
  </si>
  <si>
    <t>Lapų sugrėbimas</t>
  </si>
  <si>
    <t xml:space="preserve">Lapų pakrovimas </t>
  </si>
  <si>
    <t>PVM 21 %</t>
  </si>
  <si>
    <t>IŠ VISO:</t>
  </si>
  <si>
    <t>Darbus perdavė:</t>
  </si>
  <si>
    <t>Darbus priėmė:</t>
  </si>
  <si>
    <t xml:space="preserve">Gatvės važiuojamosios dalies (II kat) valymas </t>
  </si>
  <si>
    <r>
      <t>100 m</t>
    </r>
    <r>
      <rPr>
        <b/>
        <vertAlign val="superscript"/>
        <sz val="10"/>
        <color indexed="8"/>
        <rFont val="Times New Roman"/>
        <family val="1"/>
        <charset val="186"/>
      </rPr>
      <t>2</t>
    </r>
  </si>
  <si>
    <r>
      <t>100 m</t>
    </r>
    <r>
      <rPr>
        <vertAlign val="superscript"/>
        <sz val="10"/>
        <color indexed="8"/>
        <rFont val="Times New Roman"/>
        <family val="1"/>
        <charset val="186"/>
      </rPr>
      <t>2</t>
    </r>
  </si>
  <si>
    <r>
      <t>m</t>
    </r>
    <r>
      <rPr>
        <b/>
        <vertAlign val="superscript"/>
        <sz val="10"/>
        <color indexed="8"/>
        <rFont val="Times New Roman"/>
        <family val="1"/>
        <charset val="186"/>
      </rPr>
      <t>3</t>
    </r>
  </si>
  <si>
    <r>
      <t>100 m</t>
    </r>
    <r>
      <rPr>
        <b/>
        <vertAlign val="superscript"/>
        <sz val="10"/>
        <rFont val="Times New Roman"/>
        <family val="1"/>
        <charset val="186"/>
      </rPr>
      <t>2</t>
    </r>
  </si>
  <si>
    <t xml:space="preserve">               Objekto pavadinimas</t>
  </si>
  <si>
    <t xml:space="preserve">       </t>
  </si>
  <si>
    <t>Kiemų važiuojamosios dalies su danga valymas</t>
  </si>
  <si>
    <t>Pakabinami krepšeliai</t>
  </si>
  <si>
    <t xml:space="preserve">Gėlių sodinimas </t>
  </si>
  <si>
    <t>100 vnt</t>
  </si>
  <si>
    <t xml:space="preserve">Našlaitės </t>
  </si>
  <si>
    <t>Gėlynų priežiūra</t>
  </si>
  <si>
    <t>Vazos -gėlinės</t>
  </si>
  <si>
    <t>Želdinių, esančių prie gatvių, šienavimas</t>
  </si>
  <si>
    <t>Šlaitų, esančių prie gatvių, šienavimas</t>
  </si>
  <si>
    <t>Šieno sugrėbimas</t>
  </si>
  <si>
    <t>Želdinių, esančių kiemuose, šienavimas</t>
  </si>
  <si>
    <t>Vejų, esančių skveruose ir parkuose šienavimas</t>
  </si>
  <si>
    <t>Šlaitų, esančių skveruose ir parkuose, šienavimas</t>
  </si>
  <si>
    <t>Šieno pakrovimas</t>
  </si>
  <si>
    <t>Transportas šieno išvežimui</t>
  </si>
  <si>
    <t>Neužstatytų teritorijų šienavimas</t>
  </si>
  <si>
    <t>Vejos tręšimas</t>
  </si>
  <si>
    <t>Pomedžių tręšimas</t>
  </si>
  <si>
    <t>Pomedžių ravėjimas</t>
  </si>
  <si>
    <t>Krūmų retinimas</t>
  </si>
  <si>
    <t>Krūmų genėjimas krūmapjove, suteikiant formą</t>
  </si>
  <si>
    <t xml:space="preserve">Gyvatvorių karpymas </t>
  </si>
  <si>
    <t xml:space="preserve">Gyvatvorių išvalymas </t>
  </si>
  <si>
    <t xml:space="preserve">Šakų surinkimas į krūvas </t>
  </si>
  <si>
    <t>Gyvatvorių ravėjimas</t>
  </si>
  <si>
    <t>Gyvatvorių genėjimas krūmapjove</t>
  </si>
  <si>
    <t xml:space="preserve">Vasarinės gėlės </t>
  </si>
  <si>
    <t xml:space="preserve">Svogūninės gėlės </t>
  </si>
  <si>
    <t xml:space="preserve">Želdinių priežiūra </t>
  </si>
  <si>
    <t xml:space="preserve">Atsitiktinių šiukšlių parinkimas nuo visų neužstatytų teritorijų </t>
  </si>
  <si>
    <t>Atsitiktinių šiukšlių parinkimas nuo želdinių, esančių prie gatvių (su šlaitais)</t>
  </si>
  <si>
    <t>V</t>
  </si>
  <si>
    <t>VI</t>
  </si>
  <si>
    <r>
      <t>100 m</t>
    </r>
    <r>
      <rPr>
        <vertAlign val="superscript"/>
        <sz val="10"/>
        <rFont val="Times New Roman"/>
        <family val="1"/>
        <charset val="186"/>
      </rPr>
      <t>2</t>
    </r>
  </si>
  <si>
    <t>Žolės sugrėbimas po šienavimo</t>
  </si>
  <si>
    <t>Teritorijų sanitarinio valymo ir želdinių priežiūros paslaugos Vilniaus miesto Vakarinėje 2 dalyje</t>
  </si>
  <si>
    <t>Fabijoniškių seniūnijos teritorijoje</t>
  </si>
  <si>
    <t>Justiniškių seniūnijos teritorijoje</t>
  </si>
  <si>
    <t>Viršuliškių seniūnijos teritorijoje</t>
  </si>
  <si>
    <t>Pašilaičių seniūnijos teritorijoje</t>
  </si>
  <si>
    <t>Karoliniškių seniūnijos teritorijoje</t>
  </si>
  <si>
    <t>Smėlio-druskos mišinio atvežimas į smėliadėžes</t>
  </si>
  <si>
    <t>Transportas lapų išvežimui</t>
  </si>
  <si>
    <t>Verkių seniūnijos teritorijoje</t>
  </si>
  <si>
    <t xml:space="preserve">         ATLIKTŲ DARBŲ AKTAS Nr. </t>
  </si>
  <si>
    <t>UAB „Mano aplinka“</t>
  </si>
  <si>
    <t>Direktorius Mindaugas Strigockis</t>
  </si>
  <si>
    <t>Vieneto kaina Eur (be PVM)</t>
  </si>
  <si>
    <t>Minusavimai pagal Susitarimą</t>
  </si>
  <si>
    <t>Pagal sausio mėn. susitarimą</t>
  </si>
  <si>
    <t>UŽSAKOVAS: VILNIAUS MIESTO SAVIVALDYBĖS ADMINISTRACIJA</t>
  </si>
  <si>
    <t>15F03</t>
  </si>
  <si>
    <t xml:space="preserve">                            MIESTO ŪKIO IR TRANSPORTO DEPARTAMENTAS</t>
  </si>
  <si>
    <t>A.s. LT91 7044060001463742 AB SEB bankas</t>
  </si>
  <si>
    <t>Įm.kodas 188710061</t>
  </si>
  <si>
    <t>Konstitucijos pr. 3, LT-09601 Vilnius</t>
  </si>
  <si>
    <t>RANGOVAS: UAB „Mano Aplinka“</t>
  </si>
  <si>
    <t>A.s. LT722140030003267833 Nordea Bank AB Lietuvos skyrius</t>
  </si>
  <si>
    <t>Įm.kodas 303297727, Įm.PVM kodas LT100008551417</t>
  </si>
  <si>
    <t>Elektrinės g. 3, LT-03150 Vilnius</t>
  </si>
  <si>
    <t>2016 m. kovo mėn. 17 d.</t>
  </si>
  <si>
    <t>Miesto tvarkymo skyriaus</t>
  </si>
  <si>
    <t>Vyr. specialistė</t>
  </si>
  <si>
    <t>Jolita Marchulija</t>
  </si>
  <si>
    <t>Seniūnai vizavo:</t>
  </si>
  <si>
    <t>Fabijoniškių seniūnija</t>
  </si>
  <si>
    <t>Justiniškių seniūnija</t>
  </si>
  <si>
    <t>Pašilaičių seniūnija</t>
  </si>
  <si>
    <t>Šeškinės seniūnija</t>
  </si>
  <si>
    <t>Viršuliškių seniūnija</t>
  </si>
  <si>
    <t>Verkių seniūnija</t>
  </si>
  <si>
    <t>Paslaugų teikimo sutartis Nr. A64-21/16 (3.10.22-TD2)</t>
  </si>
  <si>
    <t xml:space="preserve">Vak II </t>
  </si>
  <si>
    <t xml:space="preserve">kovo men. Suma </t>
  </si>
  <si>
    <t>pagal sausio susitarima</t>
  </si>
  <si>
    <t>Vak I</t>
  </si>
  <si>
    <t xml:space="preserve">kovo mėn. minusavimai </t>
  </si>
  <si>
    <t>2016 m. balandžio  mėn.</t>
  </si>
  <si>
    <t>Suolų remontas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</si>
</sst>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8" x14ac:knownFonts="1">
    <font>
      <sz val="11"/>
      <color theme="1"/>
      <name val="Calibri"/>
      <family val="2"/>
      <charset val="186"/>
      <scheme val="minor"/>
    </font>
    <font>
      <sz val="11"/>
      <name val="Times New Roman"/>
      <family val="1"/>
      <charset val="186"/>
    </font>
    <font>
      <sz val="10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1"/>
      <name val="Times New Roman"/>
      <family val="1"/>
      <charset val="186"/>
    </font>
    <font>
      <sz val="11"/>
      <color indexed="10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vertAlign val="superscript"/>
      <sz val="10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b/>
      <vertAlign val="superscript"/>
      <sz val="10"/>
      <name val="Times New Roman"/>
      <family val="1"/>
      <charset val="186"/>
    </font>
    <font>
      <i/>
      <sz val="10"/>
      <color indexed="8"/>
      <name val="Times New Roman"/>
      <family val="1"/>
      <charset val="186"/>
    </font>
    <font>
      <b/>
      <i/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sz val="8"/>
      <name val="Calibri"/>
      <family val="2"/>
      <charset val="186"/>
    </font>
    <font>
      <b/>
      <sz val="10"/>
      <color indexed="10"/>
      <name val="Times New Roman"/>
      <family val="1"/>
      <charset val="186"/>
    </font>
    <font>
      <b/>
      <i/>
      <sz val="11"/>
      <color indexed="8"/>
      <name val="Times New Roman"/>
      <family val="1"/>
      <charset val="186"/>
    </font>
    <font>
      <b/>
      <i/>
      <sz val="11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  <charset val="186"/>
    </font>
    <font>
      <sz val="11"/>
      <color rgb="FFFF0000"/>
      <name val="Times New Roman"/>
      <family val="1"/>
      <charset val="186"/>
    </font>
    <font>
      <sz val="12"/>
      <color rgb="FFFF0000"/>
      <name val="Times New Roman"/>
      <family val="1"/>
      <charset val="186"/>
    </font>
    <font>
      <b/>
      <sz val="12"/>
      <color rgb="FFFF0000"/>
      <name val="Times New Roman"/>
      <family val="1"/>
      <charset val="18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 applyFill="1"/>
    <xf numFmtId="0" fontId="2" fillId="0" borderId="0" xfId="0" applyFont="1" applyFill="1" applyAlignment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/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/>
    <xf numFmtId="0" fontId="5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/>
    <xf numFmtId="2" fontId="1" fillId="0" borderId="0" xfId="0" applyNumberFormat="1" applyFont="1" applyFill="1" applyBorder="1"/>
    <xf numFmtId="0" fontId="7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justify" vertical="top" wrapText="1"/>
    </xf>
    <xf numFmtId="0" fontId="8" fillId="0" borderId="1" xfId="0" applyFont="1" applyFill="1" applyBorder="1" applyAlignment="1">
      <alignment vertical="center" wrapText="1"/>
    </xf>
    <xf numFmtId="2" fontId="8" fillId="0" borderId="1" xfId="0" applyNumberFormat="1" applyFont="1" applyFill="1" applyBorder="1" applyAlignment="1">
      <alignment vertical="center" wrapText="1"/>
    </xf>
    <xf numFmtId="1" fontId="8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justify" vertical="top" wrapText="1"/>
    </xf>
    <xf numFmtId="0" fontId="7" fillId="0" borderId="1" xfId="0" applyFont="1" applyFill="1" applyBorder="1" applyAlignment="1">
      <alignment vertical="center" wrapText="1"/>
    </xf>
    <xf numFmtId="2" fontId="7" fillId="0" borderId="1" xfId="0" applyNumberFormat="1" applyFont="1" applyFill="1" applyBorder="1" applyAlignment="1">
      <alignment vertical="center" wrapText="1"/>
    </xf>
    <xf numFmtId="1" fontId="7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top" wrapText="1"/>
    </xf>
    <xf numFmtId="2" fontId="8" fillId="0" borderId="1" xfId="0" applyNumberFormat="1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top" wrapText="1"/>
    </xf>
    <xf numFmtId="0" fontId="12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center" wrapText="1"/>
    </xf>
    <xf numFmtId="2" fontId="3" fillId="0" borderId="0" xfId="0" applyNumberFormat="1" applyFont="1" applyFill="1"/>
    <xf numFmtId="0" fontId="6" fillId="0" borderId="0" xfId="0" applyFont="1" applyFill="1" applyAlignment="1"/>
    <xf numFmtId="0" fontId="2" fillId="0" borderId="0" xfId="0" applyFont="1" applyFill="1" applyAlignment="1">
      <alignment horizontal="right"/>
    </xf>
    <xf numFmtId="0" fontId="14" fillId="0" borderId="0" xfId="0" applyFont="1" applyFill="1" applyAlignment="1"/>
    <xf numFmtId="0" fontId="3" fillId="0" borderId="0" xfId="0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/>
    </xf>
    <xf numFmtId="16" fontId="8" fillId="0" borderId="1" xfId="0" applyNumberFormat="1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justify" vertical="top" wrapText="1"/>
    </xf>
    <xf numFmtId="0" fontId="17" fillId="0" borderId="0" xfId="0" applyFont="1" applyFill="1" applyBorder="1" applyAlignment="1">
      <alignment horizontal="justify" vertical="top" wrapText="1"/>
    </xf>
    <xf numFmtId="0" fontId="17" fillId="0" borderId="0" xfId="0" applyFont="1" applyFill="1" applyBorder="1" applyAlignment="1">
      <alignment vertical="center" wrapText="1"/>
    </xf>
    <xf numFmtId="2" fontId="17" fillId="0" borderId="0" xfId="0" applyNumberFormat="1" applyFont="1" applyFill="1" applyBorder="1" applyAlignment="1">
      <alignment vertical="center" wrapText="1"/>
    </xf>
    <xf numFmtId="4" fontId="8" fillId="0" borderId="0" xfId="0" applyNumberFormat="1" applyFont="1" applyFill="1" applyBorder="1"/>
    <xf numFmtId="0" fontId="4" fillId="0" borderId="0" xfId="0" applyFont="1" applyFill="1" applyAlignment="1"/>
    <xf numFmtId="4" fontId="3" fillId="0" borderId="0" xfId="0" applyNumberFormat="1" applyFont="1" applyFill="1" applyBorder="1"/>
    <xf numFmtId="0" fontId="13" fillId="0" borderId="0" xfId="0" applyFont="1" applyFill="1" applyAlignment="1">
      <alignment horizontal="center" vertical="top" wrapText="1"/>
    </xf>
    <xf numFmtId="0" fontId="8" fillId="2" borderId="1" xfId="0" applyFont="1" applyFill="1" applyBorder="1" applyAlignment="1">
      <alignment horizontal="right" wrapText="1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center" vertical="top"/>
    </xf>
    <xf numFmtId="0" fontId="19" fillId="2" borderId="1" xfId="0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center" vertical="top"/>
    </xf>
    <xf numFmtId="2" fontId="3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/>
    <xf numFmtId="0" fontId="15" fillId="0" borderId="1" xfId="0" applyFont="1" applyFill="1" applyBorder="1" applyAlignment="1">
      <alignment horizontal="right" vertical="top" wrapText="1"/>
    </xf>
    <xf numFmtId="0" fontId="15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justify" vertical="top" wrapText="1"/>
    </xf>
    <xf numFmtId="4" fontId="6" fillId="2" borderId="1" xfId="0" applyNumberFormat="1" applyFont="1" applyFill="1" applyBorder="1" applyAlignment="1">
      <alignment vertical="top" wrapText="1"/>
    </xf>
    <xf numFmtId="4" fontId="8" fillId="0" borderId="1" xfId="0" applyNumberFormat="1" applyFont="1" applyFill="1" applyBorder="1" applyAlignment="1">
      <alignment vertical="center" wrapText="1"/>
    </xf>
    <xf numFmtId="4" fontId="7" fillId="0" borderId="1" xfId="0" applyNumberFormat="1" applyFont="1" applyFill="1" applyBorder="1" applyAlignment="1">
      <alignment vertical="center" wrapText="1"/>
    </xf>
    <xf numFmtId="4" fontId="6" fillId="0" borderId="1" xfId="0" applyNumberFormat="1" applyFont="1" applyFill="1" applyBorder="1" applyAlignment="1">
      <alignment vertical="center" wrapText="1"/>
    </xf>
    <xf numFmtId="4" fontId="8" fillId="0" borderId="1" xfId="0" applyNumberFormat="1" applyFont="1" applyFill="1" applyBorder="1" applyAlignment="1">
      <alignment horizontal="right" vertical="center" wrapText="1"/>
    </xf>
    <xf numFmtId="4" fontId="8" fillId="0" borderId="1" xfId="0" applyNumberFormat="1" applyFont="1" applyFill="1" applyBorder="1" applyAlignment="1">
      <alignment horizontal="right" vertical="top" wrapText="1"/>
    </xf>
    <xf numFmtId="2" fontId="3" fillId="0" borderId="0" xfId="0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justify" vertical="top" wrapText="1"/>
    </xf>
    <xf numFmtId="0" fontId="3" fillId="0" borderId="0" xfId="0" applyFont="1" applyFill="1" applyBorder="1" applyAlignment="1">
      <alignment vertical="top" wrapText="1"/>
    </xf>
    <xf numFmtId="4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2" fontId="7" fillId="0" borderId="0" xfId="0" applyNumberFormat="1" applyFont="1" applyFill="1" applyBorder="1" applyAlignment="1">
      <alignment horizontal="right" vertical="center" wrapText="1"/>
    </xf>
    <xf numFmtId="3" fontId="8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justify" vertical="top" wrapText="1"/>
    </xf>
    <xf numFmtId="2" fontId="2" fillId="0" borderId="1" xfId="0" applyNumberFormat="1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justify" vertical="top" wrapText="1"/>
    </xf>
    <xf numFmtId="0" fontId="6" fillId="0" borderId="1" xfId="0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vertical="top" wrapText="1"/>
    </xf>
    <xf numFmtId="4" fontId="6" fillId="0" borderId="1" xfId="0" applyNumberFormat="1" applyFont="1" applyFill="1" applyBorder="1" applyAlignment="1">
      <alignment vertical="top" wrapText="1"/>
    </xf>
    <xf numFmtId="1" fontId="6" fillId="0" borderId="1" xfId="0" applyNumberFormat="1" applyFont="1" applyFill="1" applyBorder="1" applyAlignment="1">
      <alignment vertical="top" wrapText="1"/>
    </xf>
    <xf numFmtId="0" fontId="4" fillId="0" borderId="2" xfId="0" applyFont="1" applyFill="1" applyBorder="1" applyAlignment="1"/>
    <xf numFmtId="4" fontId="8" fillId="3" borderId="1" xfId="0" applyNumberFormat="1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right" vertical="top" wrapText="1"/>
    </xf>
    <xf numFmtId="0" fontId="18" fillId="3" borderId="1" xfId="0" applyFont="1" applyFill="1" applyBorder="1" applyAlignment="1">
      <alignment horizontal="justify" vertical="top" wrapText="1"/>
    </xf>
    <xf numFmtId="0" fontId="8" fillId="3" borderId="1" xfId="0" applyFont="1" applyFill="1" applyBorder="1" applyAlignment="1">
      <alignment vertical="center" wrapText="1"/>
    </xf>
    <xf numFmtId="1" fontId="8" fillId="3" borderId="1" xfId="0" applyNumberFormat="1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right" vertical="top" wrapText="1"/>
    </xf>
    <xf numFmtId="0" fontId="18" fillId="4" borderId="1" xfId="0" applyFont="1" applyFill="1" applyBorder="1" applyAlignment="1">
      <alignment horizontal="justify" wrapText="1"/>
    </xf>
    <xf numFmtId="0" fontId="8" fillId="4" borderId="1" xfId="0" applyFont="1" applyFill="1" applyBorder="1" applyAlignment="1">
      <alignment vertical="center" wrapText="1"/>
    </xf>
    <xf numFmtId="2" fontId="8" fillId="4" borderId="1" xfId="0" applyNumberFormat="1" applyFont="1" applyFill="1" applyBorder="1" applyAlignment="1">
      <alignment vertical="center" wrapText="1"/>
    </xf>
    <xf numFmtId="4" fontId="8" fillId="4" borderId="1" xfId="0" applyNumberFormat="1" applyFont="1" applyFill="1" applyBorder="1" applyAlignment="1">
      <alignment vertical="center" wrapText="1"/>
    </xf>
    <xf numFmtId="1" fontId="8" fillId="4" borderId="1" xfId="0" applyNumberFormat="1" applyFont="1" applyFill="1" applyBorder="1" applyAlignment="1">
      <alignment vertical="center" wrapText="1"/>
    </xf>
    <xf numFmtId="0" fontId="18" fillId="4" borderId="1" xfId="0" applyFont="1" applyFill="1" applyBorder="1" applyAlignment="1">
      <alignment horizontal="justify" vertical="top" wrapText="1"/>
    </xf>
    <xf numFmtId="2" fontId="6" fillId="4" borderId="1" xfId="0" applyNumberFormat="1" applyFont="1" applyFill="1" applyBorder="1" applyAlignment="1">
      <alignment vertical="center" wrapText="1"/>
    </xf>
    <xf numFmtId="4" fontId="6" fillId="4" borderId="1" xfId="0" applyNumberFormat="1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0" borderId="0" xfId="0" applyFont="1" applyFill="1"/>
    <xf numFmtId="0" fontId="21" fillId="0" borderId="0" xfId="0" applyFont="1" applyFill="1" applyBorder="1"/>
    <xf numFmtId="14" fontId="2" fillId="0" borderId="0" xfId="0" applyNumberFormat="1" applyFont="1" applyFill="1"/>
    <xf numFmtId="0" fontId="6" fillId="0" borderId="0" xfId="0" applyFont="1" applyFill="1" applyAlignment="1">
      <alignment horizontal="left"/>
    </xf>
    <xf numFmtId="0" fontId="13" fillId="0" borderId="0" xfId="0" applyFont="1" applyFill="1" applyAlignment="1">
      <alignment horizontal="center" vertical="top" wrapText="1"/>
    </xf>
    <xf numFmtId="2" fontId="22" fillId="0" borderId="1" xfId="0" applyNumberFormat="1" applyFont="1" applyFill="1" applyBorder="1" applyAlignment="1">
      <alignment vertical="center" wrapText="1"/>
    </xf>
    <xf numFmtId="4" fontId="22" fillId="0" borderId="1" xfId="0" applyNumberFormat="1" applyFont="1" applyFill="1" applyBorder="1" applyAlignment="1">
      <alignment vertical="center" wrapText="1"/>
    </xf>
    <xf numFmtId="0" fontId="13" fillId="0" borderId="0" xfId="0" applyFont="1" applyFill="1" applyAlignment="1">
      <alignment horizontal="center" vertical="top" wrapText="1"/>
    </xf>
    <xf numFmtId="0" fontId="7" fillId="0" borderId="3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justify" wrapText="1"/>
    </xf>
    <xf numFmtId="1" fontId="6" fillId="0" borderId="1" xfId="0" applyNumberFormat="1" applyFont="1" applyFill="1" applyBorder="1" applyAlignment="1">
      <alignment vertical="center" wrapText="1"/>
    </xf>
    <xf numFmtId="4" fontId="22" fillId="0" borderId="1" xfId="0" applyNumberFormat="1" applyFont="1" applyFill="1" applyBorder="1" applyAlignment="1">
      <alignment wrapText="1"/>
    </xf>
    <xf numFmtId="4" fontId="2" fillId="0" borderId="1" xfId="0" applyNumberFormat="1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1" fontId="7" fillId="0" borderId="1" xfId="0" applyNumberFormat="1" applyFont="1" applyFill="1" applyBorder="1" applyAlignment="1">
      <alignment wrapText="1"/>
    </xf>
    <xf numFmtId="0" fontId="7" fillId="0" borderId="1" xfId="0" applyFont="1" applyFill="1" applyBorder="1" applyAlignment="1">
      <alignment horizontal="justify" wrapText="1"/>
    </xf>
    <xf numFmtId="2" fontId="7" fillId="0" borderId="1" xfId="0" applyNumberFormat="1" applyFont="1" applyFill="1" applyBorder="1" applyAlignment="1">
      <alignment wrapText="1"/>
    </xf>
    <xf numFmtId="2" fontId="22" fillId="0" borderId="1" xfId="0" applyNumberFormat="1" applyFont="1" applyFill="1" applyBorder="1" applyAlignment="1">
      <alignment horizontal="right" wrapText="1"/>
    </xf>
    <xf numFmtId="0" fontId="21" fillId="0" borderId="0" xfId="0" applyFont="1" applyFill="1"/>
    <xf numFmtId="0" fontId="1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Fill="1" applyBorder="1" applyAlignment="1"/>
    <xf numFmtId="0" fontId="3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wrapText="1"/>
    </xf>
    <xf numFmtId="0" fontId="22" fillId="0" borderId="1" xfId="0" applyFont="1" applyFill="1" applyBorder="1" applyAlignment="1">
      <alignment horizontal="left" wrapText="1"/>
    </xf>
    <xf numFmtId="4" fontId="22" fillId="0" borderId="1" xfId="0" applyNumberFormat="1" applyFont="1" applyFill="1" applyBorder="1" applyAlignment="1">
      <alignment horizontal="right" wrapText="1"/>
    </xf>
    <xf numFmtId="1" fontId="22" fillId="0" borderId="1" xfId="0" applyNumberFormat="1" applyFont="1" applyFill="1" applyBorder="1" applyAlignment="1">
      <alignment horizontal="right" wrapText="1"/>
    </xf>
    <xf numFmtId="0" fontId="22" fillId="0" borderId="1" xfId="0" applyFont="1" applyFill="1" applyBorder="1" applyAlignment="1">
      <alignment horizontal="right" wrapText="1"/>
    </xf>
    <xf numFmtId="4" fontId="23" fillId="0" borderId="1" xfId="0" applyNumberFormat="1" applyFont="1" applyFill="1" applyBorder="1" applyAlignment="1">
      <alignment horizontal="right" wrapText="1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10" xfId="0" applyBorder="1"/>
    <xf numFmtId="4" fontId="22" fillId="0" borderId="11" xfId="0" applyNumberFormat="1" applyFont="1" applyFill="1" applyBorder="1" applyAlignment="1">
      <alignment horizontal="right" wrapText="1"/>
    </xf>
    <xf numFmtId="0" fontId="0" fillId="0" borderId="9" xfId="0" applyBorder="1"/>
    <xf numFmtId="2" fontId="0" fillId="0" borderId="11" xfId="0" applyNumberFormat="1" applyBorder="1"/>
    <xf numFmtId="2" fontId="0" fillId="0" borderId="9" xfId="0" applyNumberFormat="1" applyBorder="1"/>
    <xf numFmtId="0" fontId="0" fillId="0" borderId="2" xfId="0" applyBorder="1" applyAlignment="1">
      <alignment horizontal="right"/>
    </xf>
    <xf numFmtId="164" fontId="6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justify" vertical="top"/>
    </xf>
    <xf numFmtId="0" fontId="25" fillId="0" borderId="0" xfId="0" applyFont="1" applyFill="1"/>
    <xf numFmtId="2" fontId="25" fillId="0" borderId="0" xfId="0" applyNumberFormat="1" applyFont="1" applyFill="1" applyBorder="1" applyAlignment="1">
      <alignment horizontal="right" vertical="top" wrapText="1"/>
    </xf>
    <xf numFmtId="0" fontId="25" fillId="0" borderId="0" xfId="0" applyFont="1" applyFill="1" applyBorder="1"/>
    <xf numFmtId="4" fontId="25" fillId="0" borderId="0" xfId="0" applyNumberFormat="1" applyFont="1" applyFill="1" applyBorder="1"/>
    <xf numFmtId="10" fontId="21" fillId="0" borderId="0" xfId="0" applyNumberFormat="1" applyFont="1" applyFill="1"/>
    <xf numFmtId="10" fontId="25" fillId="0" borderId="0" xfId="0" applyNumberFormat="1" applyFont="1" applyFill="1"/>
    <xf numFmtId="10" fontId="25" fillId="0" borderId="0" xfId="0" applyNumberFormat="1" applyFont="1" applyFill="1" applyBorder="1" applyAlignment="1">
      <alignment vertical="top" wrapText="1"/>
    </xf>
    <xf numFmtId="10" fontId="25" fillId="0" borderId="0" xfId="0" applyNumberFormat="1" applyFont="1" applyFill="1" applyBorder="1" applyAlignment="1">
      <alignment horizontal="right" vertical="top" wrapText="1"/>
    </xf>
    <xf numFmtId="10" fontId="25" fillId="0" borderId="0" xfId="0" applyNumberFormat="1" applyFont="1" applyFill="1" applyBorder="1"/>
    <xf numFmtId="10" fontId="21" fillId="0" borderId="0" xfId="0" applyNumberFormat="1" applyFont="1" applyFill="1" applyBorder="1" applyAlignment="1">
      <alignment vertical="center" wrapText="1"/>
    </xf>
    <xf numFmtId="10" fontId="26" fillId="0" borderId="0" xfId="0" applyNumberFormat="1" applyFont="1" applyFill="1"/>
    <xf numFmtId="10" fontId="27" fillId="0" borderId="0" xfId="0" applyNumberFormat="1" applyFont="1" applyFill="1"/>
    <xf numFmtId="10" fontId="24" fillId="0" borderId="0" xfId="0" applyNumberFormat="1" applyFont="1" applyFill="1" applyBorder="1"/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right" wrapText="1"/>
    </xf>
    <xf numFmtId="4" fontId="2" fillId="0" borderId="1" xfId="0" applyNumberFormat="1" applyFont="1" applyFill="1" applyBorder="1" applyAlignment="1">
      <alignment horizontal="right" wrapText="1"/>
    </xf>
    <xf numFmtId="0" fontId="6" fillId="0" borderId="1" xfId="0" applyFont="1" applyFill="1" applyBorder="1" applyAlignment="1">
      <alignment horizontal="right" vertical="top" wrapText="1"/>
    </xf>
    <xf numFmtId="10" fontId="1" fillId="0" borderId="0" xfId="0" applyNumberFormat="1" applyFont="1" applyFill="1" applyBorder="1"/>
    <xf numFmtId="4" fontId="3" fillId="0" borderId="0" xfId="0" applyNumberFormat="1" applyFont="1" applyFill="1"/>
    <xf numFmtId="165" fontId="25" fillId="0" borderId="0" xfId="0" applyNumberFormat="1" applyFont="1" applyFill="1" applyBorder="1"/>
    <xf numFmtId="4" fontId="22" fillId="0" borderId="1" xfId="0" applyNumberFormat="1" applyFont="1" applyFill="1" applyBorder="1" applyAlignment="1">
      <alignment horizontal="right" wrapText="1"/>
    </xf>
    <xf numFmtId="0" fontId="8" fillId="0" borderId="3" xfId="0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horizontal="right" vertical="top" wrapText="1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8" fillId="0" borderId="3" xfId="0" applyFont="1" applyFill="1" applyBorder="1" applyAlignment="1">
      <alignment horizontal="right" vertical="center" wrapText="1"/>
    </xf>
    <xf numFmtId="0" fontId="8" fillId="0" borderId="4" xfId="0" applyFont="1" applyFill="1" applyBorder="1" applyAlignment="1">
      <alignment horizontal="right" vertical="center" wrapText="1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8"/>
  <sheetViews>
    <sheetView tabSelected="1" topLeftCell="A13" zoomScale="90" zoomScaleNormal="90" workbookViewId="0">
      <selection activeCell="I33" sqref="I33"/>
    </sheetView>
  </sheetViews>
  <sheetFormatPr defaultRowHeight="15" x14ac:dyDescent="0.25"/>
  <cols>
    <col min="1" max="1" width="3.7109375" style="5" customWidth="1"/>
    <col min="2" max="2" width="38.85546875" style="5" customWidth="1"/>
    <col min="3" max="3" width="7.140625" style="5" customWidth="1"/>
    <col min="4" max="4" width="7.5703125" style="5" hidden="1" customWidth="1"/>
    <col min="5" max="5" width="7.5703125" style="5" customWidth="1"/>
    <col min="6" max="6" width="9.42578125" style="5" customWidth="1"/>
    <col min="7" max="7" width="8.42578125" style="5" customWidth="1"/>
    <col min="8" max="8" width="10.140625" style="5" customWidth="1"/>
    <col min="9" max="9" width="12.85546875" style="153" customWidth="1"/>
    <col min="10" max="10" width="18" style="5" customWidth="1"/>
    <col min="11" max="11" width="12.7109375" style="5" customWidth="1"/>
    <col min="12" max="12" width="8.85546875" style="5" customWidth="1"/>
    <col min="13" max="13" width="16.7109375" style="5" customWidth="1"/>
    <col min="14" max="14" width="10.140625" style="5" customWidth="1"/>
    <col min="15" max="15" width="12" style="5" customWidth="1"/>
    <col min="16" max="16" width="11.42578125" style="5" customWidth="1"/>
    <col min="17" max="17" width="11.85546875" style="5" customWidth="1"/>
    <col min="18" max="18" width="11.5703125" style="5" customWidth="1"/>
    <col min="19" max="19" width="11.28515625" style="5" customWidth="1"/>
    <col min="20" max="20" width="11.5703125" style="5" customWidth="1"/>
    <col min="21" max="21" width="11.42578125" style="5" customWidth="1"/>
    <col min="22" max="22" width="12.5703125" style="5" customWidth="1"/>
    <col min="23" max="23" width="12.42578125" style="5" customWidth="1"/>
    <col min="24" max="24" width="16.7109375" style="5" customWidth="1"/>
    <col min="25" max="16384" width="9.140625" style="5"/>
  </cols>
  <sheetData>
    <row r="1" spans="1:14" x14ac:dyDescent="0.25">
      <c r="A1" s="34" t="s">
        <v>136</v>
      </c>
      <c r="B1" s="2"/>
      <c r="C1" s="34"/>
      <c r="D1" s="34"/>
      <c r="E1" s="2"/>
      <c r="F1" s="2"/>
      <c r="G1" s="35" t="s">
        <v>137</v>
      </c>
      <c r="I1" s="152"/>
      <c r="J1" s="103"/>
      <c r="K1" s="103"/>
      <c r="L1" s="103"/>
      <c r="M1" s="103"/>
      <c r="N1" s="104"/>
    </row>
    <row r="2" spans="1:14" x14ac:dyDescent="0.25">
      <c r="A2" s="34" t="s">
        <v>138</v>
      </c>
      <c r="B2" s="34"/>
      <c r="C2" s="34"/>
      <c r="D2" s="34"/>
      <c r="E2" s="34"/>
      <c r="F2" s="34"/>
      <c r="G2" s="34"/>
      <c r="I2" s="152"/>
      <c r="J2" s="103"/>
      <c r="K2" s="103"/>
      <c r="L2" s="103"/>
      <c r="M2" s="103"/>
      <c r="N2" s="104"/>
    </row>
    <row r="3" spans="1:14" x14ac:dyDescent="0.25">
      <c r="A3" s="2" t="s">
        <v>139</v>
      </c>
      <c r="B3" s="2"/>
      <c r="C3" s="2"/>
      <c r="D3" s="2"/>
      <c r="E3" s="2"/>
      <c r="F3" s="2"/>
      <c r="G3" s="2"/>
      <c r="I3" s="152"/>
      <c r="J3" s="103"/>
      <c r="K3" s="103"/>
      <c r="L3" s="103"/>
      <c r="M3" s="103"/>
      <c r="N3" s="104"/>
    </row>
    <row r="4" spans="1:14" x14ac:dyDescent="0.25">
      <c r="A4" s="2" t="s">
        <v>140</v>
      </c>
      <c r="B4" s="2"/>
      <c r="C4" s="2"/>
      <c r="D4" s="2"/>
      <c r="E4" s="2"/>
      <c r="F4" s="2"/>
      <c r="G4" s="2"/>
      <c r="I4" s="152"/>
      <c r="J4" s="103"/>
      <c r="K4" s="103"/>
      <c r="L4" s="103"/>
      <c r="M4" s="103"/>
      <c r="N4" s="104"/>
    </row>
    <row r="5" spans="1:14" x14ac:dyDescent="0.25">
      <c r="A5" s="2" t="s">
        <v>141</v>
      </c>
      <c r="B5" s="2"/>
      <c r="C5" s="2"/>
      <c r="D5" s="2"/>
      <c r="E5" s="2"/>
      <c r="F5" s="2"/>
      <c r="G5" s="2"/>
      <c r="I5" s="152"/>
      <c r="J5" s="103"/>
      <c r="K5" s="103"/>
      <c r="L5" s="103"/>
      <c r="M5" s="103"/>
      <c r="N5" s="104"/>
    </row>
    <row r="6" spans="1:14" x14ac:dyDescent="0.25">
      <c r="A6" s="2"/>
      <c r="B6" s="2"/>
      <c r="C6" s="2"/>
      <c r="D6" s="2"/>
      <c r="E6" s="2"/>
      <c r="F6" s="2"/>
      <c r="G6" s="2"/>
      <c r="I6" s="152"/>
      <c r="J6" s="103"/>
      <c r="K6" s="103"/>
      <c r="L6" s="103"/>
      <c r="M6" s="103"/>
      <c r="N6" s="104"/>
    </row>
    <row r="7" spans="1:14" x14ac:dyDescent="0.25">
      <c r="A7" s="34" t="s">
        <v>142</v>
      </c>
      <c r="B7" s="34"/>
      <c r="C7" s="34"/>
      <c r="D7" s="34"/>
      <c r="E7" s="34"/>
      <c r="F7" s="34"/>
      <c r="G7" s="34"/>
      <c r="I7" s="152"/>
      <c r="J7" s="103"/>
      <c r="K7" s="103"/>
      <c r="L7" s="103"/>
      <c r="M7" s="103"/>
      <c r="N7" s="104"/>
    </row>
    <row r="8" spans="1:14" x14ac:dyDescent="0.25">
      <c r="A8" s="2" t="s">
        <v>143</v>
      </c>
      <c r="B8" s="2"/>
      <c r="C8" s="2"/>
      <c r="D8" s="2"/>
      <c r="E8" s="2"/>
      <c r="F8" s="2"/>
      <c r="G8" s="2"/>
      <c r="I8" s="152"/>
      <c r="J8" s="103"/>
      <c r="K8" s="103"/>
      <c r="L8" s="103"/>
      <c r="M8" s="103"/>
      <c r="N8" s="104"/>
    </row>
    <row r="9" spans="1:14" x14ac:dyDescent="0.25">
      <c r="A9" s="2" t="s">
        <v>144</v>
      </c>
      <c r="B9" s="2"/>
      <c r="C9" s="2"/>
      <c r="D9" s="2"/>
      <c r="E9" s="2"/>
      <c r="F9" s="2"/>
      <c r="G9" s="2"/>
      <c r="I9" s="152"/>
      <c r="J9" s="103"/>
      <c r="K9" s="103"/>
      <c r="L9" s="103"/>
      <c r="M9" s="103"/>
      <c r="N9" s="104"/>
    </row>
    <row r="10" spans="1:14" x14ac:dyDescent="0.25">
      <c r="A10" s="2" t="s">
        <v>145</v>
      </c>
      <c r="B10" s="2"/>
      <c r="C10" s="2"/>
      <c r="D10" s="2"/>
      <c r="E10" s="2"/>
      <c r="F10" s="2"/>
      <c r="G10" s="2"/>
      <c r="I10" s="152"/>
      <c r="J10" s="103"/>
      <c r="K10" s="103"/>
      <c r="L10" s="103"/>
      <c r="M10" s="103"/>
      <c r="N10" s="104"/>
    </row>
    <row r="11" spans="1:14" x14ac:dyDescent="0.25">
      <c r="A11" s="2"/>
      <c r="B11" s="2"/>
      <c r="C11" s="2"/>
      <c r="D11" s="2"/>
      <c r="E11" s="2"/>
      <c r="F11" s="2"/>
      <c r="G11" s="2"/>
      <c r="I11" s="152"/>
      <c r="J11" s="103"/>
      <c r="K11" s="103"/>
      <c r="L11" s="103"/>
      <c r="M11" s="103"/>
      <c r="N11" s="104"/>
    </row>
    <row r="12" spans="1:14" x14ac:dyDescent="0.25">
      <c r="A12" s="105" t="s">
        <v>146</v>
      </c>
      <c r="B12" s="103"/>
      <c r="C12" s="2"/>
      <c r="D12" s="2"/>
      <c r="E12" s="34"/>
      <c r="F12" s="34"/>
      <c r="G12" s="2"/>
      <c r="I12" s="152"/>
      <c r="J12" s="103"/>
      <c r="K12" s="103"/>
      <c r="L12" s="103"/>
      <c r="M12" s="103"/>
      <c r="N12" s="104"/>
    </row>
    <row r="13" spans="1:14" x14ac:dyDescent="0.25">
      <c r="A13" s="103" t="s">
        <v>157</v>
      </c>
      <c r="B13" s="123"/>
      <c r="C13" s="2"/>
      <c r="D13" s="2"/>
      <c r="E13" s="2"/>
      <c r="F13" s="2"/>
      <c r="G13" s="2"/>
      <c r="I13" s="152"/>
      <c r="J13" s="103"/>
      <c r="K13" s="103"/>
      <c r="L13" s="103"/>
      <c r="M13" s="103"/>
      <c r="N13" s="104"/>
    </row>
    <row r="14" spans="1:14" x14ac:dyDescent="0.25">
      <c r="A14" s="105"/>
      <c r="B14" s="103"/>
      <c r="C14" s="103"/>
      <c r="D14" s="106"/>
      <c r="E14" s="106"/>
      <c r="F14" s="103"/>
      <c r="G14" s="103"/>
      <c r="H14" s="103"/>
      <c r="I14" s="152"/>
      <c r="J14" s="103"/>
      <c r="K14" s="103"/>
      <c r="L14" s="103"/>
      <c r="M14" s="103"/>
      <c r="N14" s="104"/>
    </row>
    <row r="15" spans="1:14" x14ac:dyDescent="0.25">
      <c r="A15" s="173" t="s">
        <v>84</v>
      </c>
      <c r="B15" s="173"/>
      <c r="C15" s="173"/>
      <c r="D15" s="173"/>
      <c r="E15" s="173"/>
      <c r="F15" s="173"/>
      <c r="G15" s="173"/>
    </row>
    <row r="16" spans="1:14" ht="32.25" customHeight="1" x14ac:dyDescent="0.25">
      <c r="A16" s="172" t="s">
        <v>121</v>
      </c>
      <c r="B16" s="172"/>
      <c r="C16" s="172"/>
      <c r="D16" s="172"/>
      <c r="E16" s="172"/>
      <c r="F16" s="172"/>
      <c r="G16" s="172"/>
      <c r="H16" s="172"/>
    </row>
    <row r="17" spans="1:26" ht="15.75" customHeight="1" x14ac:dyDescent="0.25">
      <c r="A17" s="49"/>
      <c r="B17" s="49"/>
      <c r="C17" s="49"/>
      <c r="D17" s="49"/>
      <c r="E17" s="110"/>
      <c r="F17" s="49"/>
      <c r="G17" s="49"/>
      <c r="H17" s="49"/>
    </row>
    <row r="18" spans="1:26" ht="15.75" customHeight="1" x14ac:dyDescent="0.25">
      <c r="A18" s="107"/>
      <c r="B18" s="107"/>
      <c r="C18" s="107"/>
      <c r="D18" s="107"/>
      <c r="E18" s="110"/>
      <c r="F18" s="107"/>
      <c r="G18" s="107"/>
      <c r="H18" s="107"/>
    </row>
    <row r="19" spans="1:26" ht="15.75" x14ac:dyDescent="0.25">
      <c r="A19" s="171" t="s">
        <v>130</v>
      </c>
      <c r="B19" s="171"/>
      <c r="C19" s="171"/>
      <c r="D19" s="171"/>
      <c r="E19" s="171"/>
      <c r="F19" s="171"/>
      <c r="G19" s="171"/>
      <c r="J19" s="72"/>
    </row>
    <row r="20" spans="1:26" ht="15.75" customHeight="1" x14ac:dyDescent="0.25">
      <c r="A20" s="36" t="s">
        <v>85</v>
      </c>
      <c r="B20" s="36"/>
      <c r="C20" s="36"/>
      <c r="D20" s="36"/>
      <c r="E20" s="36"/>
      <c r="F20" s="87" t="s">
        <v>163</v>
      </c>
      <c r="G20" s="87"/>
      <c r="H20" s="47"/>
      <c r="J20" s="72"/>
    </row>
    <row r="21" spans="1:26" ht="54" customHeight="1" x14ac:dyDescent="0.25">
      <c r="A21" s="14" t="s">
        <v>0</v>
      </c>
      <c r="B21" s="15" t="s">
        <v>1</v>
      </c>
      <c r="C21" s="16" t="s">
        <v>2</v>
      </c>
      <c r="D21" s="16" t="s">
        <v>3</v>
      </c>
      <c r="E21" s="16" t="s">
        <v>133</v>
      </c>
      <c r="F21" s="16" t="s">
        <v>4</v>
      </c>
      <c r="G21" s="16" t="s">
        <v>5</v>
      </c>
      <c r="H21" s="15" t="s">
        <v>6</v>
      </c>
      <c r="I21" s="154"/>
      <c r="J21" s="72"/>
      <c r="K21" s="5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3"/>
      <c r="Z21" s="3"/>
    </row>
    <row r="22" spans="1:26" x14ac:dyDescent="0.25">
      <c r="A22" s="50" t="s">
        <v>7</v>
      </c>
      <c r="B22" s="54" t="s">
        <v>8</v>
      </c>
      <c r="C22" s="51"/>
      <c r="D22" s="52">
        <v>3.4249999999999998</v>
      </c>
      <c r="E22" s="52"/>
      <c r="F22" s="64"/>
      <c r="G22" s="52"/>
      <c r="H22" s="53"/>
      <c r="I22" s="155"/>
      <c r="J22" s="3"/>
      <c r="K22" s="4"/>
      <c r="L22" s="4"/>
      <c r="M22" s="6"/>
      <c r="N22" s="4"/>
      <c r="O22" s="4"/>
      <c r="P22" s="4"/>
      <c r="Q22" s="4"/>
      <c r="R22" s="4"/>
      <c r="S22" s="4"/>
      <c r="T22" s="6"/>
      <c r="U22" s="4"/>
      <c r="V22" s="6"/>
      <c r="W22" s="6"/>
      <c r="X22" s="6"/>
      <c r="Y22" s="3"/>
      <c r="Z22" s="3"/>
    </row>
    <row r="23" spans="1:26" ht="25.5" x14ac:dyDescent="0.25">
      <c r="A23" s="40">
        <v>1</v>
      </c>
      <c r="B23" s="17" t="s">
        <v>9</v>
      </c>
      <c r="C23" s="18" t="s">
        <v>80</v>
      </c>
      <c r="D23" s="18">
        <v>2.58</v>
      </c>
      <c r="E23" s="29">
        <v>0.36</v>
      </c>
      <c r="F23" s="67">
        <f>F24+F25+F26+F27+F28+F29</f>
        <v>3102.2825000000003</v>
      </c>
      <c r="G23" s="20">
        <f>11</f>
        <v>11</v>
      </c>
      <c r="H23" s="65">
        <f>ROUND((E23*F23*G23),2)</f>
        <v>12285.04</v>
      </c>
      <c r="I23" s="156"/>
      <c r="J23" s="8"/>
      <c r="K23" s="8"/>
      <c r="L23" s="9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x14ac:dyDescent="0.25">
      <c r="A24" s="38"/>
      <c r="B24" s="21" t="s">
        <v>122</v>
      </c>
      <c r="C24" s="22" t="s">
        <v>81</v>
      </c>
      <c r="D24" s="22">
        <v>2.58</v>
      </c>
      <c r="E24" s="74">
        <v>0.36</v>
      </c>
      <c r="F24" s="73">
        <v>894.13</v>
      </c>
      <c r="G24" s="24">
        <f>11</f>
        <v>11</v>
      </c>
      <c r="H24" s="109">
        <f t="shared" ref="H24:H87" si="0">ROUND((E24*F24*G24),2)</f>
        <v>3540.75</v>
      </c>
      <c r="I24" s="156"/>
      <c r="J24" s="4"/>
      <c r="K24" s="4"/>
      <c r="L24" s="9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x14ac:dyDescent="0.25">
      <c r="A25" s="38"/>
      <c r="B25" s="21" t="s">
        <v>129</v>
      </c>
      <c r="C25" s="22" t="s">
        <v>81</v>
      </c>
      <c r="D25" s="22">
        <v>2.58</v>
      </c>
      <c r="E25" s="74">
        <v>0.36</v>
      </c>
      <c r="F25" s="73">
        <v>2.6</v>
      </c>
      <c r="G25" s="24">
        <f>11</f>
        <v>11</v>
      </c>
      <c r="H25" s="109">
        <f t="shared" si="0"/>
        <v>10.3</v>
      </c>
      <c r="I25" s="156"/>
      <c r="J25" s="4"/>
      <c r="K25" s="4"/>
      <c r="L25" s="9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x14ac:dyDescent="0.25">
      <c r="A26" s="38"/>
      <c r="B26" s="21" t="s">
        <v>10</v>
      </c>
      <c r="C26" s="22" t="s">
        <v>81</v>
      </c>
      <c r="D26" s="22">
        <v>2.58</v>
      </c>
      <c r="E26" s="74">
        <v>0.36</v>
      </c>
      <c r="F26" s="73">
        <v>683.20400000000006</v>
      </c>
      <c r="G26" s="24">
        <f>11</f>
        <v>11</v>
      </c>
      <c r="H26" s="109">
        <f t="shared" si="0"/>
        <v>2705.49</v>
      </c>
      <c r="I26" s="156"/>
      <c r="J26" s="4"/>
      <c r="K26" s="4"/>
      <c r="L26" s="9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x14ac:dyDescent="0.25">
      <c r="A27" s="38"/>
      <c r="B27" s="21" t="s">
        <v>123</v>
      </c>
      <c r="C27" s="22" t="s">
        <v>81</v>
      </c>
      <c r="D27" s="22">
        <v>2.58</v>
      </c>
      <c r="E27" s="74">
        <v>0.36</v>
      </c>
      <c r="F27" s="73">
        <v>416.43</v>
      </c>
      <c r="G27" s="24">
        <f>11</f>
        <v>11</v>
      </c>
      <c r="H27" s="109">
        <f t="shared" si="0"/>
        <v>1649.06</v>
      </c>
      <c r="I27" s="156"/>
      <c r="J27" s="4"/>
      <c r="K27" s="4"/>
      <c r="L27" s="9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x14ac:dyDescent="0.25">
      <c r="A28" s="38"/>
      <c r="B28" s="21" t="s">
        <v>124</v>
      </c>
      <c r="C28" s="22" t="s">
        <v>81</v>
      </c>
      <c r="D28" s="22">
        <v>2.58</v>
      </c>
      <c r="E28" s="74">
        <v>0.36</v>
      </c>
      <c r="F28" s="73">
        <v>490.0985</v>
      </c>
      <c r="G28" s="24">
        <f>11</f>
        <v>11</v>
      </c>
      <c r="H28" s="109">
        <f t="shared" si="0"/>
        <v>1940.79</v>
      </c>
      <c r="I28" s="156"/>
      <c r="J28" s="4"/>
      <c r="K28" s="4"/>
      <c r="L28" s="9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x14ac:dyDescent="0.25">
      <c r="A29" s="30"/>
      <c r="B29" s="21" t="s">
        <v>125</v>
      </c>
      <c r="C29" s="22" t="s">
        <v>81</v>
      </c>
      <c r="D29" s="22">
        <v>2.58</v>
      </c>
      <c r="E29" s="74">
        <v>0.36</v>
      </c>
      <c r="F29" s="73">
        <v>615.82000000000005</v>
      </c>
      <c r="G29" s="24">
        <f>11</f>
        <v>11</v>
      </c>
      <c r="H29" s="109">
        <f t="shared" si="0"/>
        <v>2438.65</v>
      </c>
      <c r="I29" s="156"/>
      <c r="J29" s="4"/>
      <c r="K29" s="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x14ac:dyDescent="0.25">
      <c r="A30" s="30"/>
      <c r="B30" s="21" t="s">
        <v>6</v>
      </c>
      <c r="C30" s="22" t="s">
        <v>81</v>
      </c>
      <c r="D30" s="22">
        <v>2.58</v>
      </c>
      <c r="E30" s="74">
        <v>0.36</v>
      </c>
      <c r="F30" s="73">
        <f>SUM(F24:F29)</f>
        <v>3102.2825000000003</v>
      </c>
      <c r="G30" s="24">
        <f>11</f>
        <v>11</v>
      </c>
      <c r="H30" s="109">
        <f t="shared" si="0"/>
        <v>12285.04</v>
      </c>
      <c r="I30" s="156"/>
      <c r="J30" s="11"/>
      <c r="K30" s="3"/>
      <c r="L30" s="3"/>
      <c r="M30" s="3"/>
      <c r="N30" s="3"/>
      <c r="O30" s="3"/>
      <c r="P30" s="3"/>
      <c r="Q30" s="3"/>
      <c r="R30" s="3"/>
      <c r="S30" s="3"/>
    </row>
    <row r="31" spans="1:26" ht="28.5" customHeight="1" x14ac:dyDescent="0.25">
      <c r="A31" s="30"/>
      <c r="B31" s="17" t="s">
        <v>11</v>
      </c>
      <c r="C31" s="18" t="s">
        <v>80</v>
      </c>
      <c r="D31" s="28">
        <v>0.1</v>
      </c>
      <c r="E31" s="29">
        <f t="shared" ref="E31:E87" si="1">+ROUND(D31/$D$22,2)</f>
        <v>0.03</v>
      </c>
      <c r="F31" s="67">
        <f>F23</f>
        <v>3102.2825000000003</v>
      </c>
      <c r="G31" s="20">
        <f>11</f>
        <v>11</v>
      </c>
      <c r="H31" s="65">
        <f t="shared" si="0"/>
        <v>1023.75</v>
      </c>
      <c r="I31" s="156"/>
      <c r="J31" s="11"/>
      <c r="K31" s="3"/>
      <c r="L31" s="3"/>
      <c r="M31" s="3"/>
      <c r="N31" s="3"/>
      <c r="O31" s="3"/>
      <c r="P31" s="3"/>
      <c r="Q31" s="3"/>
      <c r="R31" s="3"/>
      <c r="S31" s="3"/>
    </row>
    <row r="32" spans="1:26" ht="33" customHeight="1" x14ac:dyDescent="0.25">
      <c r="A32" s="30"/>
      <c r="B32" s="17" t="s">
        <v>116</v>
      </c>
      <c r="C32" s="18" t="s">
        <v>80</v>
      </c>
      <c r="D32" s="28">
        <v>7.0000000000000007E-2</v>
      </c>
      <c r="E32" s="29">
        <f t="shared" si="1"/>
        <v>0.02</v>
      </c>
      <c r="F32" s="67">
        <v>20599.810000000001</v>
      </c>
      <c r="G32" s="20">
        <f>11</f>
        <v>11</v>
      </c>
      <c r="H32" s="65">
        <f t="shared" si="0"/>
        <v>4531.96</v>
      </c>
      <c r="I32" s="154"/>
      <c r="J32" s="70"/>
      <c r="K32" s="55"/>
      <c r="L32" s="3"/>
      <c r="M32" s="3"/>
      <c r="N32" s="3"/>
      <c r="O32" s="3"/>
      <c r="P32" s="3"/>
      <c r="Q32" s="3"/>
      <c r="R32" s="3"/>
      <c r="S32" s="3"/>
    </row>
    <row r="33" spans="1:19" ht="15.75" x14ac:dyDescent="0.25">
      <c r="A33" s="32">
        <v>2</v>
      </c>
      <c r="B33" s="17" t="s">
        <v>12</v>
      </c>
      <c r="C33" s="18" t="s">
        <v>80</v>
      </c>
      <c r="D33" s="19">
        <v>5.6</v>
      </c>
      <c r="E33" s="28">
        <v>0.7</v>
      </c>
      <c r="F33" s="67">
        <v>441.34</v>
      </c>
      <c r="G33" s="20">
        <f>11</f>
        <v>11</v>
      </c>
      <c r="H33" s="65">
        <f>ROUND((E33*F33*G33),2)</f>
        <v>3398.32</v>
      </c>
      <c r="I33" s="157"/>
      <c r="J33" s="57"/>
      <c r="K33" s="56"/>
      <c r="L33" s="3"/>
      <c r="M33" s="3"/>
      <c r="N33" s="3"/>
      <c r="O33" s="3"/>
      <c r="P33" s="3"/>
      <c r="Q33" s="3"/>
      <c r="R33" s="3"/>
      <c r="S33" s="3"/>
    </row>
    <row r="34" spans="1:19" ht="15.75" x14ac:dyDescent="0.25">
      <c r="A34" s="30"/>
      <c r="B34" s="21" t="s">
        <v>122</v>
      </c>
      <c r="C34" s="22" t="s">
        <v>81</v>
      </c>
      <c r="D34" s="23">
        <v>5.6</v>
      </c>
      <c r="E34" s="78">
        <v>0.7</v>
      </c>
      <c r="F34" s="73">
        <v>58</v>
      </c>
      <c r="G34" s="24">
        <f>11</f>
        <v>11</v>
      </c>
      <c r="H34" s="109">
        <f t="shared" si="0"/>
        <v>446.6</v>
      </c>
      <c r="I34" s="156"/>
      <c r="J34" s="13"/>
      <c r="K34" s="3"/>
      <c r="L34" s="3"/>
      <c r="M34" s="3"/>
      <c r="N34" s="3"/>
      <c r="O34" s="3"/>
      <c r="P34" s="3"/>
      <c r="Q34" s="3"/>
      <c r="R34" s="3"/>
      <c r="S34" s="3"/>
    </row>
    <row r="35" spans="1:19" ht="15.75" x14ac:dyDescent="0.25">
      <c r="A35" s="30"/>
      <c r="B35" s="21" t="s">
        <v>10</v>
      </c>
      <c r="C35" s="22" t="s">
        <v>81</v>
      </c>
      <c r="D35" s="23">
        <v>5.6</v>
      </c>
      <c r="E35" s="78">
        <v>0.7</v>
      </c>
      <c r="F35" s="73">
        <v>136.24</v>
      </c>
      <c r="G35" s="24">
        <f>11</f>
        <v>11</v>
      </c>
      <c r="H35" s="109">
        <f t="shared" si="0"/>
        <v>1049.05</v>
      </c>
      <c r="I35" s="156"/>
      <c r="J35" s="13"/>
      <c r="K35" s="3"/>
      <c r="L35" s="3"/>
      <c r="M35" s="3"/>
      <c r="N35" s="3"/>
      <c r="O35" s="3"/>
      <c r="P35" s="3"/>
      <c r="Q35" s="3"/>
      <c r="R35" s="3"/>
      <c r="S35" s="3"/>
    </row>
    <row r="36" spans="1:19" ht="15.75" x14ac:dyDescent="0.25">
      <c r="A36" s="30"/>
      <c r="B36" s="21" t="s">
        <v>123</v>
      </c>
      <c r="C36" s="22" t="s">
        <v>81</v>
      </c>
      <c r="D36" s="23">
        <v>5.6</v>
      </c>
      <c r="E36" s="78">
        <v>0.7</v>
      </c>
      <c r="F36" s="73">
        <v>64.17</v>
      </c>
      <c r="G36" s="24">
        <f>11</f>
        <v>11</v>
      </c>
      <c r="H36" s="109">
        <f t="shared" si="0"/>
        <v>494.11</v>
      </c>
      <c r="I36" s="156"/>
      <c r="J36" s="13"/>
      <c r="K36" s="3"/>
      <c r="L36" s="3"/>
      <c r="M36" s="3"/>
      <c r="N36" s="3"/>
      <c r="O36" s="3"/>
      <c r="P36" s="3"/>
      <c r="Q36" s="3"/>
      <c r="R36" s="3"/>
      <c r="S36" s="3"/>
    </row>
    <row r="37" spans="1:19" ht="15.75" x14ac:dyDescent="0.25">
      <c r="A37" s="30"/>
      <c r="B37" s="21" t="s">
        <v>124</v>
      </c>
      <c r="C37" s="22" t="s">
        <v>81</v>
      </c>
      <c r="D37" s="23">
        <v>5.6</v>
      </c>
      <c r="E37" s="78">
        <v>0.7</v>
      </c>
      <c r="F37" s="73">
        <v>94.46</v>
      </c>
      <c r="G37" s="24">
        <f>11</f>
        <v>11</v>
      </c>
      <c r="H37" s="109">
        <f t="shared" si="0"/>
        <v>727.34</v>
      </c>
      <c r="I37" s="156"/>
      <c r="J37" s="13"/>
      <c r="K37" s="3"/>
      <c r="L37" s="3"/>
      <c r="M37" s="3"/>
      <c r="N37" s="3"/>
      <c r="O37" s="3"/>
      <c r="P37" s="3"/>
      <c r="Q37" s="3"/>
      <c r="R37" s="3"/>
      <c r="S37" s="3"/>
    </row>
    <row r="38" spans="1:19" ht="15.75" x14ac:dyDescent="0.25">
      <c r="A38" s="30"/>
      <c r="B38" s="21" t="s">
        <v>125</v>
      </c>
      <c r="C38" s="22" t="s">
        <v>81</v>
      </c>
      <c r="D38" s="23">
        <v>5.6</v>
      </c>
      <c r="E38" s="78">
        <v>0.7</v>
      </c>
      <c r="F38" s="73">
        <v>88.47</v>
      </c>
      <c r="G38" s="24">
        <f>11</f>
        <v>11</v>
      </c>
      <c r="H38" s="109">
        <f t="shared" si="0"/>
        <v>681.22</v>
      </c>
      <c r="I38" s="156"/>
      <c r="J38" s="13"/>
      <c r="K38" s="3"/>
      <c r="L38" s="3"/>
      <c r="M38" s="3"/>
      <c r="N38" s="3"/>
      <c r="O38" s="3"/>
      <c r="P38" s="3"/>
      <c r="Q38" s="3"/>
      <c r="R38" s="3"/>
      <c r="S38" s="3"/>
    </row>
    <row r="39" spans="1:19" ht="15.75" x14ac:dyDescent="0.25">
      <c r="A39" s="30"/>
      <c r="B39" s="21" t="s">
        <v>6</v>
      </c>
      <c r="C39" s="22" t="s">
        <v>81</v>
      </c>
      <c r="D39" s="23">
        <v>5.6</v>
      </c>
      <c r="E39" s="78">
        <v>0.7</v>
      </c>
      <c r="F39" s="73">
        <f>F34+F35+F36+F37+F38</f>
        <v>441.34000000000003</v>
      </c>
      <c r="G39" s="24"/>
      <c r="H39" s="109">
        <f t="shared" si="0"/>
        <v>0</v>
      </c>
      <c r="I39" s="156"/>
      <c r="J39" s="13"/>
      <c r="K39" s="3"/>
      <c r="L39" s="3"/>
      <c r="M39" s="3"/>
      <c r="N39" s="3"/>
      <c r="O39" s="3"/>
      <c r="P39" s="3"/>
      <c r="Q39" s="3"/>
      <c r="R39" s="3"/>
      <c r="S39" s="3"/>
    </row>
    <row r="40" spans="1:19" ht="25.5" x14ac:dyDescent="0.25">
      <c r="A40" s="30"/>
      <c r="B40" s="17" t="s">
        <v>13</v>
      </c>
      <c r="C40" s="18" t="s">
        <v>80</v>
      </c>
      <c r="D40" s="19">
        <v>0.1</v>
      </c>
      <c r="E40" s="18">
        <f t="shared" si="1"/>
        <v>0.03</v>
      </c>
      <c r="F40" s="67">
        <v>441.34</v>
      </c>
      <c r="G40" s="20">
        <f>11</f>
        <v>11</v>
      </c>
      <c r="H40" s="65">
        <f t="shared" si="0"/>
        <v>145.63999999999999</v>
      </c>
      <c r="I40" s="156"/>
      <c r="J40" s="13"/>
      <c r="K40" s="3"/>
      <c r="L40" s="3"/>
      <c r="M40" s="3"/>
      <c r="N40" s="3"/>
      <c r="O40" s="3"/>
      <c r="P40" s="3"/>
      <c r="Q40" s="3"/>
      <c r="R40" s="3"/>
      <c r="S40" s="3"/>
    </row>
    <row r="41" spans="1:19" ht="15.75" x14ac:dyDescent="0.25">
      <c r="A41" s="30">
        <v>3</v>
      </c>
      <c r="B41" s="17" t="s">
        <v>79</v>
      </c>
      <c r="C41" s="18" t="s">
        <v>80</v>
      </c>
      <c r="D41" s="18">
        <v>4.72</v>
      </c>
      <c r="E41" s="18">
        <v>0.57999999999999996</v>
      </c>
      <c r="F41" s="65">
        <v>832.62</v>
      </c>
      <c r="G41" s="20">
        <f>11</f>
        <v>11</v>
      </c>
      <c r="H41" s="65">
        <f t="shared" si="0"/>
        <v>5312.12</v>
      </c>
      <c r="I41" s="156"/>
      <c r="J41" s="13"/>
      <c r="K41" s="3"/>
      <c r="L41" s="3"/>
      <c r="M41" s="3"/>
      <c r="N41" s="3"/>
      <c r="O41" s="3"/>
      <c r="P41" s="3"/>
      <c r="Q41" s="3"/>
      <c r="R41" s="3"/>
      <c r="S41" s="3"/>
    </row>
    <row r="42" spans="1:19" ht="15.75" x14ac:dyDescent="0.25">
      <c r="A42" s="30"/>
      <c r="B42" s="21" t="s">
        <v>122</v>
      </c>
      <c r="C42" s="22" t="s">
        <v>81</v>
      </c>
      <c r="D42" s="22">
        <v>4.72</v>
      </c>
      <c r="E42" s="112">
        <v>0.57999999999999996</v>
      </c>
      <c r="F42" s="66">
        <v>274.52</v>
      </c>
      <c r="G42" s="24">
        <f>11</f>
        <v>11</v>
      </c>
      <c r="H42" s="109">
        <f t="shared" si="0"/>
        <v>1751.44</v>
      </c>
      <c r="I42" s="156"/>
      <c r="J42" s="13"/>
      <c r="K42" s="3"/>
      <c r="L42" s="3"/>
      <c r="M42" s="3"/>
      <c r="N42" s="3"/>
      <c r="O42" s="3"/>
      <c r="P42" s="3"/>
      <c r="Q42" s="3"/>
      <c r="R42" s="3"/>
      <c r="S42" s="3"/>
    </row>
    <row r="43" spans="1:19" ht="15.75" x14ac:dyDescent="0.25">
      <c r="A43" s="30"/>
      <c r="B43" s="21" t="s">
        <v>10</v>
      </c>
      <c r="C43" s="22" t="s">
        <v>81</v>
      </c>
      <c r="D43" s="22">
        <v>4.72</v>
      </c>
      <c r="E43" s="112">
        <v>0.57999999999999996</v>
      </c>
      <c r="F43" s="66">
        <v>99.78</v>
      </c>
      <c r="G43" s="24">
        <f>11</f>
        <v>11</v>
      </c>
      <c r="H43" s="109">
        <f t="shared" si="0"/>
        <v>636.6</v>
      </c>
      <c r="I43" s="156"/>
      <c r="J43" s="13"/>
      <c r="K43" s="3"/>
      <c r="L43" s="3"/>
      <c r="M43" s="3"/>
      <c r="N43" s="3"/>
      <c r="O43" s="3"/>
      <c r="P43" s="3"/>
      <c r="Q43" s="3"/>
      <c r="R43" s="3"/>
      <c r="S43" s="3"/>
    </row>
    <row r="44" spans="1:19" ht="15.75" x14ac:dyDescent="0.25">
      <c r="A44" s="30"/>
      <c r="B44" s="21" t="s">
        <v>123</v>
      </c>
      <c r="C44" s="22" t="s">
        <v>81</v>
      </c>
      <c r="D44" s="22">
        <v>4.72</v>
      </c>
      <c r="E44" s="112">
        <v>0.57999999999999996</v>
      </c>
      <c r="F44" s="66">
        <v>78.08</v>
      </c>
      <c r="G44" s="24">
        <f>11</f>
        <v>11</v>
      </c>
      <c r="H44" s="109">
        <f t="shared" si="0"/>
        <v>498.15</v>
      </c>
      <c r="I44" s="156"/>
      <c r="J44" s="13"/>
      <c r="K44" s="3"/>
      <c r="L44" s="3"/>
      <c r="M44" s="3"/>
      <c r="N44" s="3"/>
      <c r="O44" s="3"/>
      <c r="P44" s="3"/>
      <c r="Q44" s="3"/>
      <c r="R44" s="3"/>
      <c r="S44" s="3"/>
    </row>
    <row r="45" spans="1:19" ht="15.75" x14ac:dyDescent="0.25">
      <c r="A45" s="30"/>
      <c r="B45" s="21" t="s">
        <v>124</v>
      </c>
      <c r="C45" s="22" t="s">
        <v>81</v>
      </c>
      <c r="D45" s="22">
        <v>4.72</v>
      </c>
      <c r="E45" s="112">
        <v>0.57999999999999996</v>
      </c>
      <c r="F45" s="66">
        <v>113.44</v>
      </c>
      <c r="G45" s="24">
        <f>11</f>
        <v>11</v>
      </c>
      <c r="H45" s="109">
        <f t="shared" si="0"/>
        <v>723.75</v>
      </c>
      <c r="I45" s="156"/>
      <c r="J45" s="13"/>
      <c r="K45" s="3"/>
      <c r="L45" s="3"/>
      <c r="M45" s="3"/>
      <c r="N45" s="3"/>
      <c r="O45" s="3"/>
      <c r="P45" s="3"/>
      <c r="Q45" s="3"/>
      <c r="R45" s="3"/>
      <c r="S45" s="3"/>
    </row>
    <row r="46" spans="1:19" ht="15.75" x14ac:dyDescent="0.25">
      <c r="A46" s="30"/>
      <c r="B46" s="21" t="s">
        <v>125</v>
      </c>
      <c r="C46" s="22" t="s">
        <v>81</v>
      </c>
      <c r="D46" s="22">
        <v>4.72</v>
      </c>
      <c r="E46" s="112">
        <v>0.57999999999999996</v>
      </c>
      <c r="F46" s="66">
        <v>266.8</v>
      </c>
      <c r="G46" s="24">
        <f>11</f>
        <v>11</v>
      </c>
      <c r="H46" s="109">
        <f t="shared" si="0"/>
        <v>1702.18</v>
      </c>
      <c r="I46" s="156"/>
      <c r="J46" s="13"/>
      <c r="K46" s="3"/>
      <c r="L46" s="3"/>
      <c r="M46" s="3"/>
      <c r="N46" s="3"/>
      <c r="O46" s="3"/>
      <c r="P46" s="3"/>
      <c r="Q46" s="3"/>
      <c r="R46" s="3"/>
      <c r="S46" s="3"/>
    </row>
    <row r="47" spans="1:19" ht="15.75" x14ac:dyDescent="0.25">
      <c r="A47" s="30"/>
      <c r="B47" s="21" t="s">
        <v>6</v>
      </c>
      <c r="C47" s="22" t="s">
        <v>81</v>
      </c>
      <c r="D47" s="22">
        <v>4.72</v>
      </c>
      <c r="E47" s="112">
        <v>0.57999999999999996</v>
      </c>
      <c r="F47" s="66">
        <f>SUM(F42:F46)</f>
        <v>832.61999999999989</v>
      </c>
      <c r="G47" s="24"/>
      <c r="H47" s="109">
        <f t="shared" si="0"/>
        <v>0</v>
      </c>
      <c r="I47" s="156"/>
      <c r="J47" s="13"/>
    </row>
    <row r="48" spans="1:19" ht="25.5" x14ac:dyDescent="0.25">
      <c r="A48" s="30"/>
      <c r="B48" s="17" t="s">
        <v>14</v>
      </c>
      <c r="C48" s="18" t="s">
        <v>80</v>
      </c>
      <c r="D48" s="19">
        <v>0.1</v>
      </c>
      <c r="E48" s="18">
        <f t="shared" si="1"/>
        <v>0.03</v>
      </c>
      <c r="F48" s="65">
        <v>832.61999999999989</v>
      </c>
      <c r="G48" s="20">
        <f>11</f>
        <v>11</v>
      </c>
      <c r="H48" s="65">
        <f t="shared" si="0"/>
        <v>274.76</v>
      </c>
      <c r="I48" s="156"/>
      <c r="J48" s="13"/>
    </row>
    <row r="49" spans="1:10" ht="15.75" x14ac:dyDescent="0.25">
      <c r="A49" s="30">
        <v>4</v>
      </c>
      <c r="B49" s="17" t="s">
        <v>15</v>
      </c>
      <c r="C49" s="18" t="s">
        <v>80</v>
      </c>
      <c r="D49" s="18">
        <v>3.73</v>
      </c>
      <c r="E49" s="18">
        <v>0.46</v>
      </c>
      <c r="F49" s="65">
        <f>F50+F51+F52+F53+F54</f>
        <v>73.47</v>
      </c>
      <c r="G49" s="20">
        <f>11</f>
        <v>11</v>
      </c>
      <c r="H49" s="65">
        <f t="shared" si="0"/>
        <v>371.76</v>
      </c>
      <c r="I49" s="156"/>
      <c r="J49" s="13"/>
    </row>
    <row r="50" spans="1:10" ht="15.75" x14ac:dyDescent="0.25">
      <c r="A50" s="30"/>
      <c r="B50" s="21" t="s">
        <v>122</v>
      </c>
      <c r="C50" s="22" t="s">
        <v>81</v>
      </c>
      <c r="D50" s="22">
        <v>3.73</v>
      </c>
      <c r="E50" s="112">
        <v>0.46</v>
      </c>
      <c r="F50" s="66">
        <v>16.25</v>
      </c>
      <c r="G50" s="24">
        <f>11</f>
        <v>11</v>
      </c>
      <c r="H50" s="109">
        <f t="shared" si="0"/>
        <v>82.23</v>
      </c>
      <c r="I50" s="156"/>
      <c r="J50" s="13"/>
    </row>
    <row r="51" spans="1:10" ht="15.75" x14ac:dyDescent="0.25">
      <c r="A51" s="30"/>
      <c r="B51" s="21" t="s">
        <v>10</v>
      </c>
      <c r="C51" s="22" t="s">
        <v>81</v>
      </c>
      <c r="D51" s="22">
        <v>3.73</v>
      </c>
      <c r="E51" s="112">
        <v>0.46</v>
      </c>
      <c r="F51" s="66">
        <v>17.559999999999999</v>
      </c>
      <c r="G51" s="24">
        <f>11</f>
        <v>11</v>
      </c>
      <c r="H51" s="109">
        <f t="shared" si="0"/>
        <v>88.85</v>
      </c>
      <c r="I51" s="156"/>
      <c r="J51" s="13"/>
    </row>
    <row r="52" spans="1:10" ht="15.75" x14ac:dyDescent="0.25">
      <c r="A52" s="30"/>
      <c r="B52" s="21" t="s">
        <v>123</v>
      </c>
      <c r="C52" s="22" t="s">
        <v>81</v>
      </c>
      <c r="D52" s="22">
        <v>3.73</v>
      </c>
      <c r="E52" s="112">
        <v>0.46</v>
      </c>
      <c r="F52" s="66">
        <v>3</v>
      </c>
      <c r="G52" s="24">
        <f>11</f>
        <v>11</v>
      </c>
      <c r="H52" s="109">
        <f t="shared" si="0"/>
        <v>15.18</v>
      </c>
      <c r="I52" s="156"/>
      <c r="J52" s="13"/>
    </row>
    <row r="53" spans="1:10" ht="15.75" x14ac:dyDescent="0.25">
      <c r="A53" s="30"/>
      <c r="B53" s="21" t="s">
        <v>124</v>
      </c>
      <c r="C53" s="22" t="s">
        <v>81</v>
      </c>
      <c r="D53" s="22">
        <v>3.73</v>
      </c>
      <c r="E53" s="112">
        <v>0.46</v>
      </c>
      <c r="F53" s="66">
        <v>23.21</v>
      </c>
      <c r="G53" s="24">
        <f>11</f>
        <v>11</v>
      </c>
      <c r="H53" s="109">
        <f t="shared" si="0"/>
        <v>117.44</v>
      </c>
      <c r="I53" s="156"/>
      <c r="J53" s="13"/>
    </row>
    <row r="54" spans="1:10" ht="15.75" x14ac:dyDescent="0.25">
      <c r="A54" s="30"/>
      <c r="B54" s="21" t="s">
        <v>125</v>
      </c>
      <c r="C54" s="22" t="s">
        <v>81</v>
      </c>
      <c r="D54" s="22">
        <v>3.73</v>
      </c>
      <c r="E54" s="112">
        <v>0.46</v>
      </c>
      <c r="F54" s="66">
        <v>13.45</v>
      </c>
      <c r="G54" s="24">
        <f>11</f>
        <v>11</v>
      </c>
      <c r="H54" s="109">
        <f t="shared" si="0"/>
        <v>68.06</v>
      </c>
      <c r="I54" s="156"/>
    </row>
    <row r="55" spans="1:10" ht="15.75" x14ac:dyDescent="0.25">
      <c r="A55" s="30"/>
      <c r="B55" s="21" t="s">
        <v>6</v>
      </c>
      <c r="C55" s="22" t="s">
        <v>81</v>
      </c>
      <c r="D55" s="22">
        <v>3.73</v>
      </c>
      <c r="E55" s="112">
        <v>0.46</v>
      </c>
      <c r="F55" s="66">
        <f>SUM(F50:F54)</f>
        <v>73.47</v>
      </c>
      <c r="G55" s="24"/>
      <c r="H55" s="109">
        <f t="shared" si="0"/>
        <v>0</v>
      </c>
    </row>
    <row r="56" spans="1:10" ht="25.5" x14ac:dyDescent="0.25">
      <c r="A56" s="30"/>
      <c r="B56" s="17" t="s">
        <v>16</v>
      </c>
      <c r="C56" s="18" t="s">
        <v>80</v>
      </c>
      <c r="D56" s="19">
        <v>0.1</v>
      </c>
      <c r="E56" s="18">
        <f t="shared" si="1"/>
        <v>0.03</v>
      </c>
      <c r="F56" s="65">
        <v>73.47</v>
      </c>
      <c r="G56" s="20">
        <f>11</f>
        <v>11</v>
      </c>
      <c r="H56" s="65">
        <f t="shared" si="0"/>
        <v>24.25</v>
      </c>
    </row>
    <row r="57" spans="1:10" ht="25.5" x14ac:dyDescent="0.25">
      <c r="A57" s="30">
        <v>5</v>
      </c>
      <c r="B57" s="17" t="s">
        <v>17</v>
      </c>
      <c r="C57" s="18" t="s">
        <v>18</v>
      </c>
      <c r="D57" s="19">
        <v>5.6</v>
      </c>
      <c r="E57" s="19">
        <v>0.7</v>
      </c>
      <c r="F57" s="65">
        <v>93.84</v>
      </c>
      <c r="G57" s="20">
        <f>11</f>
        <v>11</v>
      </c>
      <c r="H57" s="65">
        <f t="shared" si="0"/>
        <v>722.57</v>
      </c>
    </row>
    <row r="58" spans="1:10" ht="38.25" x14ac:dyDescent="0.25">
      <c r="A58" s="30"/>
      <c r="B58" s="17" t="s">
        <v>19</v>
      </c>
      <c r="C58" s="18" t="s">
        <v>18</v>
      </c>
      <c r="D58" s="19">
        <v>0.1</v>
      </c>
      <c r="E58" s="18">
        <v>0.03</v>
      </c>
      <c r="F58" s="65">
        <v>93.84</v>
      </c>
      <c r="G58" s="20">
        <f>11</f>
        <v>11</v>
      </c>
      <c r="H58" s="65">
        <f t="shared" si="0"/>
        <v>30.97</v>
      </c>
    </row>
    <row r="59" spans="1:10" ht="25.5" x14ac:dyDescent="0.25">
      <c r="A59" s="30">
        <v>6</v>
      </c>
      <c r="B59" s="17" t="s">
        <v>20</v>
      </c>
      <c r="C59" s="18" t="s">
        <v>18</v>
      </c>
      <c r="D59" s="19">
        <v>4.72</v>
      </c>
      <c r="E59" s="18">
        <v>0.57999999999999996</v>
      </c>
      <c r="F59" s="65">
        <v>3.23</v>
      </c>
      <c r="G59" s="20">
        <f>11</f>
        <v>11</v>
      </c>
      <c r="H59" s="65">
        <f t="shared" si="0"/>
        <v>20.61</v>
      </c>
    </row>
    <row r="60" spans="1:10" ht="38.25" x14ac:dyDescent="0.25">
      <c r="A60" s="30"/>
      <c r="B60" s="17" t="s">
        <v>21</v>
      </c>
      <c r="C60" s="18" t="s">
        <v>18</v>
      </c>
      <c r="D60" s="19">
        <v>0.1</v>
      </c>
      <c r="E60" s="18">
        <f t="shared" si="1"/>
        <v>0.03</v>
      </c>
      <c r="F60" s="65">
        <v>3.23</v>
      </c>
      <c r="G60" s="20">
        <f>11</f>
        <v>11</v>
      </c>
      <c r="H60" s="65">
        <f t="shared" si="0"/>
        <v>1.07</v>
      </c>
    </row>
    <row r="61" spans="1:10" ht="15.75" x14ac:dyDescent="0.25">
      <c r="A61" s="32">
        <v>7</v>
      </c>
      <c r="B61" s="25" t="s">
        <v>22</v>
      </c>
      <c r="C61" s="18" t="s">
        <v>80</v>
      </c>
      <c r="D61" s="19">
        <v>7.46</v>
      </c>
      <c r="E61" s="18">
        <v>1.1499999999999999</v>
      </c>
      <c r="F61" s="65">
        <f>F62+F63+F64+F65+F66</f>
        <v>36.474999999999994</v>
      </c>
      <c r="G61" s="20">
        <f>11</f>
        <v>11</v>
      </c>
      <c r="H61" s="65">
        <f t="shared" si="0"/>
        <v>461.41</v>
      </c>
    </row>
    <row r="62" spans="1:10" ht="15.75" x14ac:dyDescent="0.25">
      <c r="A62" s="30"/>
      <c r="B62" s="21" t="s">
        <v>122</v>
      </c>
      <c r="C62" s="22" t="s">
        <v>81</v>
      </c>
      <c r="D62" s="23">
        <v>7.46</v>
      </c>
      <c r="E62" s="112">
        <v>1.1499999999999999</v>
      </c>
      <c r="F62" s="66">
        <v>4.43</v>
      </c>
      <c r="G62" s="24">
        <f>11</f>
        <v>11</v>
      </c>
      <c r="H62" s="109">
        <f t="shared" si="0"/>
        <v>56.04</v>
      </c>
    </row>
    <row r="63" spans="1:10" ht="15.75" x14ac:dyDescent="0.25">
      <c r="A63" s="30"/>
      <c r="B63" s="21" t="s">
        <v>10</v>
      </c>
      <c r="C63" s="22" t="s">
        <v>81</v>
      </c>
      <c r="D63" s="23">
        <v>7.46</v>
      </c>
      <c r="E63" s="112">
        <v>1.1499999999999999</v>
      </c>
      <c r="F63" s="66">
        <v>9.3849999999999998</v>
      </c>
      <c r="G63" s="24">
        <f>11</f>
        <v>11</v>
      </c>
      <c r="H63" s="109">
        <f t="shared" si="0"/>
        <v>118.72</v>
      </c>
    </row>
    <row r="64" spans="1:10" ht="15.75" x14ac:dyDescent="0.25">
      <c r="A64" s="30"/>
      <c r="B64" s="21" t="s">
        <v>123</v>
      </c>
      <c r="C64" s="22" t="s">
        <v>81</v>
      </c>
      <c r="D64" s="23">
        <v>7.46</v>
      </c>
      <c r="E64" s="112">
        <v>1.1499999999999999</v>
      </c>
      <c r="F64" s="66">
        <v>10.54</v>
      </c>
      <c r="G64" s="24">
        <f>11</f>
        <v>11</v>
      </c>
      <c r="H64" s="109">
        <f t="shared" si="0"/>
        <v>133.33000000000001</v>
      </c>
    </row>
    <row r="65" spans="1:10" ht="15.75" x14ac:dyDescent="0.25">
      <c r="A65" s="30"/>
      <c r="B65" s="21" t="s">
        <v>124</v>
      </c>
      <c r="C65" s="22" t="s">
        <v>81</v>
      </c>
      <c r="D65" s="23">
        <v>7.46</v>
      </c>
      <c r="E65" s="112">
        <v>1.1499999999999999</v>
      </c>
      <c r="F65" s="66">
        <v>6.23</v>
      </c>
      <c r="G65" s="24">
        <f>11</f>
        <v>11</v>
      </c>
      <c r="H65" s="109">
        <f t="shared" si="0"/>
        <v>78.81</v>
      </c>
    </row>
    <row r="66" spans="1:10" ht="15.75" x14ac:dyDescent="0.25">
      <c r="A66" s="30"/>
      <c r="B66" s="21" t="s">
        <v>125</v>
      </c>
      <c r="C66" s="22" t="s">
        <v>81</v>
      </c>
      <c r="D66" s="23">
        <v>7.46</v>
      </c>
      <c r="E66" s="112">
        <v>1.1499999999999999</v>
      </c>
      <c r="F66" s="66">
        <v>5.89</v>
      </c>
      <c r="G66" s="24">
        <f>11</f>
        <v>11</v>
      </c>
      <c r="H66" s="109">
        <f t="shared" si="0"/>
        <v>74.510000000000005</v>
      </c>
    </row>
    <row r="67" spans="1:10" ht="15.75" x14ac:dyDescent="0.25">
      <c r="A67" s="30"/>
      <c r="B67" s="21" t="s">
        <v>6</v>
      </c>
      <c r="C67" s="22" t="s">
        <v>81</v>
      </c>
      <c r="D67" s="23">
        <v>7.46</v>
      </c>
      <c r="E67" s="112">
        <v>1.1499999999999999</v>
      </c>
      <c r="F67" s="66">
        <f>F62+F63+F64+F65+F66</f>
        <v>36.474999999999994</v>
      </c>
      <c r="G67" s="24">
        <f>11</f>
        <v>11</v>
      </c>
      <c r="H67" s="109">
        <f t="shared" si="0"/>
        <v>461.41</v>
      </c>
    </row>
    <row r="68" spans="1:10" x14ac:dyDescent="0.25">
      <c r="A68" s="30"/>
      <c r="B68" s="17" t="s">
        <v>23</v>
      </c>
      <c r="C68" s="18" t="s">
        <v>18</v>
      </c>
      <c r="D68" s="19">
        <v>0.1</v>
      </c>
      <c r="E68" s="18">
        <f t="shared" si="1"/>
        <v>0.03</v>
      </c>
      <c r="F68" s="65">
        <v>36.474999999999994</v>
      </c>
      <c r="G68" s="20">
        <f>11</f>
        <v>11</v>
      </c>
      <c r="H68" s="65">
        <f t="shared" si="0"/>
        <v>12.04</v>
      </c>
    </row>
    <row r="69" spans="1:10" ht="25.5" x14ac:dyDescent="0.25">
      <c r="A69" s="30">
        <v>8</v>
      </c>
      <c r="B69" s="17" t="s">
        <v>24</v>
      </c>
      <c r="C69" s="18" t="s">
        <v>80</v>
      </c>
      <c r="D69" s="18">
        <v>2.4700000000000002</v>
      </c>
      <c r="E69" s="18">
        <v>0.65</v>
      </c>
      <c r="F69" s="67">
        <f>F70+F71+F72+F73+F74+F75</f>
        <v>606.47910000000002</v>
      </c>
      <c r="G69" s="20">
        <f>11</f>
        <v>11</v>
      </c>
      <c r="H69" s="65">
        <f t="shared" si="0"/>
        <v>4336.33</v>
      </c>
      <c r="I69" s="156"/>
      <c r="J69" s="48"/>
    </row>
    <row r="70" spans="1:10" ht="15.75" x14ac:dyDescent="0.25">
      <c r="A70" s="30"/>
      <c r="B70" s="21" t="s">
        <v>122</v>
      </c>
      <c r="C70" s="22" t="s">
        <v>81</v>
      </c>
      <c r="D70" s="22">
        <v>2.4700000000000002</v>
      </c>
      <c r="E70" s="112">
        <v>0.65</v>
      </c>
      <c r="F70" s="73">
        <v>21.68</v>
      </c>
      <c r="G70" s="24">
        <f>11</f>
        <v>11</v>
      </c>
      <c r="H70" s="109">
        <f t="shared" si="0"/>
        <v>155.01</v>
      </c>
      <c r="I70" s="156"/>
      <c r="J70" s="48"/>
    </row>
    <row r="71" spans="1:10" ht="15.75" x14ac:dyDescent="0.25">
      <c r="A71" s="30"/>
      <c r="B71" s="21" t="s">
        <v>10</v>
      </c>
      <c r="C71" s="22" t="s">
        <v>81</v>
      </c>
      <c r="D71" s="22">
        <v>2.4700000000000002</v>
      </c>
      <c r="E71" s="112">
        <v>0.65</v>
      </c>
      <c r="F71" s="73">
        <v>51.69</v>
      </c>
      <c r="G71" s="24">
        <f>11</f>
        <v>11</v>
      </c>
      <c r="H71" s="109">
        <f t="shared" si="0"/>
        <v>369.58</v>
      </c>
      <c r="I71" s="156"/>
      <c r="J71" s="48"/>
    </row>
    <row r="72" spans="1:10" ht="15.75" x14ac:dyDescent="0.25">
      <c r="A72" s="30"/>
      <c r="B72" s="21" t="s">
        <v>123</v>
      </c>
      <c r="C72" s="22" t="s">
        <v>81</v>
      </c>
      <c r="D72" s="22">
        <v>2.4700000000000002</v>
      </c>
      <c r="E72" s="112">
        <v>0.65</v>
      </c>
      <c r="F72" s="73">
        <v>83.25</v>
      </c>
      <c r="G72" s="24">
        <f>11</f>
        <v>11</v>
      </c>
      <c r="H72" s="109">
        <f t="shared" si="0"/>
        <v>595.24</v>
      </c>
      <c r="I72" s="156"/>
      <c r="J72" s="48"/>
    </row>
    <row r="73" spans="1:10" ht="15.75" x14ac:dyDescent="0.25">
      <c r="A73" s="30"/>
      <c r="B73" s="21" t="s">
        <v>124</v>
      </c>
      <c r="C73" s="22" t="s">
        <v>81</v>
      </c>
      <c r="D73" s="22">
        <v>2.4700000000000002</v>
      </c>
      <c r="E73" s="112">
        <v>0.65</v>
      </c>
      <c r="F73" s="73">
        <v>123.35910000000001</v>
      </c>
      <c r="G73" s="24">
        <f>11</f>
        <v>11</v>
      </c>
      <c r="H73" s="109">
        <f t="shared" si="0"/>
        <v>882.02</v>
      </c>
      <c r="I73" s="156"/>
      <c r="J73" s="48"/>
    </row>
    <row r="74" spans="1:10" ht="15.75" x14ac:dyDescent="0.25">
      <c r="A74" s="30"/>
      <c r="B74" s="21" t="s">
        <v>129</v>
      </c>
      <c r="C74" s="22" t="s">
        <v>81</v>
      </c>
      <c r="D74" s="22">
        <v>2.4700000000000002</v>
      </c>
      <c r="E74" s="112">
        <v>0.65</v>
      </c>
      <c r="F74" s="73">
        <v>6</v>
      </c>
      <c r="G74" s="24">
        <f>11</f>
        <v>11</v>
      </c>
      <c r="H74" s="109">
        <f t="shared" si="0"/>
        <v>42.9</v>
      </c>
      <c r="I74" s="156"/>
      <c r="J74" s="48"/>
    </row>
    <row r="75" spans="1:10" ht="15.75" x14ac:dyDescent="0.25">
      <c r="A75" s="30"/>
      <c r="B75" s="21" t="s">
        <v>125</v>
      </c>
      <c r="C75" s="22" t="s">
        <v>81</v>
      </c>
      <c r="D75" s="22">
        <v>2.4700000000000002</v>
      </c>
      <c r="E75" s="112">
        <v>0.65</v>
      </c>
      <c r="F75" s="73">
        <v>320.5</v>
      </c>
      <c r="G75" s="24">
        <f>11</f>
        <v>11</v>
      </c>
      <c r="H75" s="109">
        <f t="shared" si="0"/>
        <v>2291.58</v>
      </c>
      <c r="I75" s="156"/>
      <c r="J75" s="48"/>
    </row>
    <row r="76" spans="1:10" ht="15.75" x14ac:dyDescent="0.25">
      <c r="A76" s="30"/>
      <c r="B76" s="21" t="s">
        <v>6</v>
      </c>
      <c r="C76" s="22" t="s">
        <v>81</v>
      </c>
      <c r="D76" s="22">
        <v>2.4700000000000002</v>
      </c>
      <c r="E76" s="112">
        <v>0.65</v>
      </c>
      <c r="F76" s="73">
        <f>F70+F71+F72+F73+F75+F74</f>
        <v>606.47910000000002</v>
      </c>
      <c r="G76" s="24">
        <f>11</f>
        <v>11</v>
      </c>
      <c r="H76" s="109">
        <f t="shared" si="0"/>
        <v>4336.33</v>
      </c>
      <c r="I76" s="156"/>
      <c r="J76" s="3"/>
    </row>
    <row r="77" spans="1:10" ht="26.25" customHeight="1" x14ac:dyDescent="0.25">
      <c r="A77" s="30"/>
      <c r="B77" s="17" t="s">
        <v>25</v>
      </c>
      <c r="C77" s="18" t="s">
        <v>80</v>
      </c>
      <c r="D77" s="19">
        <v>0.1</v>
      </c>
      <c r="E77" s="18">
        <f t="shared" si="1"/>
        <v>0.03</v>
      </c>
      <c r="F77" s="67">
        <v>606.47910000000002</v>
      </c>
      <c r="G77" s="20">
        <f>11</f>
        <v>11</v>
      </c>
      <c r="H77" s="65">
        <f t="shared" si="0"/>
        <v>200.14</v>
      </c>
    </row>
    <row r="78" spans="1:10" ht="25.5" x14ac:dyDescent="0.25">
      <c r="A78" s="30">
        <v>9</v>
      </c>
      <c r="B78" s="17" t="s">
        <v>26</v>
      </c>
      <c r="C78" s="18"/>
      <c r="D78" s="18"/>
      <c r="E78" s="18"/>
      <c r="F78" s="65"/>
      <c r="G78" s="20"/>
      <c r="H78" s="65"/>
    </row>
    <row r="79" spans="1:10" ht="15.75" x14ac:dyDescent="0.25">
      <c r="A79" s="30"/>
      <c r="B79" s="17" t="s">
        <v>27</v>
      </c>
      <c r="C79" s="18" t="s">
        <v>80</v>
      </c>
      <c r="D79" s="19">
        <v>5.6</v>
      </c>
      <c r="E79" s="18">
        <v>0.81</v>
      </c>
      <c r="F79" s="67">
        <v>248.32</v>
      </c>
      <c r="G79" s="20">
        <f>11</f>
        <v>11</v>
      </c>
      <c r="H79" s="65">
        <f t="shared" si="0"/>
        <v>2212.5300000000002</v>
      </c>
    </row>
    <row r="80" spans="1:10" ht="15.75" x14ac:dyDescent="0.25">
      <c r="A80" s="30"/>
      <c r="B80" s="21" t="s">
        <v>122</v>
      </c>
      <c r="C80" s="22" t="s">
        <v>81</v>
      </c>
      <c r="D80" s="23">
        <v>5.6</v>
      </c>
      <c r="E80" s="112">
        <v>0.81</v>
      </c>
      <c r="F80" s="73">
        <v>88.16</v>
      </c>
      <c r="G80" s="24">
        <f>11</f>
        <v>11</v>
      </c>
      <c r="H80" s="109">
        <f t="shared" si="0"/>
        <v>785.51</v>
      </c>
    </row>
    <row r="81" spans="1:8" ht="15.75" x14ac:dyDescent="0.25">
      <c r="A81" s="30"/>
      <c r="B81" s="21" t="s">
        <v>126</v>
      </c>
      <c r="C81" s="22" t="s">
        <v>81</v>
      </c>
      <c r="D81" s="23">
        <v>5.6</v>
      </c>
      <c r="E81" s="112">
        <v>0.81</v>
      </c>
      <c r="F81" s="73">
        <v>0</v>
      </c>
      <c r="G81" s="24">
        <f>11</f>
        <v>11</v>
      </c>
      <c r="H81" s="109">
        <f t="shared" si="0"/>
        <v>0</v>
      </c>
    </row>
    <row r="82" spans="1:8" ht="15.75" x14ac:dyDescent="0.25">
      <c r="A82" s="30"/>
      <c r="B82" s="21" t="s">
        <v>10</v>
      </c>
      <c r="C82" s="22" t="s">
        <v>81</v>
      </c>
      <c r="D82" s="23">
        <v>5.6</v>
      </c>
      <c r="E82" s="112">
        <v>0.81</v>
      </c>
      <c r="F82" s="73">
        <v>59.32</v>
      </c>
      <c r="G82" s="24">
        <f>11</f>
        <v>11</v>
      </c>
      <c r="H82" s="109">
        <f t="shared" si="0"/>
        <v>528.54</v>
      </c>
    </row>
    <row r="83" spans="1:8" ht="15.75" x14ac:dyDescent="0.25">
      <c r="A83" s="30"/>
      <c r="B83" s="21" t="s">
        <v>123</v>
      </c>
      <c r="C83" s="22" t="s">
        <v>81</v>
      </c>
      <c r="D83" s="23">
        <v>5.6</v>
      </c>
      <c r="E83" s="112">
        <v>0.81</v>
      </c>
      <c r="F83" s="73">
        <v>34.08</v>
      </c>
      <c r="G83" s="24">
        <f>11</f>
        <v>11</v>
      </c>
      <c r="H83" s="109">
        <f t="shared" si="0"/>
        <v>303.64999999999998</v>
      </c>
    </row>
    <row r="84" spans="1:8" ht="15.75" x14ac:dyDescent="0.25">
      <c r="A84" s="30"/>
      <c r="B84" s="21" t="s">
        <v>124</v>
      </c>
      <c r="C84" s="22" t="s">
        <v>81</v>
      </c>
      <c r="D84" s="23">
        <v>5.6</v>
      </c>
      <c r="E84" s="112">
        <v>0.81</v>
      </c>
      <c r="F84" s="73">
        <v>38.93</v>
      </c>
      <c r="G84" s="24">
        <f>11</f>
        <v>11</v>
      </c>
      <c r="H84" s="109">
        <f t="shared" si="0"/>
        <v>346.87</v>
      </c>
    </row>
    <row r="85" spans="1:8" ht="15.75" x14ac:dyDescent="0.25">
      <c r="A85" s="30"/>
      <c r="B85" s="21" t="s">
        <v>125</v>
      </c>
      <c r="C85" s="22" t="s">
        <v>81</v>
      </c>
      <c r="D85" s="23">
        <v>5.6</v>
      </c>
      <c r="E85" s="112">
        <v>0.81</v>
      </c>
      <c r="F85" s="73">
        <v>27.83</v>
      </c>
      <c r="G85" s="24">
        <f>11</f>
        <v>11</v>
      </c>
      <c r="H85" s="109">
        <f t="shared" si="0"/>
        <v>247.97</v>
      </c>
    </row>
    <row r="86" spans="1:8" ht="15.75" x14ac:dyDescent="0.25">
      <c r="A86" s="30"/>
      <c r="B86" s="21" t="s">
        <v>6</v>
      </c>
      <c r="C86" s="22" t="s">
        <v>81</v>
      </c>
      <c r="D86" s="23">
        <v>5.6</v>
      </c>
      <c r="E86" s="112">
        <v>0.81</v>
      </c>
      <c r="F86" s="73">
        <f>F80+F82+F83+F84+F85+F81</f>
        <v>248.32</v>
      </c>
      <c r="G86" s="24">
        <f>11</f>
        <v>11</v>
      </c>
      <c r="H86" s="109">
        <f t="shared" si="0"/>
        <v>2212.5300000000002</v>
      </c>
    </row>
    <row r="87" spans="1:8" ht="38.25" x14ac:dyDescent="0.25">
      <c r="A87" s="30"/>
      <c r="B87" s="17" t="s">
        <v>28</v>
      </c>
      <c r="C87" s="18" t="s">
        <v>80</v>
      </c>
      <c r="D87" s="19">
        <v>0.1</v>
      </c>
      <c r="E87" s="18">
        <f t="shared" si="1"/>
        <v>0.03</v>
      </c>
      <c r="F87" s="67">
        <v>248.32</v>
      </c>
      <c r="G87" s="20">
        <f>11</f>
        <v>11</v>
      </c>
      <c r="H87" s="65">
        <f t="shared" si="0"/>
        <v>81.95</v>
      </c>
    </row>
    <row r="88" spans="1:8" ht="15.75" x14ac:dyDescent="0.25">
      <c r="A88" s="30"/>
      <c r="B88" s="17" t="s">
        <v>29</v>
      </c>
      <c r="C88" s="18" t="s">
        <v>80</v>
      </c>
      <c r="D88" s="19">
        <v>8.39</v>
      </c>
      <c r="E88" s="18">
        <v>1.03</v>
      </c>
      <c r="F88" s="67">
        <v>67.95</v>
      </c>
      <c r="G88" s="20">
        <f>11</f>
        <v>11</v>
      </c>
      <c r="H88" s="65">
        <f t="shared" ref="H88:H151" si="2">ROUND((E88*F88*G88),2)</f>
        <v>769.87</v>
      </c>
    </row>
    <row r="89" spans="1:8" ht="15.75" x14ac:dyDescent="0.25">
      <c r="A89" s="30"/>
      <c r="B89" s="21" t="s">
        <v>122</v>
      </c>
      <c r="C89" s="22" t="s">
        <v>81</v>
      </c>
      <c r="D89" s="23">
        <v>8.39</v>
      </c>
      <c r="E89" s="112">
        <v>1.03</v>
      </c>
      <c r="F89" s="73">
        <v>23.35</v>
      </c>
      <c r="G89" s="24">
        <f>11</f>
        <v>11</v>
      </c>
      <c r="H89" s="109">
        <f t="shared" si="2"/>
        <v>264.56</v>
      </c>
    </row>
    <row r="90" spans="1:8" ht="15.75" x14ac:dyDescent="0.25">
      <c r="A90" s="30"/>
      <c r="B90" s="21" t="s">
        <v>126</v>
      </c>
      <c r="C90" s="22" t="s">
        <v>81</v>
      </c>
      <c r="D90" s="23">
        <v>8.39</v>
      </c>
      <c r="E90" s="112">
        <v>1.03</v>
      </c>
      <c r="F90" s="73">
        <v>0</v>
      </c>
      <c r="G90" s="24">
        <f>11</f>
        <v>11</v>
      </c>
      <c r="H90" s="109">
        <f t="shared" si="2"/>
        <v>0</v>
      </c>
    </row>
    <row r="91" spans="1:8" ht="15.75" x14ac:dyDescent="0.25">
      <c r="A91" s="30"/>
      <c r="B91" s="21" t="s">
        <v>10</v>
      </c>
      <c r="C91" s="22" t="s">
        <v>81</v>
      </c>
      <c r="D91" s="23">
        <v>8.39</v>
      </c>
      <c r="E91" s="112">
        <v>1.03</v>
      </c>
      <c r="F91" s="73">
        <v>11.05</v>
      </c>
      <c r="G91" s="24">
        <f>11</f>
        <v>11</v>
      </c>
      <c r="H91" s="109">
        <f t="shared" si="2"/>
        <v>125.2</v>
      </c>
    </row>
    <row r="92" spans="1:8" ht="15.75" x14ac:dyDescent="0.25">
      <c r="A92" s="30"/>
      <c r="B92" s="21" t="s">
        <v>123</v>
      </c>
      <c r="C92" s="22" t="s">
        <v>81</v>
      </c>
      <c r="D92" s="23">
        <v>8.39</v>
      </c>
      <c r="E92" s="112">
        <v>1.03</v>
      </c>
      <c r="F92" s="73">
        <v>9.64</v>
      </c>
      <c r="G92" s="24">
        <f>11</f>
        <v>11</v>
      </c>
      <c r="H92" s="109">
        <f t="shared" si="2"/>
        <v>109.22</v>
      </c>
    </row>
    <row r="93" spans="1:8" ht="15.75" x14ac:dyDescent="0.25">
      <c r="A93" s="30"/>
      <c r="B93" s="21" t="s">
        <v>124</v>
      </c>
      <c r="C93" s="22" t="s">
        <v>81</v>
      </c>
      <c r="D93" s="23">
        <v>8.39</v>
      </c>
      <c r="E93" s="112">
        <v>1.03</v>
      </c>
      <c r="F93" s="73">
        <v>9.5</v>
      </c>
      <c r="G93" s="24">
        <f>11</f>
        <v>11</v>
      </c>
      <c r="H93" s="109">
        <f t="shared" si="2"/>
        <v>107.64</v>
      </c>
    </row>
    <row r="94" spans="1:8" ht="15.75" x14ac:dyDescent="0.25">
      <c r="A94" s="30"/>
      <c r="B94" s="21" t="s">
        <v>125</v>
      </c>
      <c r="C94" s="22" t="s">
        <v>81</v>
      </c>
      <c r="D94" s="23">
        <v>8.39</v>
      </c>
      <c r="E94" s="112">
        <v>1.03</v>
      </c>
      <c r="F94" s="73">
        <v>14.41</v>
      </c>
      <c r="G94" s="24">
        <f>11</f>
        <v>11</v>
      </c>
      <c r="H94" s="109">
        <f t="shared" si="2"/>
        <v>163.27000000000001</v>
      </c>
    </row>
    <row r="95" spans="1:8" ht="15.75" x14ac:dyDescent="0.25">
      <c r="A95" s="30"/>
      <c r="B95" s="21" t="s">
        <v>6</v>
      </c>
      <c r="C95" s="22" t="s">
        <v>81</v>
      </c>
      <c r="D95" s="23">
        <v>8.39</v>
      </c>
      <c r="E95" s="112">
        <v>1.03</v>
      </c>
      <c r="F95" s="73">
        <f>SUM(F89:F94)</f>
        <v>67.95</v>
      </c>
      <c r="G95" s="24">
        <f>11</f>
        <v>11</v>
      </c>
      <c r="H95" s="109">
        <f t="shared" si="2"/>
        <v>769.87</v>
      </c>
    </row>
    <row r="96" spans="1:8" ht="38.25" x14ac:dyDescent="0.25">
      <c r="A96" s="30"/>
      <c r="B96" s="17" t="s">
        <v>30</v>
      </c>
      <c r="C96" s="18" t="s">
        <v>80</v>
      </c>
      <c r="D96" s="19">
        <v>0.1</v>
      </c>
      <c r="E96" s="18">
        <f t="shared" ref="E96:E151" si="3">+ROUND(D96/$D$22,2)</f>
        <v>0.03</v>
      </c>
      <c r="F96" s="67">
        <v>67.95</v>
      </c>
      <c r="G96" s="20">
        <f>11</f>
        <v>11</v>
      </c>
      <c r="H96" s="65">
        <f t="shared" si="2"/>
        <v>22.42</v>
      </c>
    </row>
    <row r="97" spans="1:10" ht="15.75" x14ac:dyDescent="0.25">
      <c r="A97" s="30">
        <v>12</v>
      </c>
      <c r="B97" s="82" t="s">
        <v>31</v>
      </c>
      <c r="C97" s="83" t="s">
        <v>18</v>
      </c>
      <c r="D97" s="84">
        <v>7.99</v>
      </c>
      <c r="E97" s="18">
        <f t="shared" si="3"/>
        <v>2.33</v>
      </c>
      <c r="F97" s="85">
        <v>0</v>
      </c>
      <c r="G97" s="86">
        <v>0</v>
      </c>
      <c r="H97" s="65">
        <f t="shared" si="2"/>
        <v>0</v>
      </c>
      <c r="I97" s="158"/>
    </row>
    <row r="98" spans="1:10" x14ac:dyDescent="0.25">
      <c r="A98" s="30"/>
      <c r="B98" s="114" t="s">
        <v>164</v>
      </c>
      <c r="C98" s="83" t="s">
        <v>18</v>
      </c>
      <c r="D98" s="28">
        <v>101.28</v>
      </c>
      <c r="E98" s="29">
        <f t="shared" si="3"/>
        <v>29.57</v>
      </c>
      <c r="F98" s="67">
        <v>0.02</v>
      </c>
      <c r="G98" s="115">
        <v>2</v>
      </c>
      <c r="H98" s="67">
        <f>ROUND((E98*F98*G98),2)</f>
        <v>1.18</v>
      </c>
      <c r="I98" s="152"/>
    </row>
    <row r="99" spans="1:10" ht="15.75" x14ac:dyDescent="0.25">
      <c r="A99" s="30"/>
      <c r="B99" s="17" t="s">
        <v>32</v>
      </c>
      <c r="C99" s="26" t="s">
        <v>18</v>
      </c>
      <c r="D99" s="27">
        <v>17.940000000000001</v>
      </c>
      <c r="E99" s="18">
        <f t="shared" si="3"/>
        <v>5.24</v>
      </c>
      <c r="F99" s="65">
        <v>0</v>
      </c>
      <c r="G99" s="20">
        <v>0</v>
      </c>
      <c r="H99" s="65">
        <f t="shared" si="2"/>
        <v>0</v>
      </c>
      <c r="I99" s="159"/>
    </row>
    <row r="100" spans="1:10" ht="15.75" x14ac:dyDescent="0.25">
      <c r="A100" s="30">
        <v>13</v>
      </c>
      <c r="B100" s="17" t="s">
        <v>33</v>
      </c>
      <c r="C100" s="18"/>
      <c r="D100" s="18"/>
      <c r="E100" s="18"/>
      <c r="F100" s="65"/>
      <c r="G100" s="18"/>
      <c r="H100" s="65"/>
      <c r="I100" s="159"/>
    </row>
    <row r="101" spans="1:10" ht="51" x14ac:dyDescent="0.25">
      <c r="A101" s="30"/>
      <c r="B101" s="17" t="s">
        <v>35</v>
      </c>
      <c r="C101" s="18" t="s">
        <v>34</v>
      </c>
      <c r="D101" s="18">
        <v>0.92</v>
      </c>
      <c r="E101" s="18">
        <f t="shared" si="3"/>
        <v>0.27</v>
      </c>
      <c r="F101" s="67">
        <v>152</v>
      </c>
      <c r="G101" s="29">
        <v>30</v>
      </c>
      <c r="H101" s="65">
        <f t="shared" si="2"/>
        <v>1231.2</v>
      </c>
    </row>
    <row r="102" spans="1:10" ht="51" x14ac:dyDescent="0.25">
      <c r="A102" s="30"/>
      <c r="B102" s="17" t="s">
        <v>36</v>
      </c>
      <c r="C102" s="18" t="s">
        <v>34</v>
      </c>
      <c r="D102" s="18">
        <v>0.92</v>
      </c>
      <c r="E102" s="18">
        <f t="shared" si="3"/>
        <v>0.27</v>
      </c>
      <c r="F102" s="67">
        <v>293</v>
      </c>
      <c r="G102" s="29">
        <v>30</v>
      </c>
      <c r="H102" s="65">
        <f t="shared" si="2"/>
        <v>2373.3000000000002</v>
      </c>
      <c r="I102" s="156"/>
      <c r="J102" s="3"/>
    </row>
    <row r="103" spans="1:10" ht="38.25" x14ac:dyDescent="0.25">
      <c r="A103" s="30"/>
      <c r="B103" s="17" t="s">
        <v>37</v>
      </c>
      <c r="C103" s="18" t="s">
        <v>34</v>
      </c>
      <c r="D103" s="18">
        <v>0.92</v>
      </c>
      <c r="E103" s="18">
        <f t="shared" si="3"/>
        <v>0.27</v>
      </c>
      <c r="F103" s="67">
        <v>39</v>
      </c>
      <c r="G103" s="29">
        <v>30</v>
      </c>
      <c r="H103" s="65">
        <f t="shared" si="2"/>
        <v>315.89999999999998</v>
      </c>
      <c r="I103" s="156"/>
      <c r="J103" s="3"/>
    </row>
    <row r="104" spans="1:10" hidden="1" x14ac:dyDescent="0.25">
      <c r="A104" s="30"/>
      <c r="B104" s="17" t="s">
        <v>38</v>
      </c>
      <c r="C104" s="18" t="s">
        <v>34</v>
      </c>
      <c r="D104" s="19">
        <v>23.27</v>
      </c>
      <c r="E104" s="18">
        <f t="shared" si="3"/>
        <v>6.79</v>
      </c>
      <c r="F104" s="67">
        <v>0</v>
      </c>
      <c r="G104" s="18">
        <v>1</v>
      </c>
      <c r="H104" s="65">
        <f t="shared" si="2"/>
        <v>0</v>
      </c>
      <c r="I104" s="156"/>
      <c r="J104" s="3"/>
    </row>
    <row r="105" spans="1:10" hidden="1" x14ac:dyDescent="0.25">
      <c r="A105" s="30"/>
      <c r="B105" s="17" t="s">
        <v>39</v>
      </c>
      <c r="C105" s="18" t="s">
        <v>34</v>
      </c>
      <c r="D105" s="19">
        <v>28.97</v>
      </c>
      <c r="E105" s="18">
        <f t="shared" si="3"/>
        <v>8.4600000000000009</v>
      </c>
      <c r="F105" s="67">
        <v>0</v>
      </c>
      <c r="G105" s="18">
        <v>1</v>
      </c>
      <c r="H105" s="65">
        <f t="shared" si="2"/>
        <v>0</v>
      </c>
      <c r="I105" s="156"/>
      <c r="J105" s="3"/>
    </row>
    <row r="106" spans="1:10" hidden="1" x14ac:dyDescent="0.25">
      <c r="A106" s="30"/>
      <c r="B106" s="17" t="s">
        <v>40</v>
      </c>
      <c r="C106" s="18" t="s">
        <v>34</v>
      </c>
      <c r="D106" s="19">
        <v>3.43</v>
      </c>
      <c r="E106" s="18">
        <f t="shared" si="3"/>
        <v>1</v>
      </c>
      <c r="F106" s="67">
        <v>0</v>
      </c>
      <c r="G106" s="18">
        <v>1</v>
      </c>
      <c r="H106" s="65">
        <f t="shared" si="2"/>
        <v>0</v>
      </c>
      <c r="I106" s="156"/>
      <c r="J106" s="3"/>
    </row>
    <row r="107" spans="1:10" s="148" customFormat="1" x14ac:dyDescent="0.25">
      <c r="A107" s="164">
        <v>14</v>
      </c>
      <c r="B107" s="82" t="s">
        <v>41</v>
      </c>
      <c r="C107" s="29" t="s">
        <v>42</v>
      </c>
      <c r="D107" s="28">
        <v>79.290000000000006</v>
      </c>
      <c r="E107" s="29">
        <v>22.96</v>
      </c>
      <c r="F107" s="67">
        <v>1461</v>
      </c>
      <c r="G107" s="29">
        <v>1</v>
      </c>
      <c r="H107" s="67">
        <f t="shared" si="2"/>
        <v>33544.559999999998</v>
      </c>
      <c r="I107" s="165"/>
      <c r="J107" s="151"/>
    </row>
    <row r="108" spans="1:10" ht="63.75" x14ac:dyDescent="0.25">
      <c r="A108" s="30">
        <v>15</v>
      </c>
      <c r="B108" s="17" t="s">
        <v>43</v>
      </c>
      <c r="C108" s="18" t="s">
        <v>34</v>
      </c>
      <c r="D108" s="18">
        <v>114.19</v>
      </c>
      <c r="E108" s="18">
        <v>33.07</v>
      </c>
      <c r="F108" s="76">
        <v>0</v>
      </c>
      <c r="G108" s="18">
        <v>0</v>
      </c>
      <c r="H108" s="65">
        <f t="shared" si="2"/>
        <v>0</v>
      </c>
      <c r="I108" s="156"/>
      <c r="J108" s="3"/>
    </row>
    <row r="109" spans="1:10" hidden="1" x14ac:dyDescent="0.25">
      <c r="A109" s="30">
        <v>16</v>
      </c>
      <c r="B109" s="17" t="s">
        <v>44</v>
      </c>
      <c r="C109" s="18" t="s">
        <v>18</v>
      </c>
      <c r="D109" s="18">
        <v>15.56</v>
      </c>
      <c r="E109" s="18">
        <f t="shared" si="3"/>
        <v>4.54</v>
      </c>
      <c r="F109" s="65">
        <v>0</v>
      </c>
      <c r="G109" s="18">
        <v>1</v>
      </c>
      <c r="H109" s="65">
        <f t="shared" si="2"/>
        <v>0</v>
      </c>
      <c r="I109" s="156"/>
      <c r="J109" s="3"/>
    </row>
    <row r="110" spans="1:10" ht="26.25" customHeight="1" x14ac:dyDescent="0.25">
      <c r="A110" s="30">
        <v>17</v>
      </c>
      <c r="B110" s="17" t="s">
        <v>45</v>
      </c>
      <c r="C110" s="18" t="s">
        <v>46</v>
      </c>
      <c r="D110" s="19">
        <v>190</v>
      </c>
      <c r="E110" s="18">
        <v>55.03</v>
      </c>
      <c r="F110" s="67">
        <v>0</v>
      </c>
      <c r="G110" s="18">
        <v>0</v>
      </c>
      <c r="H110" s="65">
        <f t="shared" si="2"/>
        <v>0</v>
      </c>
      <c r="I110" s="156"/>
      <c r="J110" s="3"/>
    </row>
    <row r="111" spans="1:10" x14ac:dyDescent="0.25">
      <c r="A111" s="30">
        <v>18</v>
      </c>
      <c r="B111" s="17" t="s">
        <v>47</v>
      </c>
      <c r="C111" s="18" t="s">
        <v>48</v>
      </c>
      <c r="D111" s="19">
        <v>2.58</v>
      </c>
      <c r="E111" s="18">
        <v>0.36</v>
      </c>
      <c r="F111" s="67">
        <v>231</v>
      </c>
      <c r="G111" s="20">
        <f>11</f>
        <v>11</v>
      </c>
      <c r="H111" s="65">
        <f t="shared" si="2"/>
        <v>914.76</v>
      </c>
      <c r="I111" s="156"/>
      <c r="J111" s="3"/>
    </row>
    <row r="112" spans="1:10" ht="51" x14ac:dyDescent="0.25">
      <c r="A112" s="30">
        <v>19</v>
      </c>
      <c r="B112" s="17" t="s">
        <v>49</v>
      </c>
      <c r="C112" s="18" t="s">
        <v>82</v>
      </c>
      <c r="D112" s="28">
        <v>24.35</v>
      </c>
      <c r="E112" s="18">
        <v>7.05</v>
      </c>
      <c r="F112" s="67">
        <v>321</v>
      </c>
      <c r="G112" s="29">
        <v>1</v>
      </c>
      <c r="H112" s="65">
        <f t="shared" si="2"/>
        <v>2263.0500000000002</v>
      </c>
      <c r="I112" s="156"/>
      <c r="J112" s="3"/>
    </row>
    <row r="113" spans="1:8" ht="25.5" x14ac:dyDescent="0.25">
      <c r="A113" s="30">
        <v>20</v>
      </c>
      <c r="B113" s="17" t="s">
        <v>50</v>
      </c>
      <c r="C113" s="18" t="s">
        <v>42</v>
      </c>
      <c r="D113" s="19">
        <v>49.56</v>
      </c>
      <c r="E113" s="18">
        <v>14.35</v>
      </c>
      <c r="F113" s="67">
        <v>1421</v>
      </c>
      <c r="G113" s="18">
        <v>1</v>
      </c>
      <c r="H113" s="65">
        <f t="shared" si="2"/>
        <v>20391.349999999999</v>
      </c>
    </row>
    <row r="114" spans="1:8" x14ac:dyDescent="0.25">
      <c r="A114" s="89" t="s">
        <v>51</v>
      </c>
      <c r="B114" s="90" t="s">
        <v>52</v>
      </c>
      <c r="C114" s="91"/>
      <c r="D114" s="91"/>
      <c r="E114" s="91"/>
      <c r="F114" s="88"/>
      <c r="G114" s="92"/>
      <c r="H114" s="92"/>
    </row>
    <row r="115" spans="1:8" ht="15.75" x14ac:dyDescent="0.25">
      <c r="A115" s="30">
        <v>1</v>
      </c>
      <c r="B115" s="17" t="s">
        <v>53</v>
      </c>
      <c r="C115" s="18" t="s">
        <v>80</v>
      </c>
      <c r="D115" s="19">
        <v>2.58</v>
      </c>
      <c r="E115" s="18">
        <v>0.36</v>
      </c>
      <c r="F115" s="65">
        <f>F116+F117+F118+F119+F120+F121</f>
        <v>4879.0412000000006</v>
      </c>
      <c r="G115" s="20">
        <v>9</v>
      </c>
      <c r="H115" s="65">
        <f t="shared" si="2"/>
        <v>15808.09</v>
      </c>
    </row>
    <row r="116" spans="1:8" ht="15.75" x14ac:dyDescent="0.25">
      <c r="A116" s="30"/>
      <c r="B116" s="21" t="s">
        <v>122</v>
      </c>
      <c r="C116" s="22" t="s">
        <v>81</v>
      </c>
      <c r="D116" s="23">
        <v>2.58</v>
      </c>
      <c r="E116" s="112">
        <v>0.36</v>
      </c>
      <c r="F116" s="66">
        <v>1260.9812000000002</v>
      </c>
      <c r="G116" s="24">
        <v>9</v>
      </c>
      <c r="H116" s="109">
        <f t="shared" si="2"/>
        <v>4085.58</v>
      </c>
    </row>
    <row r="117" spans="1:8" ht="15.75" x14ac:dyDescent="0.25">
      <c r="A117" s="30"/>
      <c r="B117" s="21" t="s">
        <v>10</v>
      </c>
      <c r="C117" s="22" t="s">
        <v>81</v>
      </c>
      <c r="D117" s="23">
        <v>2.58</v>
      </c>
      <c r="E117" s="112">
        <v>0.36</v>
      </c>
      <c r="F117" s="66">
        <v>1331.4</v>
      </c>
      <c r="G117" s="24">
        <v>9</v>
      </c>
      <c r="H117" s="109">
        <f t="shared" si="2"/>
        <v>4313.74</v>
      </c>
    </row>
    <row r="118" spans="1:8" ht="15.75" x14ac:dyDescent="0.25">
      <c r="A118" s="30"/>
      <c r="B118" s="21" t="s">
        <v>123</v>
      </c>
      <c r="C118" s="22" t="s">
        <v>81</v>
      </c>
      <c r="D118" s="23">
        <v>2.58</v>
      </c>
      <c r="E118" s="112">
        <v>0.36</v>
      </c>
      <c r="F118" s="66">
        <v>861.63</v>
      </c>
      <c r="G118" s="24">
        <v>9</v>
      </c>
      <c r="H118" s="109">
        <f t="shared" si="2"/>
        <v>2791.68</v>
      </c>
    </row>
    <row r="119" spans="1:8" ht="15.75" x14ac:dyDescent="0.25">
      <c r="A119" s="30"/>
      <c r="B119" s="21" t="s">
        <v>124</v>
      </c>
      <c r="C119" s="22" t="s">
        <v>81</v>
      </c>
      <c r="D119" s="23">
        <v>2.58</v>
      </c>
      <c r="E119" s="112">
        <v>0.36</v>
      </c>
      <c r="F119" s="66">
        <v>465.61</v>
      </c>
      <c r="G119" s="24">
        <v>9</v>
      </c>
      <c r="H119" s="109">
        <f t="shared" si="2"/>
        <v>1508.58</v>
      </c>
    </row>
    <row r="120" spans="1:8" ht="15.75" x14ac:dyDescent="0.25">
      <c r="A120" s="30"/>
      <c r="B120" s="21" t="s">
        <v>125</v>
      </c>
      <c r="C120" s="22" t="s">
        <v>81</v>
      </c>
      <c r="D120" s="23">
        <v>2.58</v>
      </c>
      <c r="E120" s="112">
        <v>0.36</v>
      </c>
      <c r="F120" s="66">
        <v>957.12</v>
      </c>
      <c r="G120" s="24">
        <v>9</v>
      </c>
      <c r="H120" s="109">
        <f t="shared" si="2"/>
        <v>3101.07</v>
      </c>
    </row>
    <row r="121" spans="1:8" ht="15.75" x14ac:dyDescent="0.25">
      <c r="A121" s="30"/>
      <c r="B121" s="21" t="s">
        <v>129</v>
      </c>
      <c r="C121" s="22" t="s">
        <v>81</v>
      </c>
      <c r="D121" s="23">
        <v>2.58</v>
      </c>
      <c r="E121" s="112">
        <v>0.36</v>
      </c>
      <c r="F121" s="66">
        <v>2.2999999999999998</v>
      </c>
      <c r="G121" s="24">
        <v>9</v>
      </c>
      <c r="H121" s="109">
        <f t="shared" si="2"/>
        <v>7.45</v>
      </c>
    </row>
    <row r="122" spans="1:8" ht="15.75" x14ac:dyDescent="0.25">
      <c r="A122" s="30"/>
      <c r="B122" s="21" t="s">
        <v>6</v>
      </c>
      <c r="C122" s="22" t="s">
        <v>81</v>
      </c>
      <c r="D122" s="23">
        <v>2.58</v>
      </c>
      <c r="E122" s="112">
        <v>0.36</v>
      </c>
      <c r="F122" s="66">
        <f>SUM(F116:F121)</f>
        <v>4879.0412000000006</v>
      </c>
      <c r="G122" s="24">
        <v>9</v>
      </c>
      <c r="H122" s="109">
        <f t="shared" si="2"/>
        <v>15808.09</v>
      </c>
    </row>
    <row r="123" spans="1:8" ht="25.5" x14ac:dyDescent="0.25">
      <c r="A123" s="30"/>
      <c r="B123" s="17" t="s">
        <v>54</v>
      </c>
      <c r="C123" s="18" t="s">
        <v>80</v>
      </c>
      <c r="D123" s="19">
        <v>0.1</v>
      </c>
      <c r="E123" s="18">
        <f t="shared" si="3"/>
        <v>0.03</v>
      </c>
      <c r="F123" s="65">
        <v>4879.0412000000006</v>
      </c>
      <c r="G123" s="20">
        <f>13</f>
        <v>13</v>
      </c>
      <c r="H123" s="65">
        <f t="shared" si="2"/>
        <v>1902.83</v>
      </c>
    </row>
    <row r="124" spans="1:8" ht="15.75" hidden="1" x14ac:dyDescent="0.25">
      <c r="A124" s="30">
        <v>2</v>
      </c>
      <c r="B124" s="17" t="s">
        <v>55</v>
      </c>
      <c r="C124" s="18" t="s">
        <v>80</v>
      </c>
      <c r="D124" s="19">
        <v>0.08</v>
      </c>
      <c r="E124" s="18">
        <f t="shared" si="3"/>
        <v>0.02</v>
      </c>
      <c r="F124" s="65">
        <v>0</v>
      </c>
      <c r="G124" s="20">
        <v>9</v>
      </c>
      <c r="H124" s="65">
        <f t="shared" si="2"/>
        <v>0</v>
      </c>
    </row>
    <row r="125" spans="1:8" ht="15.75" hidden="1" x14ac:dyDescent="0.25">
      <c r="A125" s="30"/>
      <c r="B125" s="21" t="s">
        <v>122</v>
      </c>
      <c r="C125" s="22" t="s">
        <v>81</v>
      </c>
      <c r="D125" s="23">
        <v>0.08</v>
      </c>
      <c r="E125" s="18">
        <f t="shared" si="3"/>
        <v>0.02</v>
      </c>
      <c r="F125" s="66">
        <v>0</v>
      </c>
      <c r="G125" s="24">
        <v>9</v>
      </c>
      <c r="H125" s="65">
        <f t="shared" si="2"/>
        <v>0</v>
      </c>
    </row>
    <row r="126" spans="1:8" ht="15.75" hidden="1" x14ac:dyDescent="0.25">
      <c r="A126" s="30"/>
      <c r="B126" s="21" t="s">
        <v>10</v>
      </c>
      <c r="C126" s="22" t="s">
        <v>81</v>
      </c>
      <c r="D126" s="23">
        <v>0.08</v>
      </c>
      <c r="E126" s="18">
        <f t="shared" si="3"/>
        <v>0.02</v>
      </c>
      <c r="F126" s="66">
        <v>0</v>
      </c>
      <c r="G126" s="24">
        <v>9</v>
      </c>
      <c r="H126" s="65">
        <f t="shared" si="2"/>
        <v>0</v>
      </c>
    </row>
    <row r="127" spans="1:8" ht="15.75" hidden="1" x14ac:dyDescent="0.25">
      <c r="A127" s="30"/>
      <c r="B127" s="21" t="s">
        <v>123</v>
      </c>
      <c r="C127" s="22" t="s">
        <v>81</v>
      </c>
      <c r="D127" s="23">
        <v>0.08</v>
      </c>
      <c r="E127" s="18">
        <f t="shared" si="3"/>
        <v>0.02</v>
      </c>
      <c r="F127" s="66">
        <v>0</v>
      </c>
      <c r="G127" s="24">
        <v>9</v>
      </c>
      <c r="H127" s="65">
        <f t="shared" si="2"/>
        <v>0</v>
      </c>
    </row>
    <row r="128" spans="1:8" ht="15.75" hidden="1" x14ac:dyDescent="0.25">
      <c r="A128" s="30"/>
      <c r="B128" s="21" t="s">
        <v>124</v>
      </c>
      <c r="C128" s="22" t="s">
        <v>81</v>
      </c>
      <c r="D128" s="23">
        <v>0.08</v>
      </c>
      <c r="E128" s="18">
        <f t="shared" si="3"/>
        <v>0.02</v>
      </c>
      <c r="F128" s="66">
        <v>0</v>
      </c>
      <c r="G128" s="24">
        <v>9</v>
      </c>
      <c r="H128" s="65">
        <f t="shared" si="2"/>
        <v>0</v>
      </c>
    </row>
    <row r="129" spans="1:8" ht="15.75" hidden="1" x14ac:dyDescent="0.25">
      <c r="A129" s="30"/>
      <c r="B129" s="21" t="s">
        <v>129</v>
      </c>
      <c r="C129" s="22" t="s">
        <v>81</v>
      </c>
      <c r="D129" s="23">
        <v>0.08</v>
      </c>
      <c r="E129" s="18">
        <f t="shared" si="3"/>
        <v>0.02</v>
      </c>
      <c r="F129" s="66">
        <v>0</v>
      </c>
      <c r="G129" s="24">
        <v>9</v>
      </c>
      <c r="H129" s="65">
        <f t="shared" si="2"/>
        <v>0</v>
      </c>
    </row>
    <row r="130" spans="1:8" ht="15.75" hidden="1" x14ac:dyDescent="0.25">
      <c r="A130" s="30"/>
      <c r="B130" s="21" t="s">
        <v>125</v>
      </c>
      <c r="C130" s="22" t="s">
        <v>81</v>
      </c>
      <c r="D130" s="23">
        <v>0.08</v>
      </c>
      <c r="E130" s="18">
        <f t="shared" si="3"/>
        <v>0.02</v>
      </c>
      <c r="F130" s="66">
        <v>0</v>
      </c>
      <c r="G130" s="24">
        <v>9</v>
      </c>
      <c r="H130" s="65">
        <f t="shared" si="2"/>
        <v>0</v>
      </c>
    </row>
    <row r="131" spans="1:8" ht="15.75" hidden="1" x14ac:dyDescent="0.25">
      <c r="A131" s="30"/>
      <c r="B131" s="21" t="s">
        <v>6</v>
      </c>
      <c r="C131" s="22" t="s">
        <v>81</v>
      </c>
      <c r="D131" s="23">
        <v>0.08</v>
      </c>
      <c r="E131" s="18">
        <f t="shared" si="3"/>
        <v>0.02</v>
      </c>
      <c r="F131" s="66">
        <f>SUM(F125:F130)</f>
        <v>0</v>
      </c>
      <c r="G131" s="24">
        <v>9</v>
      </c>
      <c r="H131" s="65">
        <f t="shared" si="2"/>
        <v>0</v>
      </c>
    </row>
    <row r="132" spans="1:8" ht="25.5" hidden="1" x14ac:dyDescent="0.25">
      <c r="A132" s="30"/>
      <c r="B132" s="17" t="s">
        <v>56</v>
      </c>
      <c r="C132" s="18" t="s">
        <v>80</v>
      </c>
      <c r="D132" s="19">
        <v>0.11</v>
      </c>
      <c r="E132" s="18">
        <f t="shared" si="3"/>
        <v>0.03</v>
      </c>
      <c r="F132" s="65">
        <v>0</v>
      </c>
      <c r="G132" s="20">
        <v>13</v>
      </c>
      <c r="H132" s="65">
        <f t="shared" si="2"/>
        <v>0</v>
      </c>
    </row>
    <row r="133" spans="1:8" ht="15.75" x14ac:dyDescent="0.25">
      <c r="A133" s="30">
        <v>3</v>
      </c>
      <c r="B133" s="17" t="s">
        <v>86</v>
      </c>
      <c r="C133" s="18" t="s">
        <v>80</v>
      </c>
      <c r="D133" s="19">
        <v>1.85</v>
      </c>
      <c r="E133" s="18">
        <v>0.46</v>
      </c>
      <c r="F133" s="65">
        <v>4511.38</v>
      </c>
      <c r="G133" s="115">
        <v>9</v>
      </c>
      <c r="H133" s="65">
        <f>ROUND((E133*F133*G133),2)</f>
        <v>18677.11</v>
      </c>
    </row>
    <row r="134" spans="1:8" ht="15.75" x14ac:dyDescent="0.25">
      <c r="A134" s="30"/>
      <c r="B134" s="21" t="s">
        <v>122</v>
      </c>
      <c r="C134" s="22" t="s">
        <v>81</v>
      </c>
      <c r="D134" s="108">
        <v>1.85</v>
      </c>
      <c r="E134" s="112">
        <v>0.46</v>
      </c>
      <c r="F134" s="66">
        <v>1088.99</v>
      </c>
      <c r="G134" s="115">
        <v>9</v>
      </c>
      <c r="H134" s="109">
        <f t="shared" si="2"/>
        <v>4508.42</v>
      </c>
    </row>
    <row r="135" spans="1:8" ht="15.75" x14ac:dyDescent="0.25">
      <c r="A135" s="30"/>
      <c r="B135" s="21" t="s">
        <v>10</v>
      </c>
      <c r="C135" s="22" t="s">
        <v>81</v>
      </c>
      <c r="D135" s="108">
        <v>1.85</v>
      </c>
      <c r="E135" s="112">
        <v>0.46</v>
      </c>
      <c r="F135" s="66">
        <v>1181.1300000000001</v>
      </c>
      <c r="G135" s="115">
        <v>9</v>
      </c>
      <c r="H135" s="109">
        <f t="shared" si="2"/>
        <v>4889.88</v>
      </c>
    </row>
    <row r="136" spans="1:8" ht="15.75" x14ac:dyDescent="0.25">
      <c r="A136" s="30"/>
      <c r="B136" s="21" t="s">
        <v>123</v>
      </c>
      <c r="C136" s="22" t="s">
        <v>81</v>
      </c>
      <c r="D136" s="108">
        <v>1.85</v>
      </c>
      <c r="E136" s="112">
        <v>0.46</v>
      </c>
      <c r="F136" s="66">
        <v>953.59</v>
      </c>
      <c r="G136" s="115">
        <v>9</v>
      </c>
      <c r="H136" s="109">
        <f t="shared" si="2"/>
        <v>3947.86</v>
      </c>
    </row>
    <row r="137" spans="1:8" ht="15.75" x14ac:dyDescent="0.25">
      <c r="A137" s="30"/>
      <c r="B137" s="21" t="s">
        <v>124</v>
      </c>
      <c r="C137" s="22" t="s">
        <v>81</v>
      </c>
      <c r="D137" s="108">
        <v>1.85</v>
      </c>
      <c r="E137" s="112">
        <v>0.46</v>
      </c>
      <c r="F137" s="66">
        <v>632.91</v>
      </c>
      <c r="G137" s="115">
        <v>9</v>
      </c>
      <c r="H137" s="109">
        <f t="shared" si="2"/>
        <v>2620.25</v>
      </c>
    </row>
    <row r="138" spans="1:8" ht="15.75" x14ac:dyDescent="0.25">
      <c r="A138" s="30"/>
      <c r="B138" s="21" t="s">
        <v>129</v>
      </c>
      <c r="C138" s="22" t="s">
        <v>81</v>
      </c>
      <c r="D138" s="108">
        <v>1.85</v>
      </c>
      <c r="E138" s="112">
        <v>0.46</v>
      </c>
      <c r="F138" s="66">
        <v>11</v>
      </c>
      <c r="G138" s="115">
        <v>9</v>
      </c>
      <c r="H138" s="109">
        <f t="shared" si="2"/>
        <v>45.54</v>
      </c>
    </row>
    <row r="139" spans="1:8" ht="15.75" x14ac:dyDescent="0.25">
      <c r="A139" s="30"/>
      <c r="B139" s="21" t="s">
        <v>125</v>
      </c>
      <c r="C139" s="22" t="s">
        <v>81</v>
      </c>
      <c r="D139" s="108">
        <v>1.85</v>
      </c>
      <c r="E139" s="112">
        <v>0.46</v>
      </c>
      <c r="F139" s="66">
        <v>643.76</v>
      </c>
      <c r="G139" s="115">
        <v>9</v>
      </c>
      <c r="H139" s="109">
        <f t="shared" si="2"/>
        <v>2665.17</v>
      </c>
    </row>
    <row r="140" spans="1:8" ht="15.75" x14ac:dyDescent="0.25">
      <c r="A140" s="30"/>
      <c r="B140" s="21" t="s">
        <v>6</v>
      </c>
      <c r="C140" s="22" t="s">
        <v>81</v>
      </c>
      <c r="D140" s="108">
        <v>1.85</v>
      </c>
      <c r="E140" s="112">
        <v>0.46</v>
      </c>
      <c r="F140" s="66">
        <f>SUM(F134:F139)</f>
        <v>4511.38</v>
      </c>
      <c r="G140" s="115">
        <v>9</v>
      </c>
      <c r="H140" s="109">
        <f t="shared" si="2"/>
        <v>18677.11</v>
      </c>
    </row>
    <row r="141" spans="1:8" ht="29.25" customHeight="1" x14ac:dyDescent="0.25">
      <c r="A141" s="30">
        <v>4</v>
      </c>
      <c r="B141" s="147" t="s">
        <v>57</v>
      </c>
      <c r="C141" s="18" t="s">
        <v>80</v>
      </c>
      <c r="D141" s="19">
        <v>1.85</v>
      </c>
      <c r="E141" s="18">
        <f t="shared" si="3"/>
        <v>0.54</v>
      </c>
      <c r="F141" s="65">
        <v>448.75</v>
      </c>
      <c r="G141" s="115">
        <v>9</v>
      </c>
      <c r="H141" s="65">
        <f>ROUND((E141*F141*G141),2)</f>
        <v>2180.9299999999998</v>
      </c>
    </row>
    <row r="142" spans="1:8" ht="15.75" x14ac:dyDescent="0.25">
      <c r="A142" s="30"/>
      <c r="B142" s="21" t="s">
        <v>122</v>
      </c>
      <c r="C142" s="22" t="s">
        <v>81</v>
      </c>
      <c r="D142" s="108">
        <v>1.85</v>
      </c>
      <c r="E142" s="112">
        <f t="shared" si="3"/>
        <v>0.54</v>
      </c>
      <c r="F142" s="66">
        <v>84.34</v>
      </c>
      <c r="G142" s="115">
        <v>9</v>
      </c>
      <c r="H142" s="109">
        <f t="shared" si="2"/>
        <v>409.89</v>
      </c>
    </row>
    <row r="143" spans="1:8" ht="15.75" x14ac:dyDescent="0.25">
      <c r="A143" s="30"/>
      <c r="B143" s="21" t="s">
        <v>10</v>
      </c>
      <c r="C143" s="22" t="s">
        <v>81</v>
      </c>
      <c r="D143" s="108">
        <v>1.85</v>
      </c>
      <c r="E143" s="112">
        <f t="shared" si="3"/>
        <v>0.54</v>
      </c>
      <c r="F143" s="66">
        <v>89.4</v>
      </c>
      <c r="G143" s="115">
        <v>9</v>
      </c>
      <c r="H143" s="109">
        <f t="shared" si="2"/>
        <v>434.48</v>
      </c>
    </row>
    <row r="144" spans="1:8" ht="15.75" x14ac:dyDescent="0.25">
      <c r="A144" s="30"/>
      <c r="B144" s="21" t="s">
        <v>123</v>
      </c>
      <c r="C144" s="22" t="s">
        <v>81</v>
      </c>
      <c r="D144" s="108">
        <v>1.85</v>
      </c>
      <c r="E144" s="112">
        <f t="shared" si="3"/>
        <v>0.54</v>
      </c>
      <c r="F144" s="66">
        <v>38.119999999999997</v>
      </c>
      <c r="G144" s="115">
        <v>9</v>
      </c>
      <c r="H144" s="109">
        <f t="shared" si="2"/>
        <v>185.26</v>
      </c>
    </row>
    <row r="145" spans="1:8" ht="15.75" x14ac:dyDescent="0.25">
      <c r="A145" s="30"/>
      <c r="B145" s="21" t="s">
        <v>124</v>
      </c>
      <c r="C145" s="22" t="s">
        <v>81</v>
      </c>
      <c r="D145" s="108">
        <v>1.85</v>
      </c>
      <c r="E145" s="112">
        <f t="shared" si="3"/>
        <v>0.54</v>
      </c>
      <c r="F145" s="66">
        <v>222.75</v>
      </c>
      <c r="G145" s="115">
        <v>9</v>
      </c>
      <c r="H145" s="109">
        <f t="shared" si="2"/>
        <v>1082.57</v>
      </c>
    </row>
    <row r="146" spans="1:8" ht="15.75" x14ac:dyDescent="0.25">
      <c r="A146" s="30"/>
      <c r="B146" s="21" t="s">
        <v>129</v>
      </c>
      <c r="C146" s="22" t="s">
        <v>81</v>
      </c>
      <c r="D146" s="108">
        <v>1.85</v>
      </c>
      <c r="E146" s="112">
        <f t="shared" si="3"/>
        <v>0.54</v>
      </c>
      <c r="F146" s="66">
        <v>0</v>
      </c>
      <c r="G146" s="115">
        <v>9</v>
      </c>
      <c r="H146" s="109">
        <f t="shared" si="2"/>
        <v>0</v>
      </c>
    </row>
    <row r="147" spans="1:8" ht="15.75" x14ac:dyDescent="0.25">
      <c r="A147" s="30"/>
      <c r="B147" s="21" t="s">
        <v>125</v>
      </c>
      <c r="C147" s="22" t="s">
        <v>81</v>
      </c>
      <c r="D147" s="108">
        <v>1.85</v>
      </c>
      <c r="E147" s="112">
        <f t="shared" si="3"/>
        <v>0.54</v>
      </c>
      <c r="F147" s="66">
        <v>14.14</v>
      </c>
      <c r="G147" s="115">
        <v>9</v>
      </c>
      <c r="H147" s="109">
        <f t="shared" si="2"/>
        <v>68.72</v>
      </c>
    </row>
    <row r="148" spans="1:8" ht="15.75" x14ac:dyDescent="0.25">
      <c r="A148" s="30"/>
      <c r="B148" s="21" t="s">
        <v>6</v>
      </c>
      <c r="C148" s="22" t="s">
        <v>81</v>
      </c>
      <c r="D148" s="108">
        <v>1.85</v>
      </c>
      <c r="E148" s="112">
        <f t="shared" si="3"/>
        <v>0.54</v>
      </c>
      <c r="F148" s="66">
        <f>SUM(F142:F147)</f>
        <v>448.75</v>
      </c>
      <c r="G148" s="115">
        <v>9</v>
      </c>
      <c r="H148" s="109">
        <f t="shared" si="2"/>
        <v>2180.9299999999998</v>
      </c>
    </row>
    <row r="149" spans="1:8" ht="25.5" x14ac:dyDescent="0.25">
      <c r="A149" s="30">
        <v>5</v>
      </c>
      <c r="B149" s="17" t="s">
        <v>58</v>
      </c>
      <c r="C149" s="18" t="s">
        <v>80</v>
      </c>
      <c r="D149" s="19">
        <v>1.85</v>
      </c>
      <c r="E149" s="18">
        <f t="shared" si="3"/>
        <v>0.54</v>
      </c>
      <c r="F149" s="65">
        <v>207.77</v>
      </c>
      <c r="G149" s="115">
        <v>9</v>
      </c>
      <c r="H149" s="65">
        <f>ROUND((E149*F149*G149),2)</f>
        <v>1009.76</v>
      </c>
    </row>
    <row r="150" spans="1:8" ht="15.75" x14ac:dyDescent="0.25">
      <c r="A150" s="30"/>
      <c r="B150" s="21" t="s">
        <v>122</v>
      </c>
      <c r="C150" s="22" t="s">
        <v>81</v>
      </c>
      <c r="D150" s="23">
        <v>1.85</v>
      </c>
      <c r="E150" s="112">
        <f t="shared" si="3"/>
        <v>0.54</v>
      </c>
      <c r="F150" s="66">
        <v>179.78</v>
      </c>
      <c r="G150" s="115">
        <v>9</v>
      </c>
      <c r="H150" s="109">
        <f t="shared" si="2"/>
        <v>873.73</v>
      </c>
    </row>
    <row r="151" spans="1:8" ht="15.75" x14ac:dyDescent="0.25">
      <c r="A151" s="30"/>
      <c r="B151" s="21" t="s">
        <v>10</v>
      </c>
      <c r="C151" s="22" t="s">
        <v>81</v>
      </c>
      <c r="D151" s="23">
        <v>1.85</v>
      </c>
      <c r="E151" s="112">
        <f t="shared" si="3"/>
        <v>0.54</v>
      </c>
      <c r="F151" s="66">
        <v>5</v>
      </c>
      <c r="G151" s="115">
        <v>9</v>
      </c>
      <c r="H151" s="109">
        <f t="shared" si="2"/>
        <v>24.3</v>
      </c>
    </row>
    <row r="152" spans="1:8" ht="15.75" x14ac:dyDescent="0.25">
      <c r="A152" s="30"/>
      <c r="B152" s="21" t="s">
        <v>123</v>
      </c>
      <c r="C152" s="22" t="s">
        <v>81</v>
      </c>
      <c r="D152" s="23">
        <v>1.85</v>
      </c>
      <c r="E152" s="112">
        <f t="shared" ref="E152:E181" si="4">+ROUND(D152/$D$22,2)</f>
        <v>0.54</v>
      </c>
      <c r="F152" s="66">
        <v>22.99</v>
      </c>
      <c r="G152" s="115">
        <v>9</v>
      </c>
      <c r="H152" s="109">
        <f t="shared" ref="H152:H185" si="5">ROUND((E152*F152*G152),2)</f>
        <v>111.73</v>
      </c>
    </row>
    <row r="153" spans="1:8" ht="15.75" x14ac:dyDescent="0.25">
      <c r="A153" s="30"/>
      <c r="B153" s="21" t="s">
        <v>124</v>
      </c>
      <c r="C153" s="22" t="s">
        <v>81</v>
      </c>
      <c r="D153" s="23">
        <v>1.85</v>
      </c>
      <c r="E153" s="112">
        <f t="shared" si="4"/>
        <v>0.54</v>
      </c>
      <c r="F153" s="66">
        <v>0</v>
      </c>
      <c r="G153" s="115">
        <v>9</v>
      </c>
      <c r="H153" s="109">
        <f t="shared" si="5"/>
        <v>0</v>
      </c>
    </row>
    <row r="154" spans="1:8" ht="15.75" x14ac:dyDescent="0.25">
      <c r="A154" s="30"/>
      <c r="B154" s="21" t="s">
        <v>129</v>
      </c>
      <c r="C154" s="22" t="s">
        <v>81</v>
      </c>
      <c r="D154" s="23">
        <v>1.85</v>
      </c>
      <c r="E154" s="112">
        <f t="shared" si="4"/>
        <v>0.54</v>
      </c>
      <c r="F154" s="66">
        <v>0</v>
      </c>
      <c r="G154" s="115">
        <v>9</v>
      </c>
      <c r="H154" s="109">
        <f t="shared" si="5"/>
        <v>0</v>
      </c>
    </row>
    <row r="155" spans="1:8" ht="15.75" x14ac:dyDescent="0.25">
      <c r="A155" s="30"/>
      <c r="B155" s="21" t="s">
        <v>125</v>
      </c>
      <c r="C155" s="22" t="s">
        <v>81</v>
      </c>
      <c r="D155" s="23">
        <v>1.85</v>
      </c>
      <c r="E155" s="112">
        <f t="shared" si="4"/>
        <v>0.54</v>
      </c>
      <c r="F155" s="66">
        <v>0</v>
      </c>
      <c r="G155" s="115">
        <v>9</v>
      </c>
      <c r="H155" s="109">
        <f t="shared" si="5"/>
        <v>0</v>
      </c>
    </row>
    <row r="156" spans="1:8" ht="15.75" x14ac:dyDescent="0.25">
      <c r="A156" s="30"/>
      <c r="B156" s="21" t="s">
        <v>6</v>
      </c>
      <c r="C156" s="22" t="s">
        <v>81</v>
      </c>
      <c r="D156" s="23">
        <v>1.85</v>
      </c>
      <c r="E156" s="112">
        <f t="shared" si="4"/>
        <v>0.54</v>
      </c>
      <c r="F156" s="66">
        <f>SUM(F150:F155)</f>
        <v>207.77</v>
      </c>
      <c r="G156" s="115">
        <v>9</v>
      </c>
      <c r="H156" s="109">
        <f t="shared" si="5"/>
        <v>1009.76</v>
      </c>
    </row>
    <row r="157" spans="1:8" ht="25.5" x14ac:dyDescent="0.25">
      <c r="A157" s="30"/>
      <c r="B157" s="17" t="s">
        <v>59</v>
      </c>
      <c r="C157" s="18" t="s">
        <v>80</v>
      </c>
      <c r="D157" s="19">
        <v>0.1</v>
      </c>
      <c r="E157" s="18">
        <f t="shared" si="4"/>
        <v>0.03</v>
      </c>
      <c r="F157" s="65">
        <v>5167.8999999999996</v>
      </c>
      <c r="G157" s="115">
        <f>13</f>
        <v>13</v>
      </c>
      <c r="H157" s="65">
        <f t="shared" si="5"/>
        <v>2015.48</v>
      </c>
    </row>
    <row r="158" spans="1:8" ht="25.5" x14ac:dyDescent="0.25">
      <c r="A158" s="41">
        <v>6</v>
      </c>
      <c r="B158" s="17" t="s">
        <v>60</v>
      </c>
      <c r="C158" s="18" t="s">
        <v>80</v>
      </c>
      <c r="D158" s="18">
        <v>2.4700000000000002</v>
      </c>
      <c r="E158" s="18">
        <v>0.65</v>
      </c>
      <c r="F158" s="65">
        <v>1700.26</v>
      </c>
      <c r="G158" s="115">
        <v>9</v>
      </c>
      <c r="H158" s="65">
        <f>ROUND((E158*F158*G158),2)</f>
        <v>9946.52</v>
      </c>
    </row>
    <row r="159" spans="1:8" ht="15.75" x14ac:dyDescent="0.25">
      <c r="A159" s="39"/>
      <c r="B159" s="21" t="s">
        <v>122</v>
      </c>
      <c r="C159" s="22" t="s">
        <v>81</v>
      </c>
      <c r="D159" s="22">
        <v>2.4700000000000002</v>
      </c>
      <c r="E159" s="112">
        <v>0.65</v>
      </c>
      <c r="F159" s="66">
        <v>217.51</v>
      </c>
      <c r="G159" s="115">
        <v>9</v>
      </c>
      <c r="H159" s="109">
        <f t="shared" si="5"/>
        <v>1272.43</v>
      </c>
    </row>
    <row r="160" spans="1:8" ht="15.75" x14ac:dyDescent="0.25">
      <c r="A160" s="39"/>
      <c r="B160" s="21" t="s">
        <v>10</v>
      </c>
      <c r="C160" s="22" t="s">
        <v>81</v>
      </c>
      <c r="D160" s="22">
        <v>2.4700000000000002</v>
      </c>
      <c r="E160" s="112">
        <v>0.65</v>
      </c>
      <c r="F160" s="66">
        <v>698.36</v>
      </c>
      <c r="G160" s="115">
        <v>9</v>
      </c>
      <c r="H160" s="109">
        <f t="shared" si="5"/>
        <v>4085.41</v>
      </c>
    </row>
    <row r="161" spans="1:8" ht="15.75" x14ac:dyDescent="0.25">
      <c r="A161" s="39"/>
      <c r="B161" s="21" t="s">
        <v>123</v>
      </c>
      <c r="C161" s="22" t="s">
        <v>81</v>
      </c>
      <c r="D161" s="22">
        <v>2.4700000000000002</v>
      </c>
      <c r="E161" s="112">
        <v>0.65</v>
      </c>
      <c r="F161" s="66">
        <v>331.97</v>
      </c>
      <c r="G161" s="115">
        <v>9</v>
      </c>
      <c r="H161" s="109">
        <f t="shared" si="5"/>
        <v>1942.02</v>
      </c>
    </row>
    <row r="162" spans="1:8" ht="15.75" x14ac:dyDescent="0.25">
      <c r="A162" s="39"/>
      <c r="B162" s="21" t="s">
        <v>124</v>
      </c>
      <c r="C162" s="22" t="s">
        <v>81</v>
      </c>
      <c r="D162" s="22">
        <v>2.4700000000000002</v>
      </c>
      <c r="E162" s="112">
        <v>0.65</v>
      </c>
      <c r="F162" s="66">
        <v>95.63</v>
      </c>
      <c r="G162" s="115">
        <v>9</v>
      </c>
      <c r="H162" s="109">
        <f t="shared" si="5"/>
        <v>559.44000000000005</v>
      </c>
    </row>
    <row r="163" spans="1:8" ht="15.75" x14ac:dyDescent="0.25">
      <c r="A163" s="39"/>
      <c r="B163" s="21" t="s">
        <v>125</v>
      </c>
      <c r="C163" s="22" t="s">
        <v>81</v>
      </c>
      <c r="D163" s="22">
        <v>2.4700000000000002</v>
      </c>
      <c r="E163" s="112">
        <v>0.65</v>
      </c>
      <c r="F163" s="66">
        <v>356.79</v>
      </c>
      <c r="G163" s="115">
        <v>9</v>
      </c>
      <c r="H163" s="109">
        <f t="shared" si="5"/>
        <v>2087.2199999999998</v>
      </c>
    </row>
    <row r="164" spans="1:8" ht="15.75" x14ac:dyDescent="0.25">
      <c r="A164" s="30"/>
      <c r="B164" s="21" t="s">
        <v>6</v>
      </c>
      <c r="C164" s="22" t="s">
        <v>81</v>
      </c>
      <c r="D164" s="22">
        <v>2.4700000000000002</v>
      </c>
      <c r="E164" s="112">
        <v>0.65</v>
      </c>
      <c r="F164" s="66">
        <f>SUM(F159:F163)</f>
        <v>1700.2600000000002</v>
      </c>
      <c r="G164" s="115">
        <v>9</v>
      </c>
      <c r="H164" s="109">
        <f t="shared" si="5"/>
        <v>9946.52</v>
      </c>
    </row>
    <row r="165" spans="1:8" ht="38.25" x14ac:dyDescent="0.25">
      <c r="A165" s="30"/>
      <c r="B165" s="17" t="s">
        <v>61</v>
      </c>
      <c r="C165" s="18" t="s">
        <v>80</v>
      </c>
      <c r="D165" s="19">
        <v>0.1</v>
      </c>
      <c r="E165" s="18">
        <f t="shared" si="4"/>
        <v>0.03</v>
      </c>
      <c r="F165" s="65">
        <v>1700.2600000000002</v>
      </c>
      <c r="G165" s="20">
        <f>13</f>
        <v>13</v>
      </c>
      <c r="H165" s="65">
        <f t="shared" si="5"/>
        <v>663.1</v>
      </c>
    </row>
    <row r="166" spans="1:8" x14ac:dyDescent="0.25">
      <c r="A166" s="30">
        <v>7</v>
      </c>
      <c r="B166" s="17" t="s">
        <v>62</v>
      </c>
      <c r="C166" s="18" t="s">
        <v>18</v>
      </c>
      <c r="D166" s="19">
        <v>7.0000000000000007E-2</v>
      </c>
      <c r="E166" s="18">
        <f t="shared" si="4"/>
        <v>0.02</v>
      </c>
      <c r="F166" s="65">
        <v>1423.69</v>
      </c>
      <c r="G166" s="20">
        <v>11</v>
      </c>
      <c r="H166" s="65">
        <f>ROUND((E166*F166*G166),2)</f>
        <v>313.20999999999998</v>
      </c>
    </row>
    <row r="167" spans="1:8" x14ac:dyDescent="0.25">
      <c r="A167" s="30"/>
      <c r="B167" s="17" t="s">
        <v>63</v>
      </c>
      <c r="C167" s="18" t="s">
        <v>34</v>
      </c>
      <c r="D167" s="19">
        <v>110.13</v>
      </c>
      <c r="E167" s="18">
        <v>31.9</v>
      </c>
      <c r="F167" s="65">
        <v>3</v>
      </c>
      <c r="G167" s="20">
        <v>1</v>
      </c>
      <c r="H167" s="65">
        <f t="shared" si="5"/>
        <v>95.7</v>
      </c>
    </row>
    <row r="168" spans="1:8" x14ac:dyDescent="0.25">
      <c r="A168" s="30"/>
      <c r="B168" s="17" t="s">
        <v>64</v>
      </c>
      <c r="C168" s="18" t="s">
        <v>42</v>
      </c>
      <c r="D168" s="19">
        <v>77.09</v>
      </c>
      <c r="E168" s="18">
        <v>22.33</v>
      </c>
      <c r="F168" s="65">
        <v>0</v>
      </c>
      <c r="G168" s="20">
        <v>0</v>
      </c>
      <c r="H168" s="65">
        <f t="shared" si="5"/>
        <v>0</v>
      </c>
    </row>
    <row r="169" spans="1:8" x14ac:dyDescent="0.25">
      <c r="A169" s="30"/>
      <c r="B169" s="17" t="s">
        <v>65</v>
      </c>
      <c r="C169" s="18" t="s">
        <v>34</v>
      </c>
      <c r="D169" s="19">
        <v>21.15</v>
      </c>
      <c r="E169" s="18">
        <v>6.13</v>
      </c>
      <c r="F169" s="65">
        <v>0</v>
      </c>
      <c r="G169" s="20">
        <v>0</v>
      </c>
      <c r="H169" s="65">
        <f t="shared" si="5"/>
        <v>0</v>
      </c>
    </row>
    <row r="170" spans="1:8" ht="27.75" customHeight="1" x14ac:dyDescent="0.25">
      <c r="A170" s="30">
        <v>8</v>
      </c>
      <c r="B170" s="17" t="s">
        <v>66</v>
      </c>
      <c r="C170" s="18" t="s">
        <v>18</v>
      </c>
      <c r="D170" s="19">
        <v>5.74</v>
      </c>
      <c r="E170" s="19">
        <v>4</v>
      </c>
      <c r="F170" s="65">
        <v>95.83</v>
      </c>
      <c r="G170" s="20">
        <v>11</v>
      </c>
      <c r="H170" s="65">
        <f>ROUND((E170*F170*G170),2)</f>
        <v>4216.5200000000004</v>
      </c>
    </row>
    <row r="171" spans="1:8" ht="15.75" x14ac:dyDescent="0.25">
      <c r="A171" s="30">
        <v>9</v>
      </c>
      <c r="B171" s="17" t="s">
        <v>67</v>
      </c>
      <c r="C171" s="18" t="s">
        <v>80</v>
      </c>
      <c r="D171" s="19">
        <v>7.46</v>
      </c>
      <c r="E171" s="18">
        <v>1.1499999999999999</v>
      </c>
      <c r="F171" s="65">
        <v>73.41</v>
      </c>
      <c r="G171" s="20">
        <v>9</v>
      </c>
      <c r="H171" s="65">
        <f t="shared" si="5"/>
        <v>759.79</v>
      </c>
    </row>
    <row r="172" spans="1:8" ht="15.75" x14ac:dyDescent="0.25">
      <c r="A172" s="30"/>
      <c r="B172" s="21" t="s">
        <v>122</v>
      </c>
      <c r="C172" s="22" t="s">
        <v>81</v>
      </c>
      <c r="D172" s="23">
        <v>7.46</v>
      </c>
      <c r="E172" s="112">
        <v>1.1499999999999999</v>
      </c>
      <c r="F172" s="66">
        <v>11.9</v>
      </c>
      <c r="G172" s="24">
        <v>9</v>
      </c>
      <c r="H172" s="109">
        <f t="shared" si="5"/>
        <v>123.17</v>
      </c>
    </row>
    <row r="173" spans="1:8" ht="15.75" x14ac:dyDescent="0.25">
      <c r="A173" s="30"/>
      <c r="B173" s="21" t="s">
        <v>10</v>
      </c>
      <c r="C173" s="22" t="s">
        <v>81</v>
      </c>
      <c r="D173" s="23">
        <v>7.46</v>
      </c>
      <c r="E173" s="112">
        <v>1.1499999999999999</v>
      </c>
      <c r="F173" s="66">
        <v>24.57</v>
      </c>
      <c r="G173" s="24">
        <v>9</v>
      </c>
      <c r="H173" s="109">
        <f t="shared" si="5"/>
        <v>254.3</v>
      </c>
    </row>
    <row r="174" spans="1:8" ht="15.75" x14ac:dyDescent="0.25">
      <c r="A174" s="30"/>
      <c r="B174" s="21" t="s">
        <v>123</v>
      </c>
      <c r="C174" s="22" t="s">
        <v>81</v>
      </c>
      <c r="D174" s="23">
        <v>7.46</v>
      </c>
      <c r="E174" s="112">
        <v>1.1499999999999999</v>
      </c>
      <c r="F174" s="66">
        <v>6.05</v>
      </c>
      <c r="G174" s="24">
        <v>9</v>
      </c>
      <c r="H174" s="109">
        <f t="shared" si="5"/>
        <v>62.62</v>
      </c>
    </row>
    <row r="175" spans="1:8" ht="15.75" x14ac:dyDescent="0.25">
      <c r="A175" s="30"/>
      <c r="B175" s="21" t="s">
        <v>124</v>
      </c>
      <c r="C175" s="22" t="s">
        <v>81</v>
      </c>
      <c r="D175" s="23">
        <v>7.46</v>
      </c>
      <c r="E175" s="112">
        <v>1.1499999999999999</v>
      </c>
      <c r="F175" s="66">
        <v>17.72</v>
      </c>
      <c r="G175" s="24">
        <v>9</v>
      </c>
      <c r="H175" s="109">
        <f t="shared" si="5"/>
        <v>183.4</v>
      </c>
    </row>
    <row r="176" spans="1:8" ht="15.75" x14ac:dyDescent="0.25">
      <c r="A176" s="30"/>
      <c r="B176" s="21" t="s">
        <v>129</v>
      </c>
      <c r="C176" s="22" t="s">
        <v>81</v>
      </c>
      <c r="D176" s="23">
        <v>7.46</v>
      </c>
      <c r="E176" s="112">
        <v>1.1499999999999999</v>
      </c>
      <c r="F176" s="66">
        <v>0.14000000000000001</v>
      </c>
      <c r="G176" s="24">
        <v>9</v>
      </c>
      <c r="H176" s="109">
        <f t="shared" si="5"/>
        <v>1.45</v>
      </c>
    </row>
    <row r="177" spans="1:8" ht="15.75" x14ac:dyDescent="0.25">
      <c r="A177" s="30"/>
      <c r="B177" s="21" t="s">
        <v>125</v>
      </c>
      <c r="C177" s="22" t="s">
        <v>81</v>
      </c>
      <c r="D177" s="23">
        <v>7.46</v>
      </c>
      <c r="E177" s="112">
        <v>1.1499999999999999</v>
      </c>
      <c r="F177" s="66">
        <v>13.03</v>
      </c>
      <c r="G177" s="24">
        <v>9</v>
      </c>
      <c r="H177" s="109">
        <f t="shared" si="5"/>
        <v>134.86000000000001</v>
      </c>
    </row>
    <row r="178" spans="1:8" ht="15.75" x14ac:dyDescent="0.25">
      <c r="A178" s="30"/>
      <c r="B178" s="21" t="s">
        <v>6</v>
      </c>
      <c r="C178" s="22" t="s">
        <v>81</v>
      </c>
      <c r="D178" s="23">
        <v>7.46</v>
      </c>
      <c r="E178" s="112">
        <v>1.1499999999999999</v>
      </c>
      <c r="F178" s="66">
        <f>SUM(F172:F177)</f>
        <v>73.41</v>
      </c>
      <c r="G178" s="24">
        <v>9</v>
      </c>
      <c r="H178" s="109">
        <f t="shared" si="5"/>
        <v>759.79</v>
      </c>
    </row>
    <row r="179" spans="1:8" ht="25.5" x14ac:dyDescent="0.25">
      <c r="A179" s="30"/>
      <c r="B179" s="17" t="s">
        <v>68</v>
      </c>
      <c r="C179" s="18" t="s">
        <v>80</v>
      </c>
      <c r="D179" s="19">
        <v>0.1</v>
      </c>
      <c r="E179" s="18">
        <f t="shared" si="4"/>
        <v>0.03</v>
      </c>
      <c r="F179" s="65">
        <v>73.41</v>
      </c>
      <c r="G179" s="20">
        <v>13</v>
      </c>
      <c r="H179" s="65">
        <f t="shared" si="5"/>
        <v>28.63</v>
      </c>
    </row>
    <row r="180" spans="1:8" ht="25.5" x14ac:dyDescent="0.25">
      <c r="A180" s="30"/>
      <c r="B180" s="82" t="s">
        <v>69</v>
      </c>
      <c r="C180" s="29" t="s">
        <v>83</v>
      </c>
      <c r="D180" s="28">
        <v>7.0000000000000007E-2</v>
      </c>
      <c r="E180" s="29">
        <f>+ROUND(D180/$D$22,2)</f>
        <v>0.02</v>
      </c>
      <c r="F180" s="67">
        <v>25813.687999999998</v>
      </c>
      <c r="G180" s="115">
        <f>9</f>
        <v>9</v>
      </c>
      <c r="H180" s="67">
        <f>ROUND((E180*F180*G180),2)</f>
        <v>4646.46</v>
      </c>
    </row>
    <row r="181" spans="1:8" ht="25.5" x14ac:dyDescent="0.25">
      <c r="A181" s="30"/>
      <c r="B181" s="17" t="s">
        <v>115</v>
      </c>
      <c r="C181" s="18" t="s">
        <v>80</v>
      </c>
      <c r="D181" s="19">
        <v>7.0000000000000007E-2</v>
      </c>
      <c r="E181" s="18">
        <f t="shared" si="4"/>
        <v>0.02</v>
      </c>
      <c r="F181" s="65">
        <v>3333.51</v>
      </c>
      <c r="G181" s="146">
        <v>3</v>
      </c>
      <c r="H181" s="65">
        <f>ROUND((E181*F181*G181),2)</f>
        <v>200.01</v>
      </c>
    </row>
    <row r="182" spans="1:8" ht="15.75" x14ac:dyDescent="0.25">
      <c r="A182" s="30" t="s">
        <v>70</v>
      </c>
      <c r="B182" s="17" t="s">
        <v>73</v>
      </c>
      <c r="C182" s="80" t="s">
        <v>83</v>
      </c>
      <c r="D182" s="19">
        <v>4.53</v>
      </c>
      <c r="E182" s="18">
        <v>1.31</v>
      </c>
      <c r="F182" s="65">
        <v>0</v>
      </c>
      <c r="G182" s="113">
        <v>0</v>
      </c>
      <c r="H182" s="65">
        <f>ROUND((E182*F182*G182),2)</f>
        <v>0</v>
      </c>
    </row>
    <row r="183" spans="1:8" x14ac:dyDescent="0.25">
      <c r="A183" s="30">
        <v>1</v>
      </c>
      <c r="B183" s="17" t="s">
        <v>74</v>
      </c>
      <c r="C183" s="81" t="s">
        <v>46</v>
      </c>
      <c r="D183" s="19">
        <v>9.73</v>
      </c>
      <c r="E183" s="18">
        <v>2.82</v>
      </c>
      <c r="F183" s="65">
        <v>0</v>
      </c>
      <c r="G183" s="20">
        <v>0</v>
      </c>
      <c r="H183" s="65">
        <f>ROUND((E183*F183*G183),2)</f>
        <v>0</v>
      </c>
    </row>
    <row r="184" spans="1:8" x14ac:dyDescent="0.25">
      <c r="A184" s="30">
        <v>2</v>
      </c>
      <c r="B184" s="17" t="s">
        <v>128</v>
      </c>
      <c r="C184" s="81" t="s">
        <v>72</v>
      </c>
      <c r="D184" s="19">
        <v>77.09</v>
      </c>
      <c r="E184" s="18">
        <v>22.33</v>
      </c>
      <c r="F184" s="65">
        <v>0</v>
      </c>
      <c r="G184" s="20">
        <v>0</v>
      </c>
      <c r="H184" s="65">
        <f t="shared" si="5"/>
        <v>0</v>
      </c>
    </row>
    <row r="185" spans="1:8" ht="26.25" customHeight="1" x14ac:dyDescent="0.25">
      <c r="A185" s="30" t="s">
        <v>71</v>
      </c>
      <c r="B185" s="17" t="s">
        <v>127</v>
      </c>
      <c r="C185" s="18" t="s">
        <v>42</v>
      </c>
      <c r="D185" s="19">
        <v>77.09</v>
      </c>
      <c r="E185" s="18">
        <v>22.33</v>
      </c>
      <c r="F185" s="67">
        <v>80</v>
      </c>
      <c r="G185" s="20">
        <v>0</v>
      </c>
      <c r="H185" s="65">
        <f t="shared" si="5"/>
        <v>0</v>
      </c>
    </row>
    <row r="186" spans="1:8" ht="14.25" customHeight="1" x14ac:dyDescent="0.25">
      <c r="A186" s="93" t="s">
        <v>117</v>
      </c>
      <c r="B186" s="94" t="s">
        <v>91</v>
      </c>
      <c r="C186" s="95"/>
      <c r="D186" s="96"/>
      <c r="E186" s="96"/>
      <c r="F186" s="97"/>
      <c r="G186" s="98"/>
      <c r="H186" s="97"/>
    </row>
    <row r="187" spans="1:8" ht="16.5" customHeight="1" x14ac:dyDescent="0.25">
      <c r="A187" s="30">
        <v>1</v>
      </c>
      <c r="B187" s="21" t="s">
        <v>87</v>
      </c>
      <c r="C187" s="22" t="s">
        <v>34</v>
      </c>
      <c r="D187" s="23">
        <v>379.8</v>
      </c>
      <c r="E187" s="23"/>
      <c r="F187" s="73">
        <v>0</v>
      </c>
      <c r="G187" s="79">
        <v>0</v>
      </c>
      <c r="H187" s="65">
        <f>ROUND((D187*F187*G187),2)</f>
        <v>0</v>
      </c>
    </row>
    <row r="188" spans="1:8" ht="18" customHeight="1" x14ac:dyDescent="0.25">
      <c r="A188" s="30">
        <v>2</v>
      </c>
      <c r="B188" s="21" t="s">
        <v>88</v>
      </c>
      <c r="C188" s="22" t="s">
        <v>89</v>
      </c>
      <c r="D188" s="23">
        <v>159.58000000000001</v>
      </c>
      <c r="E188" s="23">
        <v>48.25</v>
      </c>
      <c r="F188" s="73">
        <v>0</v>
      </c>
      <c r="G188" s="79">
        <v>0</v>
      </c>
      <c r="H188" s="65">
        <f t="shared" ref="H188:H193" si="6">ROUND((D188*F188*G188),2)</f>
        <v>0</v>
      </c>
    </row>
    <row r="189" spans="1:8" ht="18" customHeight="1" x14ac:dyDescent="0.25">
      <c r="A189" s="30">
        <v>3</v>
      </c>
      <c r="B189" s="21" t="s">
        <v>112</v>
      </c>
      <c r="C189" s="22" t="s">
        <v>34</v>
      </c>
      <c r="D189" s="23">
        <v>4.22</v>
      </c>
      <c r="E189" s="23">
        <v>1.27</v>
      </c>
      <c r="F189" s="78">
        <v>0</v>
      </c>
      <c r="G189" s="79">
        <v>0</v>
      </c>
      <c r="H189" s="65">
        <f t="shared" si="6"/>
        <v>0</v>
      </c>
    </row>
    <row r="190" spans="1:8" ht="18" customHeight="1" x14ac:dyDescent="0.25">
      <c r="A190" s="30">
        <v>4</v>
      </c>
      <c r="B190" s="21" t="s">
        <v>90</v>
      </c>
      <c r="C190" s="22" t="s">
        <v>34</v>
      </c>
      <c r="D190" s="23">
        <v>2.64</v>
      </c>
      <c r="E190" s="23"/>
      <c r="F190" s="78">
        <v>0</v>
      </c>
      <c r="G190" s="79">
        <v>0</v>
      </c>
      <c r="H190" s="65">
        <f t="shared" si="6"/>
        <v>0</v>
      </c>
    </row>
    <row r="191" spans="1:8" ht="18" customHeight="1" x14ac:dyDescent="0.25">
      <c r="A191" s="30">
        <v>5</v>
      </c>
      <c r="B191" s="21" t="s">
        <v>113</v>
      </c>
      <c r="C191" s="22" t="s">
        <v>34</v>
      </c>
      <c r="D191" s="23">
        <v>1.06</v>
      </c>
      <c r="E191" s="23"/>
      <c r="F191" s="78">
        <v>0</v>
      </c>
      <c r="G191" s="79">
        <v>0</v>
      </c>
      <c r="H191" s="65">
        <f t="shared" si="6"/>
        <v>0</v>
      </c>
    </row>
    <row r="192" spans="1:8" ht="18" customHeight="1" x14ac:dyDescent="0.25">
      <c r="A192" s="30">
        <v>6</v>
      </c>
      <c r="B192" s="21" t="s">
        <v>91</v>
      </c>
      <c r="C192" s="22" t="s">
        <v>18</v>
      </c>
      <c r="D192" s="23">
        <v>400.69</v>
      </c>
      <c r="E192" s="23">
        <v>121.15</v>
      </c>
      <c r="F192" s="78">
        <v>0</v>
      </c>
      <c r="G192" s="79">
        <v>0</v>
      </c>
      <c r="H192" s="65">
        <f t="shared" si="6"/>
        <v>0</v>
      </c>
    </row>
    <row r="193" spans="1:11" ht="18" customHeight="1" x14ac:dyDescent="0.25">
      <c r="A193" s="30">
        <v>7</v>
      </c>
      <c r="B193" s="21" t="s">
        <v>92</v>
      </c>
      <c r="C193" s="22" t="s">
        <v>34</v>
      </c>
      <c r="D193" s="23">
        <v>126.6</v>
      </c>
      <c r="E193" s="23"/>
      <c r="F193" s="78">
        <v>0</v>
      </c>
      <c r="G193" s="79">
        <v>0</v>
      </c>
      <c r="H193" s="65">
        <f t="shared" si="6"/>
        <v>0</v>
      </c>
    </row>
    <row r="194" spans="1:11" ht="16.5" customHeight="1" x14ac:dyDescent="0.25">
      <c r="A194" s="93" t="s">
        <v>118</v>
      </c>
      <c r="B194" s="99" t="s">
        <v>114</v>
      </c>
      <c r="C194" s="95"/>
      <c r="D194" s="100"/>
      <c r="E194" s="100"/>
      <c r="F194" s="101"/>
      <c r="G194" s="102"/>
      <c r="H194" s="97"/>
    </row>
    <row r="195" spans="1:11" ht="18" hidden="1" customHeight="1" x14ac:dyDescent="0.25">
      <c r="A195" s="30">
        <v>1</v>
      </c>
      <c r="B195" s="77" t="s">
        <v>93</v>
      </c>
      <c r="C195" s="74" t="s">
        <v>119</v>
      </c>
      <c r="D195" s="78">
        <v>1.84</v>
      </c>
      <c r="E195" s="78"/>
      <c r="F195" s="73">
        <v>17383.82</v>
      </c>
      <c r="G195" s="79">
        <v>0</v>
      </c>
      <c r="H195" s="65">
        <f>ROUND((D195*F195*G195),2)</f>
        <v>0</v>
      </c>
      <c r="I195" s="156"/>
      <c r="J195" s="33"/>
      <c r="K195" s="33"/>
    </row>
    <row r="196" spans="1:11" ht="18" hidden="1" customHeight="1" x14ac:dyDescent="0.25">
      <c r="A196" s="30">
        <v>2</v>
      </c>
      <c r="B196" s="77" t="s">
        <v>94</v>
      </c>
      <c r="C196" s="74" t="s">
        <v>119</v>
      </c>
      <c r="D196" s="78">
        <v>1.84</v>
      </c>
      <c r="E196" s="78"/>
      <c r="F196" s="73">
        <v>2994.37</v>
      </c>
      <c r="G196" s="79">
        <v>0</v>
      </c>
      <c r="H196" s="65">
        <f t="shared" ref="H196:H217" si="7">ROUND((D196*F196*G196),2)</f>
        <v>0</v>
      </c>
      <c r="J196" s="33"/>
      <c r="K196" s="33"/>
    </row>
    <row r="197" spans="1:11" ht="18" hidden="1" customHeight="1" x14ac:dyDescent="0.25">
      <c r="A197" s="30">
        <v>3</v>
      </c>
      <c r="B197" s="77" t="s">
        <v>95</v>
      </c>
      <c r="C197" s="74" t="s">
        <v>119</v>
      </c>
      <c r="D197" s="78">
        <v>0.64</v>
      </c>
      <c r="E197" s="78"/>
      <c r="F197" s="73">
        <f>F195+F196</f>
        <v>20378.189999999999</v>
      </c>
      <c r="G197" s="74">
        <v>0</v>
      </c>
      <c r="H197" s="65">
        <f t="shared" si="7"/>
        <v>0</v>
      </c>
    </row>
    <row r="198" spans="1:11" ht="18" hidden="1" customHeight="1" x14ac:dyDescent="0.25">
      <c r="A198" s="30">
        <v>4</v>
      </c>
      <c r="B198" s="77" t="s">
        <v>96</v>
      </c>
      <c r="C198" s="74" t="s">
        <v>119</v>
      </c>
      <c r="D198" s="78">
        <v>1.84</v>
      </c>
      <c r="E198" s="78"/>
      <c r="F198" s="73">
        <v>26157.439999999999</v>
      </c>
      <c r="G198" s="79">
        <v>0</v>
      </c>
      <c r="H198" s="65">
        <f t="shared" si="7"/>
        <v>0</v>
      </c>
    </row>
    <row r="199" spans="1:11" ht="18" hidden="1" customHeight="1" x14ac:dyDescent="0.25">
      <c r="A199" s="30">
        <v>5</v>
      </c>
      <c r="B199" s="77" t="s">
        <v>95</v>
      </c>
      <c r="C199" s="74" t="s">
        <v>119</v>
      </c>
      <c r="D199" s="78">
        <v>0.64</v>
      </c>
      <c r="E199" s="78"/>
      <c r="F199" s="73">
        <v>26157.439999999999</v>
      </c>
      <c r="G199" s="79">
        <v>0</v>
      </c>
      <c r="H199" s="65">
        <f t="shared" si="7"/>
        <v>0</v>
      </c>
    </row>
    <row r="200" spans="1:11" ht="18" hidden="1" customHeight="1" x14ac:dyDescent="0.25">
      <c r="A200" s="30">
        <v>6</v>
      </c>
      <c r="B200" s="77" t="s">
        <v>97</v>
      </c>
      <c r="C200" s="74" t="s">
        <v>119</v>
      </c>
      <c r="D200" s="78">
        <v>1.68</v>
      </c>
      <c r="E200" s="78"/>
      <c r="F200" s="73">
        <v>0</v>
      </c>
      <c r="G200" s="79">
        <v>0</v>
      </c>
      <c r="H200" s="65">
        <f t="shared" si="7"/>
        <v>0</v>
      </c>
      <c r="J200" s="33"/>
    </row>
    <row r="201" spans="1:11" ht="18" hidden="1" customHeight="1" x14ac:dyDescent="0.25">
      <c r="A201" s="30">
        <v>7</v>
      </c>
      <c r="B201" s="21" t="s">
        <v>120</v>
      </c>
      <c r="C201" s="74" t="s">
        <v>119</v>
      </c>
      <c r="D201" s="78">
        <v>0.71</v>
      </c>
      <c r="E201" s="78"/>
      <c r="F201" s="73">
        <v>0</v>
      </c>
      <c r="G201" s="79">
        <v>0</v>
      </c>
      <c r="H201" s="65">
        <f t="shared" si="7"/>
        <v>0</v>
      </c>
    </row>
    <row r="202" spans="1:11" ht="18" hidden="1" customHeight="1" x14ac:dyDescent="0.25">
      <c r="A202" s="30">
        <v>8</v>
      </c>
      <c r="B202" s="77" t="s">
        <v>98</v>
      </c>
      <c r="C202" s="74" t="s">
        <v>119</v>
      </c>
      <c r="D202" s="78">
        <v>1.68</v>
      </c>
      <c r="E202" s="78"/>
      <c r="F202" s="73">
        <v>0</v>
      </c>
      <c r="G202" s="79">
        <v>0</v>
      </c>
      <c r="H202" s="65">
        <f t="shared" si="7"/>
        <v>0</v>
      </c>
    </row>
    <row r="203" spans="1:11" ht="18" hidden="1" customHeight="1" x14ac:dyDescent="0.25">
      <c r="A203" s="30">
        <v>9</v>
      </c>
      <c r="B203" s="21" t="s">
        <v>120</v>
      </c>
      <c r="C203" s="74" t="s">
        <v>119</v>
      </c>
      <c r="D203" s="78">
        <v>0.71</v>
      </c>
      <c r="E203" s="78"/>
      <c r="F203" s="73">
        <v>0</v>
      </c>
      <c r="G203" s="79">
        <v>0</v>
      </c>
      <c r="H203" s="65">
        <f t="shared" si="7"/>
        <v>0</v>
      </c>
    </row>
    <row r="204" spans="1:11" ht="18" hidden="1" customHeight="1" x14ac:dyDescent="0.25">
      <c r="A204" s="30">
        <v>10</v>
      </c>
      <c r="B204" s="77" t="s">
        <v>101</v>
      </c>
      <c r="C204" s="74" t="s">
        <v>119</v>
      </c>
      <c r="D204" s="78">
        <v>1.84</v>
      </c>
      <c r="E204" s="78"/>
      <c r="F204" s="73">
        <v>3333.51</v>
      </c>
      <c r="G204" s="79">
        <v>0</v>
      </c>
      <c r="H204" s="65">
        <f t="shared" si="7"/>
        <v>0</v>
      </c>
    </row>
    <row r="205" spans="1:11" ht="18" hidden="1" customHeight="1" x14ac:dyDescent="0.25">
      <c r="A205" s="30">
        <v>11</v>
      </c>
      <c r="B205" s="77" t="s">
        <v>95</v>
      </c>
      <c r="C205" s="74" t="s">
        <v>119</v>
      </c>
      <c r="D205" s="78">
        <v>0.64</v>
      </c>
      <c r="E205" s="78"/>
      <c r="F205" s="73">
        <v>3333.51</v>
      </c>
      <c r="G205" s="79">
        <v>0</v>
      </c>
      <c r="H205" s="65">
        <f t="shared" si="7"/>
        <v>0</v>
      </c>
    </row>
    <row r="206" spans="1:11" ht="18" hidden="1" customHeight="1" x14ac:dyDescent="0.25">
      <c r="A206" s="30">
        <v>12</v>
      </c>
      <c r="B206" s="77" t="s">
        <v>99</v>
      </c>
      <c r="C206" s="74" t="s">
        <v>46</v>
      </c>
      <c r="D206" s="78">
        <v>9.33</v>
      </c>
      <c r="E206" s="78"/>
      <c r="F206" s="73">
        <v>0</v>
      </c>
      <c r="G206" s="79">
        <v>0</v>
      </c>
      <c r="H206" s="65">
        <f t="shared" si="7"/>
        <v>0</v>
      </c>
    </row>
    <row r="207" spans="1:11" ht="18" hidden="1" customHeight="1" x14ac:dyDescent="0.25">
      <c r="A207" s="30">
        <v>13</v>
      </c>
      <c r="B207" s="77" t="s">
        <v>100</v>
      </c>
      <c r="C207" s="74" t="s">
        <v>72</v>
      </c>
      <c r="D207" s="78">
        <v>73.849999999999994</v>
      </c>
      <c r="E207" s="78"/>
      <c r="F207" s="73">
        <v>0</v>
      </c>
      <c r="G207" s="79">
        <v>0</v>
      </c>
      <c r="H207" s="65">
        <f t="shared" si="7"/>
        <v>0</v>
      </c>
    </row>
    <row r="208" spans="1:11" ht="18" hidden="1" customHeight="1" x14ac:dyDescent="0.25">
      <c r="A208" s="30">
        <v>14</v>
      </c>
      <c r="B208" s="21" t="s">
        <v>102</v>
      </c>
      <c r="C208" s="22" t="s">
        <v>81</v>
      </c>
      <c r="D208" s="23">
        <v>10.94</v>
      </c>
      <c r="E208" s="23"/>
      <c r="F208" s="66">
        <v>0</v>
      </c>
      <c r="G208" s="24">
        <v>0</v>
      </c>
      <c r="H208" s="65">
        <f t="shared" si="7"/>
        <v>0</v>
      </c>
    </row>
    <row r="209" spans="1:12" ht="18" hidden="1" customHeight="1" x14ac:dyDescent="0.25">
      <c r="A209" s="30">
        <v>15</v>
      </c>
      <c r="B209" s="21" t="s">
        <v>103</v>
      </c>
      <c r="C209" s="22" t="s">
        <v>89</v>
      </c>
      <c r="D209" s="23">
        <v>10.06</v>
      </c>
      <c r="E209" s="23"/>
      <c r="F209" s="66">
        <v>0</v>
      </c>
      <c r="G209" s="24">
        <v>0</v>
      </c>
      <c r="H209" s="65">
        <f t="shared" si="7"/>
        <v>0</v>
      </c>
    </row>
    <row r="210" spans="1:12" ht="18" hidden="1" customHeight="1" x14ac:dyDescent="0.25">
      <c r="A210" s="30">
        <v>16</v>
      </c>
      <c r="B210" s="21" t="s">
        <v>104</v>
      </c>
      <c r="C210" s="22" t="s">
        <v>81</v>
      </c>
      <c r="D210" s="23">
        <v>16.600000000000001</v>
      </c>
      <c r="E210" s="23"/>
      <c r="F210" s="66">
        <v>0</v>
      </c>
      <c r="G210" s="24">
        <v>0</v>
      </c>
      <c r="H210" s="65">
        <f t="shared" si="7"/>
        <v>0</v>
      </c>
    </row>
    <row r="211" spans="1:12" ht="18" hidden="1" customHeight="1" x14ac:dyDescent="0.25">
      <c r="A211" s="30">
        <v>17</v>
      </c>
      <c r="B211" s="21" t="s">
        <v>105</v>
      </c>
      <c r="C211" s="22" t="s">
        <v>81</v>
      </c>
      <c r="D211" s="23">
        <v>4.82</v>
      </c>
      <c r="E211" s="23"/>
      <c r="F211" s="66">
        <v>281.76</v>
      </c>
      <c r="G211" s="24">
        <v>0</v>
      </c>
      <c r="H211" s="65">
        <f t="shared" si="7"/>
        <v>0</v>
      </c>
    </row>
    <row r="212" spans="1:12" ht="18" hidden="1" customHeight="1" x14ac:dyDescent="0.25">
      <c r="A212" s="30">
        <v>18</v>
      </c>
      <c r="B212" s="21" t="s">
        <v>106</v>
      </c>
      <c r="C212" s="22" t="s">
        <v>81</v>
      </c>
      <c r="D212" s="23">
        <v>107.61</v>
      </c>
      <c r="E212" s="23"/>
      <c r="F212" s="66">
        <v>281.76</v>
      </c>
      <c r="G212" s="24">
        <v>0</v>
      </c>
      <c r="H212" s="65">
        <f t="shared" si="7"/>
        <v>0</v>
      </c>
    </row>
    <row r="213" spans="1:12" ht="18" hidden="1" customHeight="1" x14ac:dyDescent="0.25">
      <c r="A213" s="30">
        <v>19</v>
      </c>
      <c r="B213" s="21" t="s">
        <v>107</v>
      </c>
      <c r="C213" s="22" t="s">
        <v>18</v>
      </c>
      <c r="D213" s="23">
        <v>11.3</v>
      </c>
      <c r="E213" s="23"/>
      <c r="F213" s="66">
        <v>0</v>
      </c>
      <c r="G213" s="22">
        <v>0</v>
      </c>
      <c r="H213" s="65">
        <f t="shared" si="7"/>
        <v>0</v>
      </c>
      <c r="J213" s="33"/>
    </row>
    <row r="214" spans="1:12" ht="18" hidden="1" customHeight="1" x14ac:dyDescent="0.25">
      <c r="A214" s="30">
        <v>20</v>
      </c>
      <c r="B214" s="21" t="s">
        <v>108</v>
      </c>
      <c r="C214" s="22" t="s">
        <v>18</v>
      </c>
      <c r="D214" s="23">
        <v>15.26</v>
      </c>
      <c r="E214" s="23"/>
      <c r="F214" s="66">
        <v>0</v>
      </c>
      <c r="G214" s="22">
        <v>0</v>
      </c>
      <c r="H214" s="65">
        <f t="shared" si="7"/>
        <v>0</v>
      </c>
    </row>
    <row r="215" spans="1:12" ht="18" hidden="1" customHeight="1" x14ac:dyDescent="0.25">
      <c r="A215" s="30">
        <v>22</v>
      </c>
      <c r="B215" s="21" t="s">
        <v>109</v>
      </c>
      <c r="C215" s="22" t="s">
        <v>18</v>
      </c>
      <c r="D215" s="23">
        <v>0.91</v>
      </c>
      <c r="E215" s="23"/>
      <c r="F215" s="66">
        <v>0</v>
      </c>
      <c r="G215" s="22">
        <v>0</v>
      </c>
      <c r="H215" s="65">
        <f t="shared" si="7"/>
        <v>0</v>
      </c>
    </row>
    <row r="216" spans="1:12" ht="18" hidden="1" customHeight="1" x14ac:dyDescent="0.25">
      <c r="A216" s="30">
        <v>23</v>
      </c>
      <c r="B216" s="21" t="s">
        <v>110</v>
      </c>
      <c r="C216" s="22" t="s">
        <v>18</v>
      </c>
      <c r="D216" s="23">
        <v>14.66</v>
      </c>
      <c r="E216" s="23"/>
      <c r="F216" s="66">
        <v>0</v>
      </c>
      <c r="G216" s="22">
        <v>0</v>
      </c>
      <c r="H216" s="65">
        <f t="shared" si="7"/>
        <v>0</v>
      </c>
    </row>
    <row r="217" spans="1:12" ht="18" hidden="1" customHeight="1" x14ac:dyDescent="0.25">
      <c r="A217" s="30">
        <v>24</v>
      </c>
      <c r="B217" s="21" t="s">
        <v>111</v>
      </c>
      <c r="C217" s="22" t="s">
        <v>18</v>
      </c>
      <c r="D217" s="23">
        <v>72.8</v>
      </c>
      <c r="E217" s="23"/>
      <c r="F217" s="66">
        <v>0</v>
      </c>
      <c r="G217" s="22">
        <v>0</v>
      </c>
      <c r="H217" s="65">
        <f t="shared" si="7"/>
        <v>0</v>
      </c>
    </row>
    <row r="218" spans="1:12" ht="18" customHeight="1" x14ac:dyDescent="0.25">
      <c r="A218" s="59">
        <v>25</v>
      </c>
      <c r="B218" s="63" t="s">
        <v>134</v>
      </c>
      <c r="C218" s="60"/>
      <c r="D218" s="61"/>
      <c r="E218" s="61"/>
      <c r="F218" s="62"/>
      <c r="G218" s="62"/>
      <c r="H218" s="65"/>
      <c r="I218" s="156"/>
      <c r="J218" s="71"/>
      <c r="K218" s="3"/>
    </row>
    <row r="219" spans="1:12" x14ac:dyDescent="0.25">
      <c r="A219" s="127">
        <v>1</v>
      </c>
      <c r="B219" s="129" t="s">
        <v>135</v>
      </c>
      <c r="C219" s="132" t="s">
        <v>34</v>
      </c>
      <c r="D219" s="122">
        <v>1</v>
      </c>
      <c r="E219" s="132">
        <v>1</v>
      </c>
      <c r="F219" s="133">
        <v>1</v>
      </c>
      <c r="G219" s="131">
        <v>1</v>
      </c>
      <c r="H219" s="168">
        <v>-2992.9</v>
      </c>
      <c r="I219" s="156"/>
      <c r="J219" s="7"/>
      <c r="K219" s="3"/>
    </row>
    <row r="220" spans="1:12" s="148" customFormat="1" x14ac:dyDescent="0.25">
      <c r="A220" s="161">
        <v>2</v>
      </c>
      <c r="B220" s="161" t="s">
        <v>12</v>
      </c>
      <c r="C220" s="162" t="s">
        <v>18</v>
      </c>
      <c r="D220" s="162">
        <v>5.6</v>
      </c>
      <c r="E220" s="162">
        <v>0.7</v>
      </c>
      <c r="F220" s="162">
        <v>441.34</v>
      </c>
      <c r="G220" s="162">
        <v>11</v>
      </c>
      <c r="H220" s="163">
        <f>ROUND((E220*F220*G220),2)*-0.1</f>
        <v>-339.83200000000005</v>
      </c>
      <c r="I220" s="167"/>
      <c r="J220" s="149"/>
      <c r="K220" s="150"/>
    </row>
    <row r="221" spans="1:12" x14ac:dyDescent="0.25">
      <c r="A221" s="161">
        <v>3</v>
      </c>
      <c r="B221" s="161" t="s">
        <v>79</v>
      </c>
      <c r="C221" s="162" t="s">
        <v>18</v>
      </c>
      <c r="D221" s="162">
        <v>4.72</v>
      </c>
      <c r="E221" s="162">
        <v>0.57999999999999996</v>
      </c>
      <c r="F221" s="162">
        <v>832.62</v>
      </c>
      <c r="G221" s="162">
        <v>11</v>
      </c>
      <c r="H221" s="163">
        <f t="shared" ref="H221:H225" si="8">ROUND((E221*F221*G221),2)*-0.1</f>
        <v>-531.21199999999999</v>
      </c>
      <c r="I221" s="167"/>
      <c r="J221" s="7"/>
      <c r="K221" s="3"/>
      <c r="L221" s="166"/>
    </row>
    <row r="222" spans="1:12" x14ac:dyDescent="0.25">
      <c r="A222" s="127">
        <v>4</v>
      </c>
      <c r="B222" s="129" t="s">
        <v>15</v>
      </c>
      <c r="C222" s="132" t="s">
        <v>18</v>
      </c>
      <c r="D222" s="132">
        <v>3.73</v>
      </c>
      <c r="E222" s="132">
        <v>0.46</v>
      </c>
      <c r="F222" s="132">
        <v>73.47</v>
      </c>
      <c r="G222" s="132">
        <v>11</v>
      </c>
      <c r="H222" s="163">
        <f t="shared" si="8"/>
        <v>-37.176000000000002</v>
      </c>
      <c r="I222" s="167"/>
      <c r="J222" s="7"/>
      <c r="K222" s="3"/>
      <c r="L222" s="166"/>
    </row>
    <row r="223" spans="1:12" ht="26.25" x14ac:dyDescent="0.25">
      <c r="A223" s="161">
        <v>5</v>
      </c>
      <c r="B223" s="129" t="s">
        <v>24</v>
      </c>
      <c r="C223" s="132" t="s">
        <v>18</v>
      </c>
      <c r="D223" s="132">
        <v>2.4700000000000002</v>
      </c>
      <c r="E223" s="132">
        <v>0.65</v>
      </c>
      <c r="F223" s="132">
        <v>606.47910000000002</v>
      </c>
      <c r="G223" s="132">
        <v>11</v>
      </c>
      <c r="H223" s="163">
        <f t="shared" si="8"/>
        <v>-433.63300000000004</v>
      </c>
      <c r="I223" s="167"/>
      <c r="J223" s="7"/>
      <c r="K223" s="3"/>
    </row>
    <row r="224" spans="1:12" x14ac:dyDescent="0.25">
      <c r="A224" s="161">
        <v>6</v>
      </c>
      <c r="B224" s="129" t="s">
        <v>47</v>
      </c>
      <c r="C224" s="132" t="s">
        <v>48</v>
      </c>
      <c r="D224" s="132">
        <v>2.58</v>
      </c>
      <c r="E224" s="132">
        <v>0.36</v>
      </c>
      <c r="F224" s="132">
        <v>231</v>
      </c>
      <c r="G224" s="132">
        <v>11</v>
      </c>
      <c r="H224" s="163">
        <f t="shared" si="8"/>
        <v>-91.475999999999999</v>
      </c>
      <c r="I224" s="167"/>
      <c r="J224" s="7"/>
      <c r="K224" s="3"/>
      <c r="L224" s="166"/>
    </row>
    <row r="225" spans="1:12" x14ac:dyDescent="0.25">
      <c r="A225" s="127">
        <v>7</v>
      </c>
      <c r="B225" s="129" t="s">
        <v>86</v>
      </c>
      <c r="C225" s="132" t="s">
        <v>18</v>
      </c>
      <c r="D225" s="132">
        <v>1.85</v>
      </c>
      <c r="E225" s="132">
        <v>0.46</v>
      </c>
      <c r="F225" s="132">
        <v>4511.38</v>
      </c>
      <c r="G225" s="132">
        <v>9</v>
      </c>
      <c r="H225" s="163">
        <f t="shared" si="8"/>
        <v>-1867.7110000000002</v>
      </c>
      <c r="I225" s="167"/>
      <c r="J225" s="7"/>
      <c r="K225" s="3"/>
    </row>
    <row r="226" spans="1:12" ht="29.25" customHeight="1" x14ac:dyDescent="0.25">
      <c r="A226" s="161">
        <v>8</v>
      </c>
      <c r="B226" s="129" t="s">
        <v>60</v>
      </c>
      <c r="C226" s="132" t="s">
        <v>18</v>
      </c>
      <c r="D226" s="132">
        <v>2.4700000000000002</v>
      </c>
      <c r="E226" s="132">
        <v>0.65</v>
      </c>
      <c r="F226" s="132">
        <v>1700.26</v>
      </c>
      <c r="G226" s="132">
        <v>9</v>
      </c>
      <c r="H226" s="163">
        <f>ROUND((E226*F226*G226),2)*-0.1</f>
        <v>-994.65200000000004</v>
      </c>
      <c r="I226" s="167"/>
      <c r="J226" s="7"/>
      <c r="K226" s="3"/>
    </row>
    <row r="227" spans="1:12" ht="15" customHeight="1" x14ac:dyDescent="0.25">
      <c r="A227" s="128"/>
      <c r="B227" s="129"/>
      <c r="C227" s="132"/>
      <c r="D227" s="132"/>
      <c r="E227" s="132"/>
      <c r="F227" s="132"/>
      <c r="G227" s="132"/>
      <c r="H227" s="130"/>
      <c r="I227" s="156"/>
      <c r="J227" s="7"/>
      <c r="K227" s="3"/>
    </row>
    <row r="228" spans="1:12" x14ac:dyDescent="0.25">
      <c r="A228" s="127"/>
      <c r="B228" s="129"/>
      <c r="C228" s="132"/>
      <c r="D228" s="132"/>
      <c r="E228" s="132"/>
      <c r="F228" s="132"/>
      <c r="G228" s="132"/>
      <c r="H228" s="130"/>
      <c r="I228" s="156"/>
      <c r="J228" s="7"/>
      <c r="K228" s="3"/>
    </row>
    <row r="229" spans="1:12" ht="15" customHeight="1" x14ac:dyDescent="0.25">
      <c r="A229" s="59"/>
      <c r="B229" s="120"/>
      <c r="C229" s="118"/>
      <c r="D229" s="121"/>
      <c r="E229" s="118"/>
      <c r="F229" s="117"/>
      <c r="G229" s="119"/>
      <c r="H229" s="116"/>
      <c r="I229" s="156"/>
      <c r="J229" s="7"/>
      <c r="K229" s="3"/>
    </row>
    <row r="230" spans="1:12" ht="16.5" customHeight="1" x14ac:dyDescent="0.25">
      <c r="A230" s="59"/>
      <c r="B230" s="21"/>
      <c r="C230" s="22"/>
      <c r="D230" s="23"/>
      <c r="E230" s="23"/>
      <c r="F230" s="66"/>
      <c r="G230" s="24"/>
      <c r="H230" s="65"/>
      <c r="I230" s="156"/>
      <c r="J230" s="75"/>
      <c r="K230" s="3"/>
    </row>
    <row r="231" spans="1:12" ht="15" customHeight="1" x14ac:dyDescent="0.25">
      <c r="A231" s="30"/>
      <c r="B231" s="42"/>
      <c r="C231" s="22"/>
      <c r="D231" s="22"/>
      <c r="E231" s="111"/>
      <c r="F231" s="169" t="s">
        <v>6</v>
      </c>
      <c r="G231" s="170"/>
      <c r="H231" s="68">
        <f>H23+H31+H32+H33+H40+H41+H48+H49+H167+H56+H228+H57+H58+H223+H222+H221+H220+H59+H60+H61+H68+H69+H77+H79+H87+H88+H96+H97+H98+H99+H101+H102+H103+H104+H105+H106+H107+H108+H109+H110+H111+H112+H113+H115+H123+H132+H133+H124+H141+H149+H157+H158+H165+H166+H170+H171+H179+H180+H181+H182+H183+H184+H185+H187+H188+H189+H190+H191+H219+H224+H225+H226+H227+H229+H230+H192+H193+H195+H196+H197+H198+H199+H200+H201+H202+H203+H204+H205+H206+H207+H208+H209+H210+H211+H212+H213+H214+H215+H216+H217</f>
        <v>152450.35800000001</v>
      </c>
      <c r="I231" s="160"/>
      <c r="J231" s="46"/>
      <c r="K231" s="3"/>
      <c r="L231" s="3"/>
    </row>
    <row r="232" spans="1:12" ht="15" customHeight="1" x14ac:dyDescent="0.25">
      <c r="A232" s="30"/>
      <c r="B232" s="21"/>
      <c r="C232" s="31"/>
      <c r="D232" s="22"/>
      <c r="E232" s="111"/>
      <c r="F232" s="174" t="s">
        <v>75</v>
      </c>
      <c r="G232" s="175"/>
      <c r="H232" s="68">
        <f>ROUND((H231*0.21),2)</f>
        <v>32014.58</v>
      </c>
      <c r="I232" s="156"/>
      <c r="J232" s="58"/>
      <c r="K232" s="3"/>
      <c r="L232" s="3"/>
    </row>
    <row r="233" spans="1:12" ht="15" customHeight="1" x14ac:dyDescent="0.25">
      <c r="A233" s="30"/>
      <c r="B233" s="21"/>
      <c r="C233" s="22"/>
      <c r="D233" s="22"/>
      <c r="E233" s="111"/>
      <c r="F233" s="169" t="s">
        <v>76</v>
      </c>
      <c r="G233" s="170"/>
      <c r="H233" s="69">
        <f>ROUND((H231+H232),2)</f>
        <v>184464.94</v>
      </c>
      <c r="I233" s="156"/>
      <c r="J233" s="3"/>
      <c r="K233" s="3"/>
    </row>
    <row r="234" spans="1:12" x14ac:dyDescent="0.25">
      <c r="A234" s="3"/>
      <c r="B234" s="43"/>
      <c r="C234" s="44"/>
      <c r="D234" s="45"/>
      <c r="E234" s="45"/>
      <c r="F234" s="44"/>
      <c r="G234" s="44"/>
      <c r="H234" s="45"/>
    </row>
    <row r="235" spans="1:12" x14ac:dyDescent="0.25">
      <c r="A235" s="37"/>
      <c r="B235" s="10" t="s">
        <v>77</v>
      </c>
      <c r="C235" s="1" t="s">
        <v>131</v>
      </c>
      <c r="D235" s="1"/>
      <c r="E235" s="1"/>
      <c r="F235" s="1"/>
      <c r="G235" s="1"/>
      <c r="H235" s="1"/>
    </row>
    <row r="236" spans="1:12" x14ac:dyDescent="0.25">
      <c r="A236" s="37"/>
      <c r="B236" s="10"/>
      <c r="C236" s="1" t="s">
        <v>132</v>
      </c>
      <c r="D236" s="1"/>
      <c r="E236" s="1"/>
      <c r="F236" s="1"/>
      <c r="G236" s="1"/>
      <c r="H236" s="1"/>
    </row>
    <row r="237" spans="1:12" x14ac:dyDescent="0.25">
      <c r="A237" s="37"/>
      <c r="B237" s="1"/>
      <c r="C237" s="1"/>
      <c r="D237" s="1"/>
      <c r="E237" s="1"/>
      <c r="F237" s="1"/>
      <c r="G237" s="1"/>
      <c r="H237" s="1"/>
    </row>
    <row r="238" spans="1:12" x14ac:dyDescent="0.25">
      <c r="A238" s="37"/>
      <c r="B238" s="1"/>
      <c r="C238" s="12"/>
      <c r="D238" s="12"/>
      <c r="E238" s="12"/>
      <c r="F238" s="12"/>
      <c r="G238" s="12"/>
      <c r="H238" s="1"/>
    </row>
    <row r="239" spans="1:12" x14ac:dyDescent="0.25">
      <c r="A239" s="37"/>
      <c r="B239" s="124" t="s">
        <v>78</v>
      </c>
      <c r="C239" s="124" t="s">
        <v>147</v>
      </c>
      <c r="D239" s="124"/>
      <c r="E239" s="124"/>
      <c r="F239" s="124"/>
      <c r="G239" s="124"/>
      <c r="H239" s="124"/>
    </row>
    <row r="240" spans="1:12" x14ac:dyDescent="0.25">
      <c r="A240" s="37"/>
      <c r="B240" s="125"/>
      <c r="C240" s="124" t="s">
        <v>148</v>
      </c>
      <c r="D240" s="124"/>
      <c r="E240" s="124"/>
      <c r="F240" s="124"/>
      <c r="G240" s="124"/>
      <c r="H240" s="124"/>
    </row>
    <row r="241" spans="1:8" x14ac:dyDescent="0.25">
      <c r="A241" s="37"/>
      <c r="B241" s="124"/>
      <c r="C241" s="124" t="s">
        <v>149</v>
      </c>
      <c r="D241" s="124"/>
      <c r="E241" s="124"/>
      <c r="F241" s="124"/>
      <c r="G241" s="124"/>
      <c r="H241" s="124"/>
    </row>
    <row r="242" spans="1:8" x14ac:dyDescent="0.25">
      <c r="A242" s="37"/>
      <c r="B242" s="124"/>
      <c r="C242" s="124"/>
      <c r="D242" s="124"/>
      <c r="E242" s="124"/>
      <c r="F242" s="124"/>
      <c r="G242" s="124"/>
      <c r="H242" s="124"/>
    </row>
    <row r="243" spans="1:8" x14ac:dyDescent="0.25">
      <c r="A243" s="37"/>
      <c r="B243" s="124"/>
      <c r="C243" s="124"/>
      <c r="D243" s="124"/>
      <c r="E243" s="124"/>
      <c r="F243" s="124"/>
      <c r="G243" s="125"/>
      <c r="H243" s="124"/>
    </row>
    <row r="244" spans="1:8" x14ac:dyDescent="0.25">
      <c r="A244" s="37"/>
      <c r="B244" s="124" t="s">
        <v>150</v>
      </c>
      <c r="C244" s="125" t="s">
        <v>151</v>
      </c>
      <c r="D244" s="125"/>
      <c r="E244" s="125"/>
      <c r="F244" s="125"/>
      <c r="G244" s="125"/>
      <c r="H244" s="124"/>
    </row>
    <row r="245" spans="1:8" x14ac:dyDescent="0.25">
      <c r="A245" s="37"/>
      <c r="B245" s="126"/>
      <c r="C245" s="125"/>
      <c r="D245" s="125"/>
      <c r="E245" s="125"/>
      <c r="F245" s="125"/>
      <c r="G245" s="126"/>
      <c r="H245" s="124"/>
    </row>
    <row r="246" spans="1:8" x14ac:dyDescent="0.25">
      <c r="A246" s="3"/>
      <c r="B246" s="126"/>
      <c r="C246" s="126"/>
      <c r="D246" s="126"/>
      <c r="E246" s="126"/>
      <c r="F246" s="126"/>
      <c r="G246" s="126"/>
      <c r="H246" s="124"/>
    </row>
    <row r="247" spans="1:8" x14ac:dyDescent="0.25">
      <c r="B247" s="126"/>
      <c r="C247" s="126" t="s">
        <v>152</v>
      </c>
      <c r="D247" s="126"/>
      <c r="E247" s="126"/>
      <c r="F247" s="126"/>
      <c r="G247" s="126"/>
      <c r="H247" s="125"/>
    </row>
    <row r="248" spans="1:8" x14ac:dyDescent="0.25">
      <c r="B248" s="126"/>
      <c r="C248" s="126"/>
      <c r="D248" s="126"/>
      <c r="E248" s="126"/>
      <c r="F248" s="126"/>
      <c r="G248" s="126"/>
      <c r="H248" s="125"/>
    </row>
    <row r="249" spans="1:8" x14ac:dyDescent="0.25">
      <c r="B249" s="126"/>
      <c r="C249" s="126"/>
      <c r="D249" s="126"/>
      <c r="E249" s="126"/>
      <c r="F249" s="126"/>
      <c r="G249" s="126"/>
      <c r="H249" s="126"/>
    </row>
    <row r="250" spans="1:8" x14ac:dyDescent="0.25">
      <c r="B250" s="126"/>
      <c r="C250" s="126" t="s">
        <v>153</v>
      </c>
      <c r="D250" s="126"/>
      <c r="E250" s="126"/>
      <c r="F250" s="126"/>
      <c r="G250" s="126"/>
      <c r="H250" s="126"/>
    </row>
    <row r="251" spans="1:8" x14ac:dyDescent="0.25">
      <c r="B251" s="126"/>
      <c r="C251" s="126"/>
      <c r="D251" s="126"/>
      <c r="E251" s="126"/>
      <c r="F251" s="126"/>
      <c r="G251" s="126"/>
      <c r="H251" s="126"/>
    </row>
    <row r="252" spans="1:8" x14ac:dyDescent="0.25">
      <c r="B252" s="126"/>
      <c r="C252" s="126"/>
      <c r="D252" s="126"/>
      <c r="E252" s="126"/>
      <c r="F252" s="126"/>
      <c r="G252" s="125"/>
      <c r="H252" s="126"/>
    </row>
    <row r="253" spans="1:8" x14ac:dyDescent="0.25">
      <c r="B253" s="126"/>
      <c r="C253" s="125" t="s">
        <v>154</v>
      </c>
      <c r="D253" s="125"/>
      <c r="E253" s="125"/>
      <c r="F253" s="125"/>
      <c r="G253" s="125"/>
      <c r="H253" s="126"/>
    </row>
    <row r="254" spans="1:8" x14ac:dyDescent="0.25">
      <c r="B254" s="126"/>
      <c r="C254" s="125"/>
      <c r="D254" s="125"/>
      <c r="E254" s="125"/>
      <c r="F254" s="125"/>
      <c r="G254" s="126"/>
      <c r="H254" s="126"/>
    </row>
    <row r="255" spans="1:8" x14ac:dyDescent="0.25">
      <c r="B255" s="126"/>
      <c r="C255" s="126"/>
      <c r="D255" s="126"/>
      <c r="E255" s="126"/>
      <c r="F255" s="126"/>
      <c r="G255" s="126"/>
      <c r="H255" s="126"/>
    </row>
    <row r="256" spans="1:8" x14ac:dyDescent="0.25">
      <c r="B256" s="126"/>
      <c r="C256" s="126" t="s">
        <v>155</v>
      </c>
      <c r="D256" s="126"/>
      <c r="E256" s="126"/>
      <c r="F256" s="126"/>
      <c r="G256" s="126"/>
      <c r="H256" s="125"/>
    </row>
    <row r="257" spans="2:8" x14ac:dyDescent="0.25">
      <c r="B257" s="126"/>
      <c r="C257" s="126"/>
      <c r="D257" s="126"/>
      <c r="E257" s="126"/>
      <c r="F257" s="126"/>
      <c r="G257" s="126"/>
      <c r="H257" s="125"/>
    </row>
    <row r="258" spans="2:8" x14ac:dyDescent="0.25">
      <c r="B258" s="126"/>
      <c r="C258" s="126"/>
      <c r="D258" s="126"/>
      <c r="E258" s="126"/>
      <c r="F258" s="126"/>
      <c r="G258" s="125"/>
      <c r="H258" s="126"/>
    </row>
    <row r="259" spans="2:8" x14ac:dyDescent="0.25">
      <c r="B259" s="126"/>
      <c r="C259" s="125" t="s">
        <v>156</v>
      </c>
      <c r="D259" s="125"/>
      <c r="E259" s="125"/>
      <c r="F259" s="125"/>
      <c r="G259" s="125"/>
      <c r="H259" s="126"/>
    </row>
    <row r="260" spans="2:8" x14ac:dyDescent="0.25">
      <c r="B260" s="11"/>
      <c r="H260" s="11"/>
    </row>
    <row r="261" spans="2:8" x14ac:dyDescent="0.25">
      <c r="B261" s="11"/>
      <c r="C261" s="11"/>
      <c r="D261" s="11"/>
      <c r="E261" s="11"/>
      <c r="F261" s="11"/>
      <c r="G261" s="11"/>
      <c r="H261" s="11"/>
    </row>
    <row r="262" spans="2:8" x14ac:dyDescent="0.25">
      <c r="B262" s="11"/>
      <c r="C262" s="11"/>
      <c r="D262" s="1"/>
      <c r="E262" s="1"/>
      <c r="F262" s="1"/>
      <c r="G262" s="1"/>
      <c r="H262" s="11"/>
    </row>
    <row r="263" spans="2:8" x14ac:dyDescent="0.25">
      <c r="B263" s="11"/>
      <c r="C263" s="11"/>
      <c r="D263" s="1"/>
      <c r="E263" s="1"/>
      <c r="F263" s="1"/>
      <c r="G263" s="1"/>
    </row>
    <row r="264" spans="2:8" x14ac:dyDescent="0.25">
      <c r="B264" s="11"/>
      <c r="C264" s="11"/>
      <c r="D264" s="11"/>
      <c r="E264" s="11"/>
      <c r="F264" s="11"/>
      <c r="G264" s="11"/>
    </row>
    <row r="265" spans="2:8" x14ac:dyDescent="0.25">
      <c r="B265" s="11"/>
      <c r="H265" s="11"/>
    </row>
    <row r="266" spans="2:8" x14ac:dyDescent="0.25">
      <c r="B266" s="11"/>
      <c r="H266" s="1"/>
    </row>
    <row r="267" spans="2:8" x14ac:dyDescent="0.25">
      <c r="B267" s="11"/>
      <c r="C267" s="11"/>
      <c r="D267" s="11"/>
      <c r="E267" s="11"/>
      <c r="F267" s="11"/>
      <c r="G267" s="11"/>
      <c r="H267" s="1"/>
    </row>
    <row r="268" spans="2:8" x14ac:dyDescent="0.25">
      <c r="B268" s="11"/>
      <c r="H268" s="1"/>
    </row>
    <row r="269" spans="2:8" x14ac:dyDescent="0.25">
      <c r="B269" s="11"/>
      <c r="H269" s="11"/>
    </row>
    <row r="270" spans="2:8" x14ac:dyDescent="0.25">
      <c r="B270" s="11"/>
      <c r="C270" s="11"/>
      <c r="D270" s="11"/>
      <c r="E270" s="11"/>
      <c r="F270" s="11"/>
      <c r="G270" s="11"/>
    </row>
    <row r="271" spans="2:8" x14ac:dyDescent="0.25">
      <c r="B271" s="11"/>
      <c r="C271" s="1"/>
      <c r="D271" s="1"/>
      <c r="E271" s="1"/>
      <c r="F271" s="1"/>
      <c r="G271" s="1"/>
    </row>
    <row r="272" spans="2:8" x14ac:dyDescent="0.25">
      <c r="B272" s="11"/>
      <c r="C272" s="11"/>
      <c r="D272" s="11"/>
      <c r="E272" s="11"/>
      <c r="F272" s="11"/>
      <c r="G272" s="11"/>
      <c r="H272" s="11"/>
    </row>
    <row r="273" spans="2:8" x14ac:dyDescent="0.25">
      <c r="B273" s="11"/>
      <c r="C273" s="11"/>
      <c r="D273" s="11"/>
      <c r="E273" s="11"/>
      <c r="F273" s="11"/>
      <c r="G273" s="11"/>
      <c r="H273" s="11"/>
    </row>
    <row r="274" spans="2:8" x14ac:dyDescent="0.25">
      <c r="B274" s="11"/>
    </row>
    <row r="275" spans="2:8" x14ac:dyDescent="0.25">
      <c r="B275" s="11"/>
    </row>
    <row r="276" spans="2:8" x14ac:dyDescent="0.25">
      <c r="B276" s="11"/>
      <c r="C276" s="11"/>
      <c r="D276" s="11"/>
      <c r="E276" s="11"/>
      <c r="F276" s="11"/>
      <c r="G276" s="11"/>
      <c r="H276" s="11"/>
    </row>
    <row r="277" spans="2:8" x14ac:dyDescent="0.25">
      <c r="B277" s="11"/>
      <c r="C277" s="11"/>
      <c r="D277" s="11"/>
      <c r="E277" s="11"/>
      <c r="F277" s="11"/>
      <c r="G277" s="11"/>
      <c r="H277" s="11"/>
    </row>
    <row r="278" spans="2:8" x14ac:dyDescent="0.25">
      <c r="B278" s="11"/>
    </row>
  </sheetData>
  <mergeCells count="6">
    <mergeCell ref="F233:G233"/>
    <mergeCell ref="A19:G19"/>
    <mergeCell ref="A16:H16"/>
    <mergeCell ref="A15:G15"/>
    <mergeCell ref="F232:G232"/>
    <mergeCell ref="F231:G231"/>
  </mergeCells>
  <phoneticPr fontId="16" type="noConversion"/>
  <pageMargins left="0.75" right="0.75" top="0" bottom="0" header="0.31496062992125984" footer="0.31496062992125984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>
      <selection activeCell="M5" sqref="M5"/>
    </sheetView>
  </sheetViews>
  <sheetFormatPr defaultRowHeight="15" x14ac:dyDescent="0.25"/>
  <cols>
    <col min="3" max="3" width="17.7109375" customWidth="1"/>
    <col min="4" max="4" width="11.7109375" customWidth="1"/>
  </cols>
  <sheetData>
    <row r="2" spans="1:4" x14ac:dyDescent="0.25">
      <c r="A2" s="135" t="s">
        <v>158</v>
      </c>
      <c r="B2" s="136" t="s">
        <v>159</v>
      </c>
      <c r="C2" s="136"/>
      <c r="D2" s="137">
        <f>-2124.7-1214.8</f>
        <v>-3339.5</v>
      </c>
    </row>
    <row r="3" spans="1:4" x14ac:dyDescent="0.25">
      <c r="A3" s="140"/>
      <c r="B3" s="134" t="s">
        <v>160</v>
      </c>
      <c r="C3" s="134"/>
      <c r="D3" s="141">
        <f>-2992.9</f>
        <v>-2992.9</v>
      </c>
    </row>
    <row r="4" spans="1:4" x14ac:dyDescent="0.25">
      <c r="A4" s="138"/>
      <c r="B4" s="139"/>
      <c r="C4" s="145" t="s">
        <v>6</v>
      </c>
      <c r="D4" s="142">
        <f>SUM(D2:D3)</f>
        <v>-6332.4</v>
      </c>
    </row>
    <row r="6" spans="1:4" x14ac:dyDescent="0.25">
      <c r="A6" s="135" t="s">
        <v>161</v>
      </c>
      <c r="B6" s="136" t="s">
        <v>162</v>
      </c>
      <c r="C6" s="136"/>
      <c r="D6" s="137">
        <v>-3289.09</v>
      </c>
    </row>
    <row r="7" spans="1:4" x14ac:dyDescent="0.25">
      <c r="A7" s="140"/>
      <c r="B7" s="134" t="s">
        <v>160</v>
      </c>
      <c r="C7" s="134"/>
      <c r="D7" s="143">
        <v>-2107.9365345000001</v>
      </c>
    </row>
    <row r="8" spans="1:4" x14ac:dyDescent="0.25">
      <c r="A8" s="138"/>
      <c r="B8" s="139"/>
      <c r="C8" s="145" t="s">
        <v>6</v>
      </c>
      <c r="D8" s="144">
        <f>SUM(D6:D7)</f>
        <v>-5397.0265345000007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Pagrindinis aktas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Rasa Ražanskienė</cp:lastModifiedBy>
  <cp:lastPrinted>2016-05-03T09:37:44Z</cp:lastPrinted>
  <dcterms:created xsi:type="dcterms:W3CDTF">2012-10-02T09:35:58Z</dcterms:created>
  <dcterms:modified xsi:type="dcterms:W3CDTF">2016-07-01T06:45:21Z</dcterms:modified>
</cp:coreProperties>
</file>