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8800" windowHeight="12435" firstSheet="1" activeTab="1"/>
  </bookViews>
  <sheets>
    <sheet name="Vilniaus energija" sheetId="3" state="hidden" r:id="rId1"/>
    <sheet name="savivaldybe" sheetId="8" r:id="rId2"/>
    <sheet name="Lapas1" sheetId="9" r:id="rId3"/>
  </sheets>
  <calcPr calcId="145621"/>
</workbook>
</file>

<file path=xl/calcChain.xml><?xml version="1.0" encoding="utf-8"?>
<calcChain xmlns="http://schemas.openxmlformats.org/spreadsheetml/2006/main">
  <c r="F264" i="8" l="1"/>
  <c r="H563" i="8"/>
  <c r="H579" i="8"/>
  <c r="H577" i="8"/>
  <c r="H576" i="8"/>
  <c r="H571" i="8"/>
  <c r="H569" i="8"/>
  <c r="H567" i="8"/>
  <c r="H565" i="8"/>
  <c r="H561" i="8"/>
  <c r="F575" i="8" l="1"/>
  <c r="H575" i="8" s="1"/>
  <c r="H574" i="8"/>
  <c r="H559" i="8"/>
  <c r="H556" i="8"/>
  <c r="F554" i="8"/>
  <c r="H554" i="8" s="1"/>
  <c r="H552" i="8"/>
  <c r="H550" i="8"/>
  <c r="H549" i="8"/>
  <c r="F547" i="8"/>
  <c r="F548" i="8" s="1"/>
  <c r="H548" i="8" s="1"/>
  <c r="H546" i="8"/>
  <c r="F544" i="8"/>
  <c r="H544" i="8" s="1"/>
  <c r="H542" i="8"/>
  <c r="H540" i="8"/>
  <c r="H538" i="8"/>
  <c r="H536" i="8"/>
  <c r="H534" i="8"/>
  <c r="H532" i="8"/>
  <c r="H500" i="8"/>
  <c r="H499" i="8"/>
  <c r="H470" i="8"/>
  <c r="H469" i="8"/>
  <c r="H447" i="8"/>
  <c r="H446" i="8"/>
  <c r="H425" i="8"/>
  <c r="H424" i="8"/>
  <c r="H389" i="8"/>
  <c r="H388" i="8"/>
  <c r="H369" i="8"/>
  <c r="H368" i="8"/>
  <c r="H573" i="8" l="1"/>
  <c r="H547" i="8"/>
  <c r="H517" i="8"/>
  <c r="F497" i="8"/>
  <c r="F444" i="8"/>
  <c r="F445" i="8" s="1"/>
  <c r="H445" i="8" s="1"/>
  <c r="F420" i="8"/>
  <c r="F419" i="8"/>
  <c r="F271" i="8"/>
  <c r="F269" i="8"/>
  <c r="F274" i="8" s="1"/>
  <c r="F268" i="8"/>
  <c r="F273" i="8" s="1"/>
  <c r="F117" i="8"/>
  <c r="F122" i="8" s="1"/>
  <c r="H497" i="8"/>
  <c r="E422" i="8"/>
  <c r="E423" i="8" s="1"/>
  <c r="E420" i="8"/>
  <c r="E419" i="8"/>
  <c r="E359" i="8"/>
  <c r="H359" i="8" s="1"/>
  <c r="E358" i="8"/>
  <c r="H358" i="8" s="1"/>
  <c r="E357" i="8"/>
  <c r="H357" i="8" s="1"/>
  <c r="H356" i="8"/>
  <c r="E353" i="8"/>
  <c r="H353" i="8" s="1"/>
  <c r="H352" i="8"/>
  <c r="F351" i="8"/>
  <c r="F350" i="8"/>
  <c r="F349" i="8"/>
  <c r="E349" i="8"/>
  <c r="E347" i="8"/>
  <c r="H347" i="8" s="1"/>
  <c r="E346" i="8"/>
  <c r="H346" i="8" s="1"/>
  <c r="E345" i="8"/>
  <c r="H345" i="8" s="1"/>
  <c r="F344" i="8"/>
  <c r="H344" i="8" s="1"/>
  <c r="E285" i="8"/>
  <c r="E286" i="8" s="1"/>
  <c r="H286" i="8" s="1"/>
  <c r="E284" i="8"/>
  <c r="H284" i="8" s="1"/>
  <c r="E283" i="8"/>
  <c r="H283" i="8" s="1"/>
  <c r="H282" i="8"/>
  <c r="E278" i="8"/>
  <c r="E279" i="8" s="1"/>
  <c r="H277" i="8"/>
  <c r="E273" i="8"/>
  <c r="E274" i="8" s="1"/>
  <c r="E270" i="8"/>
  <c r="E271" i="8" s="1"/>
  <c r="E269" i="8"/>
  <c r="E268" i="8"/>
  <c r="F185" i="8"/>
  <c r="E183" i="8"/>
  <c r="E184" i="8" s="1"/>
  <c r="E181" i="8"/>
  <c r="H181" i="8" s="1"/>
  <c r="F180" i="8"/>
  <c r="F184" i="8" s="1"/>
  <c r="E180" i="8"/>
  <c r="F179" i="8"/>
  <c r="F183" i="8" s="1"/>
  <c r="E179" i="8"/>
  <c r="F104" i="8"/>
  <c r="H139" i="8"/>
  <c r="H138" i="8"/>
  <c r="H137" i="8"/>
  <c r="H136" i="8"/>
  <c r="H135" i="8"/>
  <c r="H134" i="8"/>
  <c r="H133" i="8"/>
  <c r="E131" i="8"/>
  <c r="E132" i="8" s="1"/>
  <c r="H132" i="8" s="1"/>
  <c r="E130" i="8"/>
  <c r="H130" i="8" s="1"/>
  <c r="E129" i="8"/>
  <c r="H129" i="8" s="1"/>
  <c r="F128" i="8"/>
  <c r="H128" i="8" s="1"/>
  <c r="E124" i="8"/>
  <c r="E125" i="8" s="1"/>
  <c r="F123" i="8"/>
  <c r="H123" i="8" s="1"/>
  <c r="E119" i="8"/>
  <c r="E116" i="8"/>
  <c r="E115" i="8"/>
  <c r="E114" i="8"/>
  <c r="H23" i="9"/>
  <c r="H21" i="9"/>
  <c r="H19" i="9"/>
  <c r="H17" i="9"/>
  <c r="H349" i="8" l="1"/>
  <c r="H179" i="8"/>
  <c r="H419" i="8"/>
  <c r="H516" i="8"/>
  <c r="F498" i="8"/>
  <c r="H498" i="8" s="1"/>
  <c r="H444" i="8"/>
  <c r="H180" i="8"/>
  <c r="E354" i="8"/>
  <c r="E355" i="8" s="1"/>
  <c r="H355" i="8" s="1"/>
  <c r="H269" i="8"/>
  <c r="F422" i="8"/>
  <c r="F348" i="8"/>
  <c r="H348" i="8" s="1"/>
  <c r="E350" i="8"/>
  <c r="E351" i="8" s="1"/>
  <c r="H351" i="8" s="1"/>
  <c r="H268" i="8"/>
  <c r="H278" i="8"/>
  <c r="E280" i="8"/>
  <c r="H279" i="8"/>
  <c r="H274" i="8"/>
  <c r="E275" i="8"/>
  <c r="H273" i="8"/>
  <c r="H285" i="8"/>
  <c r="F178" i="8"/>
  <c r="H178" i="8" s="1"/>
  <c r="F182" i="8"/>
  <c r="H182" i="8" s="1"/>
  <c r="E185" i="8"/>
  <c r="H185" i="8" s="1"/>
  <c r="H184" i="8"/>
  <c r="H183" i="8"/>
  <c r="E126" i="8"/>
  <c r="H125" i="8"/>
  <c r="E117" i="8"/>
  <c r="H117" i="8" s="1"/>
  <c r="E120" i="8"/>
  <c r="H124" i="8"/>
  <c r="H131" i="8"/>
  <c r="H25" i="9"/>
  <c r="H27" i="9" s="1"/>
  <c r="H28" i="9" s="1"/>
  <c r="H29" i="9" s="1"/>
  <c r="H354" i="8" l="1"/>
  <c r="H350" i="8"/>
  <c r="H422" i="8"/>
  <c r="E281" i="8"/>
  <c r="H281" i="8" s="1"/>
  <c r="H280" i="8"/>
  <c r="E276" i="8"/>
  <c r="E127" i="8"/>
  <c r="H127" i="8" s="1"/>
  <c r="H126" i="8"/>
  <c r="E121" i="8"/>
  <c r="E122" i="8" l="1"/>
  <c r="H122" i="8" s="1"/>
  <c r="H528" i="8" l="1"/>
  <c r="H526" i="8"/>
  <c r="F141" i="8" l="1"/>
  <c r="H523" i="8" l="1"/>
  <c r="F521" i="8"/>
  <c r="H521" i="8" s="1"/>
  <c r="H519" i="8"/>
  <c r="H515" i="8"/>
  <c r="F513" i="8"/>
  <c r="H513" i="8" s="1"/>
  <c r="H511" i="8"/>
  <c r="F509" i="8"/>
  <c r="H509" i="8" s="1"/>
  <c r="H507" i="8"/>
  <c r="F505" i="8"/>
  <c r="H505" i="8" s="1"/>
  <c r="H503" i="8"/>
  <c r="H496" i="8"/>
  <c r="F494" i="8"/>
  <c r="H494" i="8" s="1"/>
  <c r="H492" i="8"/>
  <c r="H490" i="8"/>
  <c r="H488" i="8"/>
  <c r="H486" i="8"/>
  <c r="H484" i="8"/>
  <c r="H482" i="8"/>
  <c r="H478" i="8"/>
  <c r="H476" i="8"/>
  <c r="F472" i="8"/>
  <c r="H472" i="8" s="1"/>
  <c r="F466" i="8"/>
  <c r="F464" i="8"/>
  <c r="H464" i="8" s="1"/>
  <c r="F462" i="8"/>
  <c r="H462" i="8" s="1"/>
  <c r="H460" i="8"/>
  <c r="F456" i="8"/>
  <c r="F458" i="8" s="1"/>
  <c r="H458" i="8" s="1"/>
  <c r="H454" i="8"/>
  <c r="F450" i="8"/>
  <c r="H450" i="8" s="1"/>
  <c r="H443" i="8"/>
  <c r="H441" i="8"/>
  <c r="H439" i="8"/>
  <c r="H437" i="8"/>
  <c r="H435" i="8"/>
  <c r="H433" i="8"/>
  <c r="H431" i="8"/>
  <c r="H429" i="8"/>
  <c r="H417" i="8"/>
  <c r="F416" i="8"/>
  <c r="H416" i="8" s="1"/>
  <c r="H414" i="8"/>
  <c r="E411" i="8"/>
  <c r="E412" i="8" s="1"/>
  <c r="H412" i="8" s="1"/>
  <c r="F410" i="8"/>
  <c r="E408" i="8"/>
  <c r="H408" i="8" s="1"/>
  <c r="F407" i="8"/>
  <c r="H407" i="8" s="1"/>
  <c r="F405" i="8"/>
  <c r="F404" i="8" s="1"/>
  <c r="H404" i="8" s="1"/>
  <c r="E405" i="8"/>
  <c r="E402" i="8"/>
  <c r="H402" i="8" s="1"/>
  <c r="F401" i="8"/>
  <c r="H401" i="8" s="1"/>
  <c r="F399" i="8"/>
  <c r="F398" i="8"/>
  <c r="E398" i="8"/>
  <c r="E399" i="8" s="1"/>
  <c r="E395" i="8"/>
  <c r="H395" i="8" s="1"/>
  <c r="E394" i="8"/>
  <c r="H394" i="8" s="1"/>
  <c r="F393" i="8"/>
  <c r="H393" i="8" s="1"/>
  <c r="E385" i="8"/>
  <c r="H385" i="8" s="1"/>
  <c r="F384" i="8"/>
  <c r="H384" i="8" s="1"/>
  <c r="E382" i="8"/>
  <c r="H382" i="8" s="1"/>
  <c r="F381" i="8"/>
  <c r="H381" i="8" s="1"/>
  <c r="E379" i="8"/>
  <c r="H379" i="8" s="1"/>
  <c r="F378" i="8"/>
  <c r="F376" i="8"/>
  <c r="F375" i="8" s="1"/>
  <c r="H375" i="8" s="1"/>
  <c r="E376" i="8"/>
  <c r="E373" i="8"/>
  <c r="H373" i="8" s="1"/>
  <c r="F372" i="8"/>
  <c r="H372" i="8" s="1"/>
  <c r="E364" i="8"/>
  <c r="H364" i="8" s="1"/>
  <c r="F363" i="8"/>
  <c r="E343" i="8"/>
  <c r="H343" i="8" s="1"/>
  <c r="E342" i="8"/>
  <c r="H342" i="8" s="1"/>
  <c r="E341" i="8"/>
  <c r="H341" i="8" s="1"/>
  <c r="F340" i="8"/>
  <c r="H340" i="8" s="1"/>
  <c r="F338" i="8"/>
  <c r="F337" i="8"/>
  <c r="F336" i="8"/>
  <c r="E336" i="8"/>
  <c r="E337" i="8" s="1"/>
  <c r="E338" i="8" s="1"/>
  <c r="E333" i="8"/>
  <c r="H333" i="8" s="1"/>
  <c r="E332" i="8"/>
  <c r="H332" i="8" s="1"/>
  <c r="E331" i="8"/>
  <c r="H331" i="8" s="1"/>
  <c r="F330" i="8"/>
  <c r="H330" i="8" s="1"/>
  <c r="F328" i="8"/>
  <c r="F327" i="8"/>
  <c r="F326" i="8"/>
  <c r="E326" i="8"/>
  <c r="E327" i="8" s="1"/>
  <c r="E323" i="8"/>
  <c r="H323" i="8" s="1"/>
  <c r="E322" i="8"/>
  <c r="H322" i="8" s="1"/>
  <c r="E321" i="8"/>
  <c r="H321" i="8" s="1"/>
  <c r="F320" i="8"/>
  <c r="H320" i="8" s="1"/>
  <c r="F318" i="8"/>
  <c r="F317" i="8"/>
  <c r="F316" i="8"/>
  <c r="E316" i="8"/>
  <c r="E317" i="8" s="1"/>
  <c r="E313" i="8"/>
  <c r="H313" i="8" s="1"/>
  <c r="E312" i="8"/>
  <c r="H312" i="8" s="1"/>
  <c r="E311" i="8"/>
  <c r="H311" i="8" s="1"/>
  <c r="F310" i="8"/>
  <c r="H310" i="8" s="1"/>
  <c r="E305" i="8"/>
  <c r="H305" i="8" s="1"/>
  <c r="F304" i="8"/>
  <c r="H304" i="8" s="1"/>
  <c r="H302" i="8"/>
  <c r="E299" i="8"/>
  <c r="E300" i="8" s="1"/>
  <c r="E301" i="8" s="1"/>
  <c r="H301" i="8" s="1"/>
  <c r="F298" i="8"/>
  <c r="H298" i="8" s="1"/>
  <c r="E294" i="8"/>
  <c r="H294" i="8" s="1"/>
  <c r="F293" i="8"/>
  <c r="H293" i="8" s="1"/>
  <c r="E289" i="8"/>
  <c r="E290" i="8" s="1"/>
  <c r="E291" i="8" s="1"/>
  <c r="F288" i="8"/>
  <c r="H288" i="8" s="1"/>
  <c r="F265" i="8"/>
  <c r="E263" i="8"/>
  <c r="E264" i="8" s="1"/>
  <c r="E265" i="8" s="1"/>
  <c r="G260" i="8"/>
  <c r="E258" i="8"/>
  <c r="H258" i="8" s="1"/>
  <c r="F257" i="8"/>
  <c r="E253" i="8"/>
  <c r="H253" i="8" s="1"/>
  <c r="F252" i="8"/>
  <c r="H252" i="8" s="1"/>
  <c r="E248" i="8"/>
  <c r="H248" i="8" s="1"/>
  <c r="F247" i="8"/>
  <c r="H247" i="8" s="1"/>
  <c r="E243" i="8"/>
  <c r="H243" i="8" s="1"/>
  <c r="F242" i="8"/>
  <c r="H242" i="8" s="1"/>
  <c r="E238" i="8"/>
  <c r="E239" i="8" s="1"/>
  <c r="E240" i="8" s="1"/>
  <c r="H240" i="8" s="1"/>
  <c r="F237" i="8"/>
  <c r="H237" i="8" s="1"/>
  <c r="E233" i="8"/>
  <c r="E234" i="8" s="1"/>
  <c r="H234" i="8" s="1"/>
  <c r="F232" i="8"/>
  <c r="H232" i="8" s="1"/>
  <c r="E228" i="8"/>
  <c r="E229" i="8" s="1"/>
  <c r="H229" i="8" s="1"/>
  <c r="F227" i="8"/>
  <c r="H227" i="8" s="1"/>
  <c r="E223" i="8"/>
  <c r="E224" i="8" s="1"/>
  <c r="E225" i="8" s="1"/>
  <c r="H225" i="8" s="1"/>
  <c r="F222" i="8"/>
  <c r="H222" i="8" s="1"/>
  <c r="E218" i="8"/>
  <c r="E219" i="8" s="1"/>
  <c r="E220" i="8" s="1"/>
  <c r="H220" i="8" s="1"/>
  <c r="F217" i="8"/>
  <c r="H217" i="8" s="1"/>
  <c r="G213" i="8"/>
  <c r="G214" i="8" s="1"/>
  <c r="G215" i="8" s="1"/>
  <c r="E213" i="8"/>
  <c r="E214" i="8" s="1"/>
  <c r="F212" i="8"/>
  <c r="H212" i="8" s="1"/>
  <c r="E207" i="8"/>
  <c r="E208" i="8" s="1"/>
  <c r="F206" i="8"/>
  <c r="H206" i="8" s="1"/>
  <c r="G201" i="8"/>
  <c r="G202" i="8" s="1"/>
  <c r="G203" i="8" s="1"/>
  <c r="G204" i="8" s="1"/>
  <c r="E201" i="8"/>
  <c r="F200" i="8"/>
  <c r="H200" i="8" s="1"/>
  <c r="E195" i="8"/>
  <c r="E196" i="8" s="1"/>
  <c r="E197" i="8" s="1"/>
  <c r="H197" i="8" s="1"/>
  <c r="F194" i="8"/>
  <c r="H194" i="8" s="1"/>
  <c r="H192" i="8"/>
  <c r="E190" i="8"/>
  <c r="H190" i="8" s="1"/>
  <c r="E189" i="8"/>
  <c r="H189" i="8" s="1"/>
  <c r="E188" i="8"/>
  <c r="H188" i="8" s="1"/>
  <c r="F187" i="8"/>
  <c r="H187" i="8" s="1"/>
  <c r="E175" i="8"/>
  <c r="E176" i="8" s="1"/>
  <c r="F174" i="8"/>
  <c r="H174" i="8" s="1"/>
  <c r="E170" i="8"/>
  <c r="H170" i="8" s="1"/>
  <c r="F169" i="8"/>
  <c r="H169" i="8" s="1"/>
  <c r="E165" i="8"/>
  <c r="E166" i="8" s="1"/>
  <c r="F164" i="8"/>
  <c r="H164" i="8" s="1"/>
  <c r="H162" i="8"/>
  <c r="E159" i="8"/>
  <c r="H159" i="8" s="1"/>
  <c r="F158" i="8"/>
  <c r="H158" i="8" s="1"/>
  <c r="E156" i="8"/>
  <c r="H156" i="8" s="1"/>
  <c r="E155" i="8"/>
  <c r="H155" i="8" s="1"/>
  <c r="E154" i="8"/>
  <c r="H154" i="8" s="1"/>
  <c r="H153" i="8"/>
  <c r="E148" i="8"/>
  <c r="E149" i="8" s="1"/>
  <c r="E150" i="8" s="1"/>
  <c r="F147" i="8"/>
  <c r="H147" i="8" s="1"/>
  <c r="E144" i="8"/>
  <c r="E145" i="8" s="1"/>
  <c r="H145" i="8" s="1"/>
  <c r="E143" i="8"/>
  <c r="H143" i="8" s="1"/>
  <c r="E142" i="8"/>
  <c r="H142" i="8" s="1"/>
  <c r="H141" i="8"/>
  <c r="H112" i="8"/>
  <c r="F111" i="8"/>
  <c r="F116" i="8" s="1"/>
  <c r="F110" i="8"/>
  <c r="F115" i="8" s="1"/>
  <c r="F109" i="8"/>
  <c r="E109" i="8"/>
  <c r="E105" i="8"/>
  <c r="H105" i="8" s="1"/>
  <c r="E104" i="8"/>
  <c r="F103" i="8"/>
  <c r="E103" i="8"/>
  <c r="F100" i="8"/>
  <c r="F99" i="8"/>
  <c r="E98" i="8"/>
  <c r="E99" i="8" s="1"/>
  <c r="E95" i="8"/>
  <c r="H95" i="8" s="1"/>
  <c r="E94" i="8"/>
  <c r="H94" i="8" s="1"/>
  <c r="F93" i="8"/>
  <c r="E93" i="8"/>
  <c r="F89" i="8"/>
  <c r="F87" i="8" s="1"/>
  <c r="H87" i="8" s="1"/>
  <c r="E88" i="8"/>
  <c r="E89" i="8" s="1"/>
  <c r="E85" i="8"/>
  <c r="H85" i="8" s="1"/>
  <c r="F84" i="8"/>
  <c r="F82" i="8" s="1"/>
  <c r="H82" i="8" s="1"/>
  <c r="E84" i="8"/>
  <c r="E83" i="8"/>
  <c r="H83" i="8" s="1"/>
  <c r="F80" i="8"/>
  <c r="F78" i="8"/>
  <c r="E78" i="8"/>
  <c r="E79" i="8" s="1"/>
  <c r="E80" i="8" s="1"/>
  <c r="E75" i="8"/>
  <c r="H75" i="8" s="1"/>
  <c r="F74" i="8"/>
  <c r="F79" i="8" s="1"/>
  <c r="E74" i="8"/>
  <c r="E73" i="8"/>
  <c r="H73" i="8" s="1"/>
  <c r="F70" i="8"/>
  <c r="F69" i="8"/>
  <c r="E68" i="8"/>
  <c r="E69" i="8" s="1"/>
  <c r="E70" i="8" s="1"/>
  <c r="E65" i="8"/>
  <c r="H65" i="8" s="1"/>
  <c r="E64" i="8"/>
  <c r="H64" i="8" s="1"/>
  <c r="F63" i="8"/>
  <c r="F62" i="8" s="1"/>
  <c r="H62" i="8" s="1"/>
  <c r="E63" i="8"/>
  <c r="E57" i="8"/>
  <c r="F53" i="8"/>
  <c r="F59" i="8" s="1"/>
  <c r="E53" i="8"/>
  <c r="F52" i="8"/>
  <c r="F58" i="8" s="1"/>
  <c r="E52" i="8"/>
  <c r="F51" i="8"/>
  <c r="E51" i="8"/>
  <c r="E54" i="8" s="1"/>
  <c r="H54" i="8" s="1"/>
  <c r="F48" i="8"/>
  <c r="F47" i="8"/>
  <c r="F46" i="8"/>
  <c r="E46" i="8"/>
  <c r="E47" i="8" s="1"/>
  <c r="E43" i="8"/>
  <c r="H43" i="8" s="1"/>
  <c r="E42" i="8"/>
  <c r="H42" i="8" s="1"/>
  <c r="E41" i="8"/>
  <c r="H41" i="8" s="1"/>
  <c r="F40" i="8"/>
  <c r="H40" i="8" s="1"/>
  <c r="F38" i="8"/>
  <c r="F37" i="8"/>
  <c r="E36" i="8"/>
  <c r="E37" i="8" s="1"/>
  <c r="E33" i="8"/>
  <c r="H33" i="8" s="1"/>
  <c r="E32" i="8"/>
  <c r="H32" i="8" s="1"/>
  <c r="F31" i="8"/>
  <c r="F36" i="8" s="1"/>
  <c r="E31" i="8"/>
  <c r="H28" i="8"/>
  <c r="E23" i="8"/>
  <c r="E24" i="8" s="1"/>
  <c r="E25" i="8" s="1"/>
  <c r="F20" i="8"/>
  <c r="F25" i="8" s="1"/>
  <c r="E20" i="8"/>
  <c r="F19" i="8"/>
  <c r="F24" i="8" s="1"/>
  <c r="E19" i="8"/>
  <c r="F18" i="8"/>
  <c r="E18" i="8"/>
  <c r="F114" i="8" l="1"/>
  <c r="F119" i="8" s="1"/>
  <c r="H119" i="8" s="1"/>
  <c r="H466" i="8"/>
  <c r="F467" i="8"/>
  <c r="F262" i="8"/>
  <c r="H262" i="8" s="1"/>
  <c r="F270" i="8"/>
  <c r="H410" i="8"/>
  <c r="H378" i="8"/>
  <c r="F386" i="8"/>
  <c r="H363" i="8"/>
  <c r="F366" i="8"/>
  <c r="H257" i="8"/>
  <c r="F120" i="8"/>
  <c r="H120" i="8" s="1"/>
  <c r="H115" i="8"/>
  <c r="H116" i="8"/>
  <c r="F121" i="8"/>
  <c r="H399" i="8"/>
  <c r="H338" i="8"/>
  <c r="H63" i="8"/>
  <c r="H70" i="8"/>
  <c r="H74" i="8"/>
  <c r="H88" i="8"/>
  <c r="E235" i="8"/>
  <c r="H235" i="8" s="1"/>
  <c r="F335" i="8"/>
  <c r="H335" i="8" s="1"/>
  <c r="H52" i="8"/>
  <c r="H80" i="8"/>
  <c r="E259" i="8"/>
  <c r="E260" i="8" s="1"/>
  <c r="H260" i="8" s="1"/>
  <c r="F325" i="8"/>
  <c r="H325" i="8" s="1"/>
  <c r="H376" i="8"/>
  <c r="H103" i="8"/>
  <c r="F17" i="8"/>
  <c r="H17" i="8" s="1"/>
  <c r="F72" i="8"/>
  <c r="H72" i="8" s="1"/>
  <c r="H233" i="8"/>
  <c r="E365" i="8"/>
  <c r="H365" i="8" s="1"/>
  <c r="E306" i="8"/>
  <c r="H306" i="8" s="1"/>
  <c r="H228" i="8"/>
  <c r="E171" i="8"/>
  <c r="H171" i="8" s="1"/>
  <c r="H51" i="8"/>
  <c r="H47" i="8"/>
  <c r="E48" i="8"/>
  <c r="H48" i="8" s="1"/>
  <c r="H20" i="8"/>
  <c r="H53" i="8"/>
  <c r="H104" i="8"/>
  <c r="F108" i="8"/>
  <c r="H108" i="8" s="1"/>
  <c r="E295" i="8"/>
  <c r="H299" i="8"/>
  <c r="H336" i="8"/>
  <c r="H337" i="8"/>
  <c r="H46" i="8"/>
  <c r="F77" i="8"/>
  <c r="H77" i="8" s="1"/>
  <c r="H239" i="8"/>
  <c r="F50" i="8"/>
  <c r="H50" i="8" s="1"/>
  <c r="H99" i="8"/>
  <c r="H175" i="8"/>
  <c r="H219" i="8"/>
  <c r="H327" i="8"/>
  <c r="H398" i="8"/>
  <c r="H89" i="8"/>
  <c r="E90" i="8"/>
  <c r="H90" i="8" s="1"/>
  <c r="H25" i="8"/>
  <c r="F35" i="8"/>
  <c r="H35" i="8" s="1"/>
  <c r="H78" i="8"/>
  <c r="H148" i="8"/>
  <c r="H165" i="8"/>
  <c r="H196" i="8"/>
  <c r="H207" i="8"/>
  <c r="E249" i="8"/>
  <c r="H263" i="8"/>
  <c r="H317" i="8"/>
  <c r="E318" i="8"/>
  <c r="H318" i="8" s="1"/>
  <c r="H405" i="8"/>
  <c r="H456" i="8"/>
  <c r="F474" i="8"/>
  <c r="H474" i="8" s="1"/>
  <c r="F57" i="8"/>
  <c r="F56" i="8" s="1"/>
  <c r="H56" i="8" s="1"/>
  <c r="H24" i="8"/>
  <c r="E106" i="8"/>
  <c r="H106" i="8" s="1"/>
  <c r="F315" i="8"/>
  <c r="H315" i="8" s="1"/>
  <c r="H18" i="8"/>
  <c r="F23" i="8"/>
  <c r="H23" i="8" s="1"/>
  <c r="H84" i="8"/>
  <c r="H109" i="8"/>
  <c r="H316" i="8"/>
  <c r="H201" i="8"/>
  <c r="H291" i="8"/>
  <c r="H176" i="8"/>
  <c r="E177" i="8"/>
  <c r="H177" i="8" s="1"/>
  <c r="E38" i="8"/>
  <c r="H38" i="8" s="1"/>
  <c r="H37" i="8"/>
  <c r="E151" i="8"/>
  <c r="H151" i="8" s="1"/>
  <c r="H150" i="8"/>
  <c r="H166" i="8"/>
  <c r="E167" i="8"/>
  <c r="H167" i="8" s="1"/>
  <c r="H214" i="8"/>
  <c r="E215" i="8"/>
  <c r="H215" i="8" s="1"/>
  <c r="H265" i="8"/>
  <c r="E266" i="8"/>
  <c r="H266" i="8" s="1"/>
  <c r="H290" i="8"/>
  <c r="H208" i="8"/>
  <c r="E209" i="8"/>
  <c r="H19" i="8"/>
  <c r="F45" i="8"/>
  <c r="H45" i="8" s="1"/>
  <c r="H69" i="8"/>
  <c r="H36" i="8"/>
  <c r="F68" i="8"/>
  <c r="F67" i="8" s="1"/>
  <c r="H67" i="8" s="1"/>
  <c r="H79" i="8"/>
  <c r="E110" i="8"/>
  <c r="H144" i="8"/>
  <c r="H149" i="8"/>
  <c r="E160" i="8"/>
  <c r="H213" i="8"/>
  <c r="H223" i="8"/>
  <c r="E244" i="8"/>
  <c r="E254" i="8"/>
  <c r="H264" i="8"/>
  <c r="H289" i="8"/>
  <c r="E328" i="8"/>
  <c r="H328" i="8" s="1"/>
  <c r="F452" i="8"/>
  <c r="H452" i="8" s="1"/>
  <c r="E58" i="8"/>
  <c r="H68" i="8"/>
  <c r="H93" i="8"/>
  <c r="F102" i="8"/>
  <c r="H195" i="8"/>
  <c r="E202" i="8"/>
  <c r="H218" i="8"/>
  <c r="H224" i="8"/>
  <c r="E230" i="8"/>
  <c r="H230" i="8" s="1"/>
  <c r="H238" i="8"/>
  <c r="H300" i="8"/>
  <c r="H326" i="8"/>
  <c r="F397" i="8"/>
  <c r="H397" i="8" s="1"/>
  <c r="H411" i="8"/>
  <c r="F98" i="8"/>
  <c r="F97" i="8" s="1"/>
  <c r="H97" i="8" s="1"/>
  <c r="F92" i="8"/>
  <c r="H92" i="8" s="1"/>
  <c r="H31" i="8"/>
  <c r="F30" i="8"/>
  <c r="H30" i="8" s="1"/>
  <c r="E100" i="8"/>
  <c r="H100" i="8" s="1"/>
  <c r="E307" i="8" l="1"/>
  <c r="H307" i="8" s="1"/>
  <c r="F113" i="8"/>
  <c r="H113" i="8" s="1"/>
  <c r="H114" i="8"/>
  <c r="F468" i="8"/>
  <c r="H468" i="8" s="1"/>
  <c r="H467" i="8"/>
  <c r="F275" i="8"/>
  <c r="H275" i="8" s="1"/>
  <c r="H270" i="8"/>
  <c r="F423" i="8"/>
  <c r="F418" i="8"/>
  <c r="H418" i="8" s="1"/>
  <c r="H420" i="8"/>
  <c r="F367" i="8"/>
  <c r="H367" i="8" s="1"/>
  <c r="H366" i="8"/>
  <c r="F387" i="8"/>
  <c r="H387" i="8" s="1"/>
  <c r="H386" i="8"/>
  <c r="F276" i="8"/>
  <c r="H271" i="8"/>
  <c r="F267" i="8"/>
  <c r="H267" i="8" s="1"/>
  <c r="F118" i="8"/>
  <c r="H118" i="8" s="1"/>
  <c r="H121" i="8"/>
  <c r="F22" i="8"/>
  <c r="H22" i="8" s="1"/>
  <c r="H259" i="8"/>
  <c r="E172" i="8"/>
  <c r="H172" i="8" s="1"/>
  <c r="E296" i="8"/>
  <c r="H296" i="8" s="1"/>
  <c r="H295" i="8"/>
  <c r="H57" i="8"/>
  <c r="E250" i="8"/>
  <c r="H250" i="8" s="1"/>
  <c r="H249" i="8"/>
  <c r="E203" i="8"/>
  <c r="H202" i="8"/>
  <c r="E245" i="8"/>
  <c r="H245" i="8" s="1"/>
  <c r="H244" i="8"/>
  <c r="H58" i="8"/>
  <c r="E59" i="8"/>
  <c r="E210" i="8"/>
  <c r="H210" i="8" s="1"/>
  <c r="H209" i="8"/>
  <c r="H102" i="8"/>
  <c r="E111" i="8"/>
  <c r="H111" i="8" s="1"/>
  <c r="H110" i="8"/>
  <c r="H98" i="8"/>
  <c r="E255" i="8"/>
  <c r="H255" i="8" s="1"/>
  <c r="H254" i="8"/>
  <c r="E161" i="8"/>
  <c r="H161" i="8" s="1"/>
  <c r="H160" i="8"/>
  <c r="H423" i="8" l="1"/>
  <c r="F421" i="8"/>
  <c r="H421" i="8" s="1"/>
  <c r="F272" i="8"/>
  <c r="H272" i="8" s="1"/>
  <c r="H582" i="8" s="1"/>
  <c r="H587" i="8" s="1"/>
  <c r="H588" i="8" s="1"/>
  <c r="H589" i="8" s="1"/>
  <c r="H276" i="8"/>
  <c r="H59" i="8"/>
  <c r="E60" i="8"/>
  <c r="H60" i="8" s="1"/>
  <c r="E204" i="8"/>
  <c r="H204" i="8" s="1"/>
  <c r="H203" i="8"/>
  <c r="H35" i="3" l="1"/>
  <c r="H34" i="3"/>
  <c r="H32" i="3"/>
  <c r="B31" i="3"/>
  <c r="B33" i="3" s="1"/>
  <c r="B35" i="3" s="1"/>
  <c r="H30" i="3"/>
  <c r="H38" i="3" l="1"/>
  <c r="H39" i="3"/>
  <c r="H40" i="3" s="1"/>
</calcChain>
</file>

<file path=xl/comments1.xml><?xml version="1.0" encoding="utf-8"?>
<comments xmlns="http://schemas.openxmlformats.org/spreadsheetml/2006/main">
  <authors>
    <author/>
  </authors>
  <commentList>
    <comment ref="D12" authorId="0">
      <text>
        <r>
          <rPr>
            <sz val="10"/>
            <color rgb="FF000000"/>
            <rFont val="Arial"/>
            <family val="2"/>
            <charset val="186"/>
          </rPr>
          <t xml:space="preserve">Win:
</t>
        </r>
      </text>
    </comment>
    <comment ref="B13" authorId="0">
      <text>
        <r>
          <rPr>
            <sz val="10"/>
            <color rgb="FF000000"/>
            <rFont val="Arial"/>
            <family val="2"/>
            <charset val="186"/>
          </rPr>
          <t xml:space="preserve">Win:
</t>
        </r>
      </text>
    </comment>
  </commentList>
</comments>
</file>

<file path=xl/sharedStrings.xml><?xml version="1.0" encoding="utf-8"?>
<sst xmlns="http://schemas.openxmlformats.org/spreadsheetml/2006/main" count="929" uniqueCount="214">
  <si>
    <t>Eil.</t>
  </si>
  <si>
    <t>DARBŲ PAVADINIMAS</t>
  </si>
  <si>
    <t>Mato</t>
  </si>
  <si>
    <t>Vnt.kaina</t>
  </si>
  <si>
    <t>Atlikta darbų</t>
  </si>
  <si>
    <t>Nr.</t>
  </si>
  <si>
    <t>vnt.</t>
  </si>
  <si>
    <t>kiekis</t>
  </si>
  <si>
    <t>kartai per mėnesį</t>
  </si>
  <si>
    <t>GATVIŲ SANITARINIS VALYMAS</t>
  </si>
  <si>
    <t>Šaligatvių valymas:</t>
  </si>
  <si>
    <t>100 m2</t>
  </si>
  <si>
    <t>Verkių seniūnija</t>
  </si>
  <si>
    <t>Antakalnio seniūnija</t>
  </si>
  <si>
    <t>Žirmūnų seniūnija</t>
  </si>
  <si>
    <t>Atsitiktinių šiukšlių surinkimas nuo šaligatvių:</t>
  </si>
  <si>
    <t>Visuomeninio transporto sustojimų šaligatvių valymas:</t>
  </si>
  <si>
    <t>Atsitiktinių šiukšlių surinkimas nuo visuomeninio transporto sustojimų šaligatvių:</t>
  </si>
  <si>
    <t>Visuomeninio transporto sustojimų važiuojamosios dalies valymas:</t>
  </si>
  <si>
    <t>Atsitiktinių šiukšlių surinkimas nuo visuomeninio transporto sustojimų važiuojamosios dalies:</t>
  </si>
  <si>
    <t>Gatvių valymas I kat.</t>
  </si>
  <si>
    <t>Atsitiktinių šiukšlių surinkimas nuo gatvių I kat:</t>
  </si>
  <si>
    <t>Gatvių valymas II kat.</t>
  </si>
  <si>
    <t>Atsitiktinių šiukšlių surinkimas nuo gatvių II kat:</t>
  </si>
  <si>
    <t>Gatvių valymas III kat.</t>
  </si>
  <si>
    <t>Atsitiktinių šiukšlių surinkimas nuo gatvių III kat:</t>
  </si>
  <si>
    <t>Automobilių stovėjimo aikštelių valymas:</t>
  </si>
  <si>
    <t>Atsitiktinių šiukšlių surinkimas nuo automobilių stovėjimo aikštelių:</t>
  </si>
  <si>
    <t>Laiptų valymas:</t>
  </si>
  <si>
    <t>Atsitiktinių šiukšlių surinkimas nuo laiptų:</t>
  </si>
  <si>
    <t>Atsitiktinių šiukšlių surinkimas šlaituose:</t>
  </si>
  <si>
    <t>Atsitiktinių šiukšlių surinkimas želdiniuose:</t>
  </si>
  <si>
    <t>Skiriamosios juostos važiuojamosios dalies I kat valymas:</t>
  </si>
  <si>
    <t>Atsitiktinių šiukšlių surinkimas nuo skiriamosios juostos važiuojamosios dalies I kat:</t>
  </si>
  <si>
    <t>Skiriamosios juostos važiuojamosios dalies II kat valymas:</t>
  </si>
  <si>
    <t>Atsitiktinių šiukšlių surinkimas nuo skiriamosios juostos važiuojamosios dalies II kat:</t>
  </si>
  <si>
    <t>Kiti darbai (sąšlavų išvežimas):</t>
  </si>
  <si>
    <t>m3</t>
  </si>
  <si>
    <t>Šiukšlių dėžių priežiūra:</t>
  </si>
  <si>
    <t>Betoninės ekonominės šiukšliadėžės</t>
  </si>
  <si>
    <t>Vaikų žaidimo aikštelių šiukšliadėžės</t>
  </si>
  <si>
    <t>Šunų ekskrementų šiukšliadėžės</t>
  </si>
  <si>
    <t>Neužstatytų teritorijų priežiūra</t>
  </si>
  <si>
    <t>Atsitiktinių šiukšlių surinkimas</t>
  </si>
  <si>
    <t>Konteinerinių aikštelių priežiūra:</t>
  </si>
  <si>
    <t>Bešeimininkių padangų surinkimas</t>
  </si>
  <si>
    <t>t</t>
  </si>
  <si>
    <t>Savavališkų sąvartynų likvidavimas:</t>
  </si>
  <si>
    <t>KIEMŲ SANITARINIS VALYMAS</t>
  </si>
  <si>
    <t>Šaligatvių be dangos valymas:</t>
  </si>
  <si>
    <t>Važiuojamosios dalies su danga valymas:</t>
  </si>
  <si>
    <t>Atsitiktinių šiukšlių surinkimas nuo važiuojamosios dalies su danga:</t>
  </si>
  <si>
    <t>Važiuojamosios dalies be dangos valymas:</t>
  </si>
  <si>
    <t>Atsitiktinių šiukšlių surinkimas nuo važiuojamosios dalies be dangos:</t>
  </si>
  <si>
    <t>Važiuojamosios dalies su nepatobulinta danga valymas:</t>
  </si>
  <si>
    <t>Atsitiktinių šiukšlių surinkimas nuo važiuojamosios dalies su nepatobulinta danga:</t>
  </si>
  <si>
    <t>Vaikų žaidimo aikštelių valymas:</t>
  </si>
  <si>
    <t>Šunų vedžiojimo aikštelių priežiūra:</t>
  </si>
  <si>
    <t>Viso:</t>
  </si>
  <si>
    <t>PVM 21 %:</t>
  </si>
  <si>
    <t>IŠ VISO:</t>
  </si>
  <si>
    <t>Darbus pridavė:</t>
  </si>
  <si>
    <t>Darbus priėmė:</t>
  </si>
  <si>
    <t>PATVIRTINTA</t>
  </si>
  <si>
    <t>UAB "Vilniaus energija" ir</t>
  </si>
  <si>
    <t>UAB "Grinda"</t>
  </si>
  <si>
    <t>2007 m. gegužės 11 d.</t>
  </si>
  <si>
    <t>UŽSAKOVAS:  UAB "Vilniaus energija"</t>
  </si>
  <si>
    <t>TIPINĖ FORMA</t>
  </si>
  <si>
    <t>A.s.LT987300010071661019 AB bankas "Hansabankas"</t>
  </si>
  <si>
    <t>Įm.kodas 11176083, PVM mokėtojo kodas LT117608314</t>
  </si>
  <si>
    <t>RANGOVAS:   UAB "GRINDA"</t>
  </si>
  <si>
    <t>A.s. LT837044060000311332 AB SEB Vilniaus bankas</t>
  </si>
  <si>
    <t>Įm.kodas 120153047, PVM mokėtojo kodas LT201530410</t>
  </si>
  <si>
    <t>Atliktų darbų priėmimo - perdavimo aktas Nr. 3070/05</t>
  </si>
  <si>
    <t>1. Darbai ,vykdyti objekte Išardytų dangų, remontuojant VE eksploatuojamus tinklus atstatymo darbus VYTENIO G. 1 pagal 2007 m. gegužės 11 d. pasirašytą Sutartį Nr. 652, atlikti pilnai.</t>
  </si>
  <si>
    <t>Užsakovas pretenzijų neturi. (Trūkumai, jei tokie buvo, pašalinti pilnai).</t>
  </si>
  <si>
    <t>Darbus perdavė:</t>
  </si>
  <si>
    <t>2. Priimant darbus buvo nustatyti tokie trūkumai:</t>
  </si>
  <si>
    <t>Trūkumus užfiksavo:</t>
  </si>
  <si>
    <t>Už Užsakovą:</t>
  </si>
  <si>
    <t>(vardas, pavardė, užimamos pareigos, parašas)</t>
  </si>
  <si>
    <t>Už Rangovą:</t>
  </si>
  <si>
    <t>Trūkumų pašalinimo terminas</t>
  </si>
  <si>
    <t>Trūkumų fiksavimo data</t>
  </si>
  <si>
    <t>Eil. Nr.</t>
  </si>
  <si>
    <t>Darbų kodas</t>
  </si>
  <si>
    <t>Mato vnt.</t>
  </si>
  <si>
    <t>Kiekis</t>
  </si>
  <si>
    <t>Vieneto kaina</t>
  </si>
  <si>
    <t>Suma, Lt</t>
  </si>
  <si>
    <t>ASFALTAVIMO DARBAI (su skaldos ir smėlio pagrindais)</t>
  </si>
  <si>
    <t>Konkurs.k.</t>
  </si>
  <si>
    <t>Kvartalinės gatvės, pravažiavimai, kiemai ir pan.</t>
  </si>
  <si>
    <t>m2</t>
  </si>
  <si>
    <t>Asfalto,gelžbetonio, betono laužo išvežimas iš</t>
  </si>
  <si>
    <t>perkasos vietos, (netinkamo perdirbti)</t>
  </si>
  <si>
    <t>Šaligatvio borteliai,statomi ant smėlio pagrindo</t>
  </si>
  <si>
    <t>(iš senų elementų)</t>
  </si>
  <si>
    <t>m</t>
  </si>
  <si>
    <t>Paprasta veja</t>
  </si>
  <si>
    <t>PVM 18%</t>
  </si>
  <si>
    <t>IŠ VISO</t>
  </si>
  <si>
    <t>3. Šis Aktas yra neatskiriama Sutarties Nr. 652, pasirašytos 2007 m. gegužės 11 d., dalis.</t>
  </si>
  <si>
    <t>4. Aktas sudarytas ir pasirašytas 2007 m. gegužės mėn. ___  d.</t>
  </si>
  <si>
    <t>5.</t>
  </si>
  <si>
    <t>______________________</t>
  </si>
  <si>
    <t>A.V.</t>
  </si>
  <si>
    <t xml:space="preserve">Atsitiktinių šiukšlių surinkimas nuo reprezentacinių gatvių šaligatvių </t>
  </si>
  <si>
    <t>1.1</t>
  </si>
  <si>
    <t>1.2</t>
  </si>
  <si>
    <t>2.1</t>
  </si>
  <si>
    <t>3.1</t>
  </si>
  <si>
    <t>4.1</t>
  </si>
  <si>
    <t>5.1</t>
  </si>
  <si>
    <t>6.1</t>
  </si>
  <si>
    <t>7.1</t>
  </si>
  <si>
    <t>8.1</t>
  </si>
  <si>
    <t>VISO:</t>
  </si>
  <si>
    <t>TILTAI, VIADUKAI</t>
  </si>
  <si>
    <t>Geležinio Vilko g. dalis</t>
  </si>
  <si>
    <t>Kalvarijų g. dalis</t>
  </si>
  <si>
    <t>Vaikų žaidimo aikštelių remontas</t>
  </si>
  <si>
    <t>vnt</t>
  </si>
  <si>
    <t>Papildomos teritorijos  nuo 2013 07 01</t>
  </si>
  <si>
    <t>Prie Ežerėlių g.</t>
  </si>
  <si>
    <t>Prie Gaigalų g.</t>
  </si>
  <si>
    <t>Prie namų Žygio g. 48,52</t>
  </si>
  <si>
    <t>Seniūnai vizavo</t>
  </si>
  <si>
    <t>Papildomos teritorijos  nuo 2014 01 01</t>
  </si>
  <si>
    <t>33.1</t>
  </si>
  <si>
    <t>35.1</t>
  </si>
  <si>
    <t>36.1</t>
  </si>
  <si>
    <t>49.1</t>
  </si>
  <si>
    <t>50.1</t>
  </si>
  <si>
    <t>Smėlio išvežimas</t>
  </si>
  <si>
    <t>Smėlio - druskos mišinio atvežimas į smėliadėžes</t>
  </si>
  <si>
    <t>Kaina €</t>
  </si>
  <si>
    <t xml:space="preserve">2015-12-01 Užsakymas, Papildomos teritorijos </t>
  </si>
  <si>
    <t xml:space="preserve">2016-01-01 Užsakymas, Papildomos teritorijos </t>
  </si>
  <si>
    <t>Forma Nr. 2</t>
  </si>
  <si>
    <r>
      <t xml:space="preserve">Užsakovas  </t>
    </r>
    <r>
      <rPr>
        <sz val="12"/>
        <rFont val="Times New Roman"/>
        <family val="1"/>
      </rPr>
      <t xml:space="preserve"> </t>
    </r>
  </si>
  <si>
    <t>Pateikiamas kiekvieną mėnesį su sąskaitom</t>
  </si>
  <si>
    <r>
      <t xml:space="preserve">Rangovas   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UAB  STEBULĖ</t>
    </r>
  </si>
  <si>
    <t>už padarytus darbus</t>
  </si>
  <si>
    <t>Teritorijos sanitarinis valymas ir želdinių priežiūra</t>
  </si>
  <si>
    <t xml:space="preserve">Objektas </t>
  </si>
  <si>
    <t>Šiaurinė: Verkių, Antakalnio, Žirmūnų seniūnijos</t>
  </si>
  <si>
    <t>PVM mok. kodas LT222115414</t>
  </si>
  <si>
    <t xml:space="preserve">Objekto pilna sąmatinė vertė </t>
  </si>
  <si>
    <t>Nuo statybos pradžios atliktų darbų sąmatinė vertė</t>
  </si>
  <si>
    <t>Vilniaus miesto savivladybės administracija</t>
  </si>
  <si>
    <r>
      <t xml:space="preserve">Sutartis  </t>
    </r>
    <r>
      <rPr>
        <b/>
        <sz val="10"/>
        <rFont val="Times New Roman"/>
        <family val="1"/>
        <charset val="186"/>
      </rPr>
      <t>2016 03 17  Nr. A64-20/16(3.10.22-TD2)</t>
    </r>
  </si>
  <si>
    <t>Papildomi plotai vasaros sezono metu (Antakalnio seniūnija, prie ežerų)</t>
  </si>
  <si>
    <t>vasarą</t>
  </si>
  <si>
    <t>Invazinių rūšių kontrolės priemonių įgyvendinimas Šiaurinėje miesto dalyje</t>
  </si>
  <si>
    <t>Vnt. kaina</t>
  </si>
  <si>
    <t>Kaina Lt</t>
  </si>
  <si>
    <t>GATVIŲ SANITARINIS VALYMAS (Sosnovskio barščių naikinimas)</t>
  </si>
  <si>
    <t>Šienavimas:</t>
  </si>
  <si>
    <t>Vasarą</t>
  </si>
  <si>
    <r>
      <t>100 m</t>
    </r>
    <r>
      <rPr>
        <vertAlign val="superscript"/>
        <sz val="9"/>
        <rFont val="Times New Roman"/>
        <family val="1"/>
        <charset val="186"/>
      </rPr>
      <t>2</t>
    </r>
  </si>
  <si>
    <t>Šieno sugrėbimas:</t>
  </si>
  <si>
    <t>Šieno pakrovimas:</t>
  </si>
  <si>
    <t>Transportas šieno išvežimui:</t>
  </si>
  <si>
    <t>val</t>
  </si>
  <si>
    <t>PVM21%</t>
  </si>
  <si>
    <t>Iš viso:</t>
  </si>
  <si>
    <r>
      <t>Už 2016 m.</t>
    </r>
    <r>
      <rPr>
        <b/>
        <sz val="10"/>
        <rFont val="Times New Roman"/>
        <family val="1"/>
        <charset val="186"/>
      </rPr>
      <t xml:space="preserve"> gegužės </t>
    </r>
    <r>
      <rPr>
        <sz val="10"/>
        <rFont val="Times New Roman"/>
        <family val="1"/>
      </rPr>
      <t xml:space="preserve">mėn. </t>
    </r>
  </si>
  <si>
    <r>
      <t xml:space="preserve">AKTAS </t>
    </r>
    <r>
      <rPr>
        <sz val="16"/>
        <rFont val="Times New Roman"/>
        <family val="1"/>
        <charset val="186"/>
      </rPr>
      <t xml:space="preserve"> </t>
    </r>
    <r>
      <rPr>
        <b/>
        <sz val="16"/>
        <rFont val="Times New Roman"/>
        <family val="1"/>
        <charset val="186"/>
      </rPr>
      <t>Nr. 125</t>
    </r>
  </si>
  <si>
    <r>
      <t xml:space="preserve">AKTAS </t>
    </r>
    <r>
      <rPr>
        <sz val="16"/>
        <rFont val="Times New Roman"/>
        <family val="1"/>
        <charset val="186"/>
      </rPr>
      <t xml:space="preserve"> </t>
    </r>
    <r>
      <rPr>
        <b/>
        <sz val="16"/>
        <rFont val="Times New Roman"/>
        <family val="1"/>
        <charset val="186"/>
      </rPr>
      <t>Nr. 124</t>
    </r>
  </si>
  <si>
    <t>Šienavimas</t>
  </si>
  <si>
    <t>Šieno sugrėbimas</t>
  </si>
  <si>
    <t>Šieno pakrovimas</t>
  </si>
  <si>
    <t>Transportas šieno išvežimui</t>
  </si>
  <si>
    <t>Gėlynų priežūra</t>
  </si>
  <si>
    <t>Gėlių sodinimas</t>
  </si>
  <si>
    <t>100 vnt</t>
  </si>
  <si>
    <t>Vasarinės gėlės</t>
  </si>
  <si>
    <t>Krūmų retinimas</t>
  </si>
  <si>
    <t>Krūmų genėjimas krūmapjove, suteikiant formą</t>
  </si>
  <si>
    <t>Pomedžių ravėjimas</t>
  </si>
  <si>
    <t>Smėlio atvežimas į smėliadėžes</t>
  </si>
  <si>
    <t>22.1</t>
  </si>
  <si>
    <t>23.1</t>
  </si>
  <si>
    <t>37.1</t>
  </si>
  <si>
    <t>38.1</t>
  </si>
  <si>
    <t>45.1</t>
  </si>
  <si>
    <t>51.1</t>
  </si>
  <si>
    <t>62.1</t>
  </si>
  <si>
    <t>64.1</t>
  </si>
  <si>
    <t>69.1</t>
  </si>
  <si>
    <t>70.1</t>
  </si>
  <si>
    <t>81.1</t>
  </si>
  <si>
    <t>82.1</t>
  </si>
  <si>
    <t>89.1</t>
  </si>
  <si>
    <t>91.1</t>
  </si>
  <si>
    <t>92.1</t>
  </si>
  <si>
    <t>99.1</t>
  </si>
  <si>
    <t>102.1</t>
  </si>
  <si>
    <t>103.1</t>
  </si>
  <si>
    <t>105.1</t>
  </si>
  <si>
    <t>111.1</t>
  </si>
  <si>
    <t>112.1</t>
  </si>
  <si>
    <t>113.1</t>
  </si>
  <si>
    <t>117.1</t>
  </si>
  <si>
    <t xml:space="preserve">2016-05-01 Užsakymas, Papildomos teritorijos </t>
  </si>
  <si>
    <t>121.1</t>
  </si>
  <si>
    <t>122.1</t>
  </si>
  <si>
    <t>124.1</t>
  </si>
  <si>
    <t>130.1</t>
  </si>
  <si>
    <t>132.1</t>
  </si>
  <si>
    <t>134.1</t>
  </si>
  <si>
    <t>135.1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</si>
</sst>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3">
    <font>
      <sz val="10"/>
      <color rgb="FF000000"/>
      <name val="Arial"/>
      <family val="2"/>
      <charset val="186"/>
    </font>
    <font>
      <sz val="10"/>
      <color rgb="FF000000"/>
      <name val="Times New Roman"/>
      <family val="1"/>
      <charset val="186"/>
    </font>
    <font>
      <b/>
      <sz val="10"/>
      <color rgb="FF000000"/>
      <name val="Arial"/>
      <family val="2"/>
      <charset val="186"/>
    </font>
    <font>
      <b/>
      <i/>
      <sz val="10"/>
      <color rgb="FF000000"/>
      <name val="Times New Roman"/>
      <family val="1"/>
      <charset val="186"/>
    </font>
    <font>
      <b/>
      <sz val="10"/>
      <color rgb="FF000000"/>
      <name val="Times New Roman"/>
      <family val="1"/>
      <charset val="186"/>
    </font>
    <font>
      <sz val="9"/>
      <color rgb="FF000000"/>
      <name val="Arial"/>
      <family val="2"/>
      <charset val="186"/>
    </font>
    <font>
      <b/>
      <i/>
      <sz val="9"/>
      <color rgb="FF000000"/>
      <name val="Times New Roman"/>
      <family val="1"/>
      <charset val="186"/>
    </font>
    <font>
      <sz val="10"/>
      <color rgb="FF000000"/>
      <name val="Timeslt"/>
    </font>
    <font>
      <sz val="9"/>
      <color rgb="FF000000"/>
      <name val="Times New Roman"/>
      <family val="1"/>
      <charset val="186"/>
    </font>
    <font>
      <sz val="8"/>
      <color rgb="FF000000"/>
      <name val="Arial"/>
      <family val="2"/>
      <charset val="186"/>
    </font>
    <font>
      <b/>
      <u/>
      <sz val="10"/>
      <color rgb="FF000000"/>
      <name val="Times New Roman"/>
      <family val="1"/>
      <charset val="186"/>
    </font>
    <font>
      <i/>
      <sz val="10"/>
      <color rgb="FF000000"/>
      <name val="Times New Roman"/>
      <family val="1"/>
      <charset val="186"/>
    </font>
    <font>
      <b/>
      <sz val="11"/>
      <color rgb="FF000000"/>
      <name val="Arial"/>
      <family val="2"/>
      <charset val="186"/>
    </font>
    <font>
      <b/>
      <sz val="12"/>
      <color rgb="FF000000"/>
      <name val="Arial"/>
      <family val="2"/>
      <charset val="186"/>
    </font>
    <font>
      <b/>
      <sz val="10"/>
      <color theme="1"/>
      <name val="Times New Roman"/>
      <family val="1"/>
      <charset val="186"/>
    </font>
    <font>
      <sz val="10"/>
      <color theme="1"/>
      <name val="Times New Roman"/>
      <family val="1"/>
      <charset val="186"/>
    </font>
    <font>
      <sz val="10"/>
      <color theme="1"/>
      <name val="Timeslt"/>
    </font>
    <font>
      <b/>
      <sz val="10"/>
      <color theme="1"/>
      <name val="Timeslt"/>
      <charset val="186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  <charset val="186"/>
    </font>
    <font>
      <b/>
      <sz val="11"/>
      <name val="Times New Roman"/>
      <family val="1"/>
    </font>
    <font>
      <sz val="10"/>
      <name val="Times New Roman"/>
      <family val="1"/>
      <charset val="186"/>
    </font>
    <font>
      <b/>
      <sz val="16"/>
      <name val="Times New Roman"/>
      <family val="1"/>
      <charset val="186"/>
    </font>
    <font>
      <sz val="16"/>
      <name val="Times New Roman"/>
      <family val="1"/>
      <charset val="186"/>
    </font>
    <font>
      <b/>
      <sz val="12"/>
      <name val="Times New Roman"/>
      <family val="1"/>
      <charset val="186"/>
    </font>
    <font>
      <sz val="10"/>
      <name val="Arial"/>
      <family val="2"/>
      <charset val="186"/>
    </font>
    <font>
      <sz val="9"/>
      <name val="Times New Roman"/>
      <family val="1"/>
      <charset val="186"/>
    </font>
    <font>
      <sz val="9"/>
      <name val="Arial"/>
      <family val="2"/>
      <charset val="186"/>
    </font>
    <font>
      <b/>
      <i/>
      <sz val="10"/>
      <name val="Times New Roman"/>
      <family val="1"/>
      <charset val="186"/>
    </font>
    <font>
      <b/>
      <i/>
      <sz val="9"/>
      <name val="Times New Roman"/>
      <family val="1"/>
      <charset val="186"/>
    </font>
    <font>
      <vertAlign val="superscript"/>
      <sz val="9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1"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2" fillId="0" borderId="0" xfId="0" applyFont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wrapText="1"/>
    </xf>
    <xf numFmtId="0" fontId="5" fillId="0" borderId="0" xfId="0" applyFont="1"/>
    <xf numFmtId="0" fontId="4" fillId="0" borderId="2" xfId="0" applyFont="1" applyBorder="1"/>
    <xf numFmtId="0" fontId="0" fillId="0" borderId="0" xfId="0" applyFont="1" applyAlignment="1">
      <alignment horizontal="center"/>
    </xf>
    <xf numFmtId="0" fontId="0" fillId="0" borderId="3" xfId="0" applyFont="1" applyBorder="1"/>
    <xf numFmtId="0" fontId="8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7" xfId="0" applyFont="1" applyBorder="1"/>
    <xf numFmtId="0" fontId="7" fillId="0" borderId="0" xfId="0" applyFont="1"/>
    <xf numFmtId="0" fontId="1" fillId="0" borderId="8" xfId="0" applyFont="1" applyBorder="1"/>
    <xf numFmtId="0" fontId="0" fillId="0" borderId="1" xfId="0" applyFont="1" applyBorder="1" applyAlignment="1">
      <alignment horizontal="center"/>
    </xf>
    <xf numFmtId="0" fontId="9" fillId="0" borderId="0" xfId="0" applyFont="1"/>
    <xf numFmtId="0" fontId="0" fillId="0" borderId="9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0" fillId="0" borderId="1" xfId="0" applyFont="1" applyBorder="1"/>
    <xf numFmtId="0" fontId="1" fillId="0" borderId="0" xfId="0" applyFont="1"/>
    <xf numFmtId="0" fontId="3" fillId="0" borderId="2" xfId="0" applyFont="1" applyBorder="1" applyAlignment="1">
      <alignment horizontal="center" vertical="top" wrapText="1"/>
    </xf>
    <xf numFmtId="0" fontId="8" fillId="0" borderId="0" xfId="0" applyFont="1"/>
    <xf numFmtId="0" fontId="0" fillId="0" borderId="0" xfId="0" applyFont="1"/>
    <xf numFmtId="0" fontId="8" fillId="0" borderId="2" xfId="0" applyFont="1" applyBorder="1" applyAlignment="1">
      <alignment horizontal="center" wrapText="1"/>
    </xf>
    <xf numFmtId="0" fontId="2" fillId="0" borderId="3" xfId="0" applyFont="1" applyBorder="1"/>
    <xf numFmtId="0" fontId="0" fillId="0" borderId="9" xfId="0" applyFont="1" applyBorder="1"/>
    <xf numFmtId="0" fontId="8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8" xfId="0" applyFont="1" applyBorder="1"/>
    <xf numFmtId="2" fontId="2" fillId="0" borderId="2" xfId="0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0" fontId="0" fillId="0" borderId="5" xfId="0" applyFont="1" applyBorder="1" applyAlignment="1">
      <alignment horizontal="center" wrapText="1"/>
    </xf>
    <xf numFmtId="0" fontId="8" fillId="0" borderId="4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4" fillId="0" borderId="1" xfId="0" applyFont="1" applyBorder="1"/>
    <xf numFmtId="0" fontId="8" fillId="0" borderId="8" xfId="0" applyFont="1" applyBorder="1"/>
    <xf numFmtId="0" fontId="0" fillId="0" borderId="11" xfId="0" applyFont="1" applyBorder="1"/>
    <xf numFmtId="0" fontId="2" fillId="0" borderId="2" xfId="0" applyFont="1" applyBorder="1"/>
    <xf numFmtId="0" fontId="0" fillId="0" borderId="0" xfId="0" applyFont="1" applyAlignment="1">
      <alignment horizontal="left"/>
    </xf>
    <xf numFmtId="0" fontId="13" fillId="0" borderId="0" xfId="0" applyFont="1"/>
    <xf numFmtId="0" fontId="12" fillId="0" borderId="0" xfId="0" applyFont="1"/>
    <xf numFmtId="2" fontId="0" fillId="0" borderId="0" xfId="0" applyNumberFormat="1" applyFont="1"/>
    <xf numFmtId="0" fontId="1" fillId="0" borderId="2" xfId="0" applyFont="1" applyBorder="1" applyAlignment="1">
      <alignment horizontal="center" vertical="top" wrapText="1"/>
    </xf>
    <xf numFmtId="0" fontId="0" fillId="0" borderId="2" xfId="0" applyFont="1" applyBorder="1"/>
    <xf numFmtId="2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2" fontId="4" fillId="0" borderId="1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/>
    </xf>
    <xf numFmtId="0" fontId="1" fillId="0" borderId="0" xfId="0" applyFont="1" applyBorder="1"/>
    <xf numFmtId="0" fontId="4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>
      <alignment horizontal="center" wrapText="1"/>
    </xf>
    <xf numFmtId="2" fontId="4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right" vertical="top" wrapText="1"/>
    </xf>
    <xf numFmtId="2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/>
    <xf numFmtId="2" fontId="4" fillId="0" borderId="1" xfId="0" applyNumberFormat="1" applyFont="1" applyFill="1" applyBorder="1"/>
    <xf numFmtId="0" fontId="16" fillId="0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0" borderId="8" xfId="0" applyFont="1" applyFill="1" applyBorder="1"/>
    <xf numFmtId="0" fontId="0" fillId="0" borderId="0" xfId="0" applyFill="1" applyAlignment="1">
      <alignment wrapText="1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center" wrapText="1"/>
    </xf>
    <xf numFmtId="2" fontId="14" fillId="0" borderId="1" xfId="0" applyNumberFormat="1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vertical="top" wrapText="1"/>
    </xf>
    <xf numFmtId="0" fontId="17" fillId="0" borderId="0" xfId="0" applyFont="1" applyFill="1" applyAlignment="1">
      <alignment horizontal="center"/>
    </xf>
    <xf numFmtId="0" fontId="15" fillId="0" borderId="1" xfId="0" applyFont="1" applyFill="1" applyBorder="1" applyAlignment="1">
      <alignment horizontal="center" wrapText="1"/>
    </xf>
    <xf numFmtId="0" fontId="14" fillId="0" borderId="1" xfId="0" applyFont="1" applyFill="1" applyBorder="1"/>
    <xf numFmtId="0" fontId="1" fillId="0" borderId="4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wrapText="1"/>
    </xf>
    <xf numFmtId="0" fontId="1" fillId="0" borderId="8" xfId="0" applyFont="1" applyFill="1" applyBorder="1" applyAlignment="1">
      <alignment horizontal="center" vertical="top"/>
    </xf>
    <xf numFmtId="164" fontId="1" fillId="0" borderId="8" xfId="0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 vertical="top" wrapText="1"/>
    </xf>
    <xf numFmtId="0" fontId="17" fillId="0" borderId="6" xfId="0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4" fillId="0" borderId="0" xfId="0" applyFont="1" applyBorder="1"/>
    <xf numFmtId="2" fontId="4" fillId="0" borderId="0" xfId="0" applyNumberFormat="1" applyFont="1" applyBorder="1" applyAlignment="1">
      <alignment horizontal="right"/>
    </xf>
    <xf numFmtId="0" fontId="0" fillId="0" borderId="0" xfId="0" applyBorder="1" applyAlignment="1">
      <alignment wrapText="1"/>
    </xf>
    <xf numFmtId="1" fontId="4" fillId="0" borderId="0" xfId="0" applyNumberFormat="1" applyFont="1" applyBorder="1" applyAlignment="1">
      <alignment horizontal="center"/>
    </xf>
    <xf numFmtId="0" fontId="0" fillId="3" borderId="0" xfId="0" applyFill="1"/>
    <xf numFmtId="0" fontId="18" fillId="3" borderId="0" xfId="0" applyFont="1" applyFill="1"/>
    <xf numFmtId="0" fontId="20" fillId="3" borderId="0" xfId="0" applyFont="1" applyFill="1"/>
    <xf numFmtId="0" fontId="0" fillId="3" borderId="0" xfId="0" applyFill="1" applyAlignment="1">
      <alignment wrapText="1"/>
    </xf>
    <xf numFmtId="0" fontId="18" fillId="3" borderId="0" xfId="0" applyFont="1" applyFill="1" applyAlignment="1"/>
    <xf numFmtId="0" fontId="4" fillId="3" borderId="0" xfId="0" applyFont="1" applyFill="1"/>
    <xf numFmtId="0" fontId="22" fillId="3" borderId="0" xfId="0" applyFont="1" applyFill="1" applyAlignment="1">
      <alignment horizontal="left" vertical="top" wrapText="1"/>
    </xf>
    <xf numFmtId="0" fontId="23" fillId="3" borderId="0" xfId="0" applyFont="1" applyFill="1" applyAlignment="1">
      <alignment horizontal="left" vertical="top"/>
    </xf>
    <xf numFmtId="0" fontId="24" fillId="3" borderId="0" xfId="0" applyFont="1" applyFill="1"/>
    <xf numFmtId="0" fontId="26" fillId="3" borderId="0" xfId="0" applyFont="1" applyFill="1" applyAlignment="1">
      <alignment horizontal="left" indent="15"/>
    </xf>
    <xf numFmtId="0" fontId="23" fillId="3" borderId="0" xfId="0" applyFont="1" applyFill="1"/>
    <xf numFmtId="0" fontId="1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wrapText="1"/>
    </xf>
    <xf numFmtId="0" fontId="22" fillId="3" borderId="0" xfId="0" applyFont="1" applyFill="1" applyAlignment="1">
      <alignment horizontal="left" vertical="top" wrapText="1"/>
    </xf>
    <xf numFmtId="0" fontId="23" fillId="0" borderId="0" xfId="0" applyFont="1" applyFill="1"/>
    <xf numFmtId="0" fontId="27" fillId="0" borderId="0" xfId="0" applyFont="1" applyFill="1"/>
    <xf numFmtId="0" fontId="28" fillId="0" borderId="0" xfId="0" applyFont="1" applyFill="1"/>
    <xf numFmtId="0" fontId="28" fillId="0" borderId="4" xfId="0" applyFont="1" applyFill="1" applyBorder="1" applyAlignment="1">
      <alignment horizontal="center" wrapText="1"/>
    </xf>
    <xf numFmtId="0" fontId="28" fillId="0" borderId="4" xfId="0" applyFont="1" applyFill="1" applyBorder="1" applyAlignment="1">
      <alignment horizontal="center"/>
    </xf>
    <xf numFmtId="0" fontId="23" fillId="0" borderId="4" xfId="0" applyFont="1" applyFill="1" applyBorder="1" applyAlignment="1">
      <alignment horizontal="center" wrapText="1"/>
    </xf>
    <xf numFmtId="0" fontId="29" fillId="0" borderId="0" xfId="0" applyFont="1" applyFill="1"/>
    <xf numFmtId="0" fontId="28" fillId="0" borderId="2" xfId="0" applyFont="1" applyFill="1" applyBorder="1" applyAlignment="1">
      <alignment horizontal="center" wrapText="1"/>
    </xf>
    <xf numFmtId="0" fontId="28" fillId="0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/>
    </xf>
    <xf numFmtId="0" fontId="28" fillId="0" borderId="10" xfId="0" applyFont="1" applyFill="1" applyBorder="1" applyAlignment="1">
      <alignment horizontal="center"/>
    </xf>
    <xf numFmtId="0" fontId="28" fillId="0" borderId="10" xfId="0" applyFont="1" applyFill="1" applyBorder="1" applyAlignment="1">
      <alignment horizontal="center" wrapText="1"/>
    </xf>
    <xf numFmtId="0" fontId="23" fillId="0" borderId="1" xfId="0" applyFont="1" applyFill="1" applyBorder="1" applyAlignment="1">
      <alignment horizontal="center" wrapText="1"/>
    </xf>
    <xf numFmtId="0" fontId="30" fillId="0" borderId="15" xfId="0" applyFont="1" applyFill="1" applyBorder="1" applyAlignment="1">
      <alignment horizontal="center" vertical="center" wrapText="1"/>
    </xf>
    <xf numFmtId="0" fontId="28" fillId="0" borderId="6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justify" vertical="top" wrapText="1"/>
    </xf>
    <xf numFmtId="0" fontId="31" fillId="3" borderId="1" xfId="0" applyFont="1" applyFill="1" applyBorder="1" applyAlignment="1">
      <alignment horizontal="justify" vertical="top" wrapText="1"/>
    </xf>
    <xf numFmtId="0" fontId="21" fillId="3" borderId="1" xfId="0" applyFont="1" applyFill="1" applyBorder="1"/>
    <xf numFmtId="2" fontId="21" fillId="3" borderId="1" xfId="0" applyNumberFormat="1" applyFont="1" applyFill="1" applyBorder="1"/>
    <xf numFmtId="0" fontId="23" fillId="3" borderId="1" xfId="0" applyFont="1" applyFill="1" applyBorder="1" applyAlignment="1">
      <alignment horizontal="justify" vertical="top" wrapText="1"/>
    </xf>
    <xf numFmtId="0" fontId="31" fillId="3" borderId="1" xfId="0" applyFont="1" applyFill="1" applyBorder="1" applyAlignment="1">
      <alignment horizontal="center" vertical="top" wrapText="1"/>
    </xf>
    <xf numFmtId="0" fontId="21" fillId="3" borderId="1" xfId="0" applyFont="1" applyFill="1" applyBorder="1" applyAlignment="1">
      <alignment horizontal="center" wrapText="1"/>
    </xf>
    <xf numFmtId="2" fontId="21" fillId="0" borderId="1" xfId="0" applyNumberFormat="1" applyFont="1" applyFill="1" applyBorder="1" applyAlignment="1">
      <alignment horizontal="center" wrapText="1"/>
    </xf>
    <xf numFmtId="2" fontId="21" fillId="3" borderId="1" xfId="0" applyNumberFormat="1" applyFont="1" applyFill="1" applyBorder="1" applyAlignment="1">
      <alignment horizontal="center"/>
    </xf>
    <xf numFmtId="2" fontId="21" fillId="0" borderId="1" xfId="0" applyNumberFormat="1" applyFont="1" applyFill="1" applyBorder="1"/>
    <xf numFmtId="0" fontId="21" fillId="0" borderId="1" xfId="0" applyFont="1" applyFill="1" applyBorder="1"/>
    <xf numFmtId="0" fontId="21" fillId="0" borderId="1" xfId="0" applyFont="1" applyFill="1" applyBorder="1" applyAlignment="1">
      <alignment horizontal="center" wrapText="1"/>
    </xf>
    <xf numFmtId="0" fontId="23" fillId="0" borderId="1" xfId="0" applyFont="1" applyFill="1" applyBorder="1" applyAlignment="1">
      <alignment horizontal="justify" vertical="top" wrapText="1"/>
    </xf>
    <xf numFmtId="0" fontId="31" fillId="0" borderId="1" xfId="0" applyFont="1" applyFill="1" applyBorder="1" applyAlignment="1">
      <alignment horizontal="center" vertical="top" wrapText="1"/>
    </xf>
    <xf numFmtId="2" fontId="21" fillId="0" borderId="1" xfId="0" applyNumberFormat="1" applyFont="1" applyFill="1" applyBorder="1" applyAlignment="1">
      <alignment horizontal="center"/>
    </xf>
    <xf numFmtId="2" fontId="27" fillId="0" borderId="0" xfId="0" applyNumberFormat="1" applyFont="1" applyFill="1"/>
    <xf numFmtId="0" fontId="30" fillId="0" borderId="1" xfId="0" applyFont="1" applyFill="1" applyBorder="1" applyAlignment="1">
      <alignment horizontal="right" vertical="top" wrapText="1"/>
    </xf>
    <xf numFmtId="0" fontId="27" fillId="0" borderId="0" xfId="0" applyNumberFormat="1" applyFont="1" applyFill="1"/>
    <xf numFmtId="0" fontId="23" fillId="0" borderId="1" xfId="0" applyFont="1" applyFill="1" applyBorder="1" applyAlignment="1">
      <alignment horizontal="right" vertical="top" wrapText="1"/>
    </xf>
    <xf numFmtId="0" fontId="23" fillId="0" borderId="2" xfId="0" applyFont="1" applyFill="1" applyBorder="1" applyAlignment="1">
      <alignment horizontal="justify" vertical="top" wrapText="1"/>
    </xf>
    <xf numFmtId="0" fontId="31" fillId="0" borderId="2" xfId="0" applyFont="1" applyFill="1" applyBorder="1" applyAlignment="1">
      <alignment horizontal="center" vertical="top" wrapText="1"/>
    </xf>
    <xf numFmtId="0" fontId="21" fillId="0" borderId="2" xfId="0" applyFont="1" applyFill="1" applyBorder="1" applyAlignment="1">
      <alignment horizontal="center" wrapText="1"/>
    </xf>
    <xf numFmtId="2" fontId="21" fillId="0" borderId="2" xfId="0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justify" vertical="top" wrapText="1"/>
    </xf>
    <xf numFmtId="0" fontId="31" fillId="0" borderId="0" xfId="0" applyFont="1" applyFill="1" applyBorder="1" applyAlignment="1">
      <alignment horizontal="center" vertical="top" wrapText="1"/>
    </xf>
    <xf numFmtId="0" fontId="21" fillId="0" borderId="0" xfId="0" applyFont="1" applyFill="1" applyBorder="1" applyAlignment="1">
      <alignment horizontal="center" wrapText="1"/>
    </xf>
    <xf numFmtId="2" fontId="21" fillId="0" borderId="0" xfId="0" applyNumberFormat="1" applyFont="1" applyFill="1" applyBorder="1" applyAlignment="1">
      <alignment horizontal="center"/>
    </xf>
    <xf numFmtId="0" fontId="21" fillId="0" borderId="0" xfId="0" applyFont="1" applyFill="1" applyBorder="1"/>
    <xf numFmtId="0" fontId="28" fillId="0" borderId="0" xfId="0" applyFont="1" applyFill="1" applyBorder="1" applyAlignment="1">
      <alignment horizontal="center"/>
    </xf>
    <xf numFmtId="1" fontId="21" fillId="0" borderId="0" xfId="0" applyNumberFormat="1" applyFont="1" applyFill="1" applyBorder="1" applyAlignment="1">
      <alignment horizontal="center"/>
    </xf>
    <xf numFmtId="0" fontId="23" fillId="0" borderId="0" xfId="0" applyFont="1" applyFill="1" applyBorder="1"/>
    <xf numFmtId="0" fontId="28" fillId="0" borderId="0" xfId="0" applyFont="1" applyFill="1" applyBorder="1"/>
    <xf numFmtId="0" fontId="3" fillId="0" borderId="1" xfId="0" applyFont="1" applyFill="1" applyBorder="1" applyAlignment="1">
      <alignment horizontal="right" vertical="top" wrapText="1"/>
    </xf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2" fillId="3" borderId="0" xfId="0" applyFont="1" applyFill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</cellXfs>
  <cellStyles count="1">
    <cellStyle name="Įprastas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1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4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5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7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8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9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20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21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2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2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24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25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2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27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28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29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30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31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24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25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2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28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29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30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31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3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3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34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35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3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37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38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39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40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41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4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4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44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45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4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47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48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49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50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51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5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5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54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9525</xdr:colOff>
      <xdr:row>56</xdr:row>
      <xdr:rowOff>104775</xdr:rowOff>
    </xdr:to>
    <xdr:sp macro="" textlink="">
      <xdr:nvSpPr>
        <xdr:cNvPr id="1055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defaultColWidth="8.7109375" defaultRowHeight="12.75" customHeight="1"/>
  <cols>
    <col min="1" max="1" width="4.7109375" customWidth="1"/>
    <col min="2" max="2" width="5.7109375" customWidth="1"/>
    <col min="3" max="3" width="10.28515625" customWidth="1"/>
    <col min="4" max="4" width="48.140625" customWidth="1"/>
    <col min="5" max="5" width="8.140625" customWidth="1"/>
    <col min="8" max="8" width="13.42578125" customWidth="1"/>
  </cols>
  <sheetData>
    <row r="1" spans="1:8">
      <c r="A1" s="22"/>
      <c r="B1" s="22"/>
      <c r="C1" s="22"/>
      <c r="D1" s="22"/>
      <c r="E1" s="22"/>
      <c r="F1" s="22"/>
      <c r="G1" s="22"/>
      <c r="H1" s="22"/>
    </row>
    <row r="2" spans="1:8">
      <c r="A2" s="22"/>
      <c r="B2" s="22"/>
      <c r="C2" s="22"/>
      <c r="D2" s="22"/>
      <c r="E2" s="22"/>
      <c r="F2" s="22" t="s">
        <v>63</v>
      </c>
      <c r="G2" s="22"/>
      <c r="H2" s="22"/>
    </row>
    <row r="3" spans="1:8">
      <c r="A3" s="22"/>
      <c r="B3" s="22"/>
      <c r="C3" s="22"/>
      <c r="D3" s="22"/>
      <c r="E3" s="22"/>
      <c r="F3" s="22" t="s">
        <v>64</v>
      </c>
      <c r="G3" s="22"/>
      <c r="H3" s="22"/>
    </row>
    <row r="4" spans="1:8">
      <c r="A4" s="22"/>
      <c r="B4" s="22"/>
      <c r="C4" s="22"/>
      <c r="D4" s="22"/>
      <c r="E4" s="22"/>
      <c r="F4" s="22" t="s">
        <v>65</v>
      </c>
      <c r="G4" s="22"/>
      <c r="H4" s="22"/>
    </row>
    <row r="5" spans="1:8">
      <c r="A5" s="22"/>
      <c r="B5" s="22"/>
      <c r="C5" s="22"/>
      <c r="D5" s="22"/>
      <c r="E5" s="22"/>
      <c r="F5" s="22" t="s">
        <v>66</v>
      </c>
      <c r="G5" s="22"/>
      <c r="H5" s="22"/>
    </row>
    <row r="6" spans="1:8" ht="13.5" customHeight="1">
      <c r="A6" s="22"/>
      <c r="B6" s="42" t="s">
        <v>67</v>
      </c>
      <c r="C6" s="22"/>
      <c r="D6" s="22"/>
      <c r="E6" s="27"/>
      <c r="F6" s="5" t="s">
        <v>68</v>
      </c>
      <c r="G6" s="22"/>
      <c r="H6" s="22"/>
    </row>
    <row r="7" spans="1:8">
      <c r="A7" s="22"/>
      <c r="B7" s="22"/>
      <c r="C7" s="22" t="s">
        <v>69</v>
      </c>
      <c r="D7" s="22"/>
      <c r="E7" s="22"/>
      <c r="F7" s="22"/>
      <c r="G7" s="22"/>
      <c r="H7" s="22"/>
    </row>
    <row r="8" spans="1:8">
      <c r="A8" s="22"/>
      <c r="B8" s="22"/>
      <c r="C8" s="22" t="s">
        <v>70</v>
      </c>
      <c r="D8" s="22"/>
      <c r="E8" s="22"/>
      <c r="F8" s="22"/>
      <c r="G8" s="22"/>
      <c r="H8" s="22"/>
    </row>
    <row r="9" spans="1:8" ht="13.5" customHeight="1">
      <c r="A9" s="22"/>
      <c r="B9" s="42" t="s">
        <v>71</v>
      </c>
      <c r="C9" s="22"/>
      <c r="D9" s="22"/>
      <c r="E9" s="22"/>
      <c r="F9" s="22"/>
      <c r="G9" s="22"/>
      <c r="H9" s="22"/>
    </row>
    <row r="10" spans="1:8">
      <c r="A10" s="22"/>
      <c r="B10" s="40"/>
      <c r="C10" s="40" t="s">
        <v>72</v>
      </c>
      <c r="D10" s="22"/>
      <c r="E10" s="22"/>
      <c r="F10" s="22"/>
      <c r="G10" s="22"/>
      <c r="H10" s="22"/>
    </row>
    <row r="11" spans="1:8">
      <c r="A11" s="22"/>
      <c r="B11" s="40"/>
      <c r="C11" s="40" t="s">
        <v>73</v>
      </c>
      <c r="D11" s="22"/>
      <c r="E11" s="22"/>
      <c r="F11" s="22"/>
      <c r="G11" s="22"/>
      <c r="H11" s="22"/>
    </row>
    <row r="12" spans="1:8">
      <c r="A12" s="22"/>
      <c r="B12" s="22"/>
      <c r="C12" s="22"/>
      <c r="D12" s="22"/>
      <c r="E12" s="12"/>
      <c r="F12" s="22"/>
      <c r="G12" s="22"/>
      <c r="H12" s="22"/>
    </row>
    <row r="13" spans="1:8" ht="15" customHeight="1">
      <c r="A13" s="22"/>
      <c r="B13" s="12"/>
      <c r="C13" s="22"/>
      <c r="D13" s="32" t="s">
        <v>74</v>
      </c>
      <c r="E13" s="41"/>
      <c r="F13" s="22"/>
      <c r="G13" s="22"/>
      <c r="H13" s="22"/>
    </row>
    <row r="14" spans="1:8" ht="15" customHeight="1">
      <c r="A14" s="22"/>
      <c r="B14" s="22"/>
      <c r="C14" s="22"/>
      <c r="D14" s="22"/>
      <c r="E14" s="41"/>
      <c r="F14" s="22"/>
      <c r="G14" s="22"/>
      <c r="H14" s="22"/>
    </row>
    <row r="15" spans="1:8">
      <c r="A15" s="22"/>
      <c r="B15" s="176" t="s">
        <v>75</v>
      </c>
      <c r="C15" s="177"/>
      <c r="D15" s="177"/>
      <c r="E15" s="177"/>
      <c r="F15" s="177"/>
      <c r="G15" s="177"/>
      <c r="H15" s="177"/>
    </row>
    <row r="16" spans="1:8">
      <c r="A16" s="22"/>
      <c r="B16" s="22" t="s">
        <v>76</v>
      </c>
      <c r="C16" s="22"/>
      <c r="D16" s="22"/>
      <c r="E16" s="22"/>
      <c r="F16" s="22"/>
      <c r="G16" s="22"/>
      <c r="H16" s="22"/>
    </row>
    <row r="17" spans="1:8">
      <c r="A17" s="22"/>
      <c r="B17" s="40"/>
      <c r="C17" s="22" t="s">
        <v>77</v>
      </c>
      <c r="D17" s="2"/>
      <c r="E17" s="22"/>
      <c r="F17" s="22"/>
      <c r="G17" s="22"/>
      <c r="H17" s="22"/>
    </row>
    <row r="18" spans="1:8">
      <c r="A18" s="22"/>
      <c r="B18" s="40"/>
      <c r="C18" s="22" t="s">
        <v>62</v>
      </c>
      <c r="D18" s="2"/>
      <c r="E18" s="22"/>
      <c r="F18" s="22"/>
      <c r="G18" s="22"/>
      <c r="H18" s="22"/>
    </row>
    <row r="19" spans="1:8">
      <c r="A19" s="22"/>
      <c r="B19" s="40" t="s">
        <v>78</v>
      </c>
      <c r="C19" s="22"/>
      <c r="D19" s="2"/>
      <c r="E19" s="22"/>
      <c r="F19" s="22"/>
      <c r="G19" s="22"/>
      <c r="H19" s="22"/>
    </row>
    <row r="20" spans="1:8">
      <c r="A20" s="22"/>
      <c r="B20" s="40"/>
      <c r="C20" s="22" t="s">
        <v>79</v>
      </c>
      <c r="D20" s="2"/>
      <c r="E20" s="22"/>
      <c r="F20" s="22"/>
      <c r="G20" s="22"/>
      <c r="H20" s="22"/>
    </row>
    <row r="21" spans="1:8">
      <c r="A21" s="22"/>
      <c r="B21" s="40"/>
      <c r="C21" s="22" t="s">
        <v>80</v>
      </c>
      <c r="D21" s="2"/>
      <c r="E21" s="22"/>
      <c r="F21" s="22"/>
      <c r="G21" s="22"/>
      <c r="H21" s="22"/>
    </row>
    <row r="22" spans="1:8">
      <c r="A22" s="22"/>
      <c r="B22" s="40"/>
      <c r="C22" s="22"/>
      <c r="D22" s="15" t="s">
        <v>81</v>
      </c>
      <c r="E22" s="22"/>
      <c r="F22" s="22"/>
      <c r="G22" s="22"/>
      <c r="H22" s="22"/>
    </row>
    <row r="23" spans="1:8">
      <c r="A23" s="22"/>
      <c r="B23" s="40"/>
      <c r="C23" s="22" t="s">
        <v>82</v>
      </c>
      <c r="D23" s="2"/>
      <c r="E23" s="22"/>
      <c r="F23" s="22"/>
      <c r="G23" s="22"/>
      <c r="H23" s="22"/>
    </row>
    <row r="24" spans="1:8">
      <c r="A24" s="22"/>
      <c r="B24" s="40"/>
      <c r="C24" s="22"/>
      <c r="D24" s="15" t="s">
        <v>81</v>
      </c>
      <c r="E24" s="22"/>
      <c r="F24" s="22"/>
      <c r="G24" s="22"/>
      <c r="H24" s="22"/>
    </row>
    <row r="25" spans="1:8">
      <c r="A25" s="22"/>
      <c r="B25" s="40"/>
      <c r="C25" s="22" t="s">
        <v>83</v>
      </c>
      <c r="D25" s="15"/>
      <c r="E25" s="22"/>
      <c r="F25" s="22"/>
      <c r="G25" s="22"/>
      <c r="H25" s="22"/>
    </row>
    <row r="26" spans="1:8">
      <c r="A26" s="22"/>
      <c r="B26" s="40"/>
      <c r="C26" s="22" t="s">
        <v>84</v>
      </c>
      <c r="D26" s="15"/>
      <c r="E26" s="22"/>
      <c r="F26" s="22"/>
      <c r="G26" s="22"/>
      <c r="H26" s="22"/>
    </row>
    <row r="27" spans="1:8" ht="13.5" customHeight="1">
      <c r="A27" s="22"/>
      <c r="B27" s="11"/>
      <c r="C27" s="11"/>
      <c r="D27" s="11"/>
      <c r="E27" s="11"/>
      <c r="F27" s="11"/>
      <c r="G27" s="11"/>
      <c r="H27" s="11"/>
    </row>
    <row r="28" spans="1:8" ht="27" customHeight="1">
      <c r="A28" s="38"/>
      <c r="B28" s="4" t="s">
        <v>85</v>
      </c>
      <c r="C28" s="33" t="s">
        <v>86</v>
      </c>
      <c r="D28" s="3" t="s">
        <v>1</v>
      </c>
      <c r="E28" s="33" t="s">
        <v>87</v>
      </c>
      <c r="F28" s="3" t="s">
        <v>88</v>
      </c>
      <c r="G28" s="33" t="s">
        <v>89</v>
      </c>
      <c r="H28" s="33" t="s">
        <v>90</v>
      </c>
    </row>
    <row r="29" spans="1:8">
      <c r="A29" s="30"/>
      <c r="B29" s="16"/>
      <c r="C29" s="16"/>
      <c r="D29" s="28" t="s">
        <v>91</v>
      </c>
      <c r="E29" s="16"/>
      <c r="F29" s="16"/>
      <c r="G29" s="25"/>
      <c r="H29" s="25"/>
    </row>
    <row r="30" spans="1:8" ht="15" customHeight="1">
      <c r="A30" s="30"/>
      <c r="B30" s="14">
        <v>1</v>
      </c>
      <c r="C30" s="14" t="s">
        <v>92</v>
      </c>
      <c r="D30" s="18" t="s">
        <v>93</v>
      </c>
      <c r="E30" s="14" t="s">
        <v>94</v>
      </c>
      <c r="F30" s="14">
        <v>9.7200000000000006</v>
      </c>
      <c r="G30" s="18">
        <v>117</v>
      </c>
      <c r="H30" s="14">
        <f>+ROUND((F30*G30),2)</f>
        <v>1137.24</v>
      </c>
    </row>
    <row r="31" spans="1:8">
      <c r="A31" s="30"/>
      <c r="B31" s="14">
        <f>+ROUND((1+B30),0)</f>
        <v>2</v>
      </c>
      <c r="C31" s="14" t="s">
        <v>92</v>
      </c>
      <c r="D31" s="18" t="s">
        <v>95</v>
      </c>
      <c r="E31" s="14"/>
      <c r="F31" s="14"/>
      <c r="G31" s="18"/>
      <c r="H31" s="14"/>
    </row>
    <row r="32" spans="1:8" ht="15" customHeight="1">
      <c r="A32" s="30"/>
      <c r="B32" s="14"/>
      <c r="C32" s="14"/>
      <c r="D32" s="18" t="s">
        <v>96</v>
      </c>
      <c r="E32" s="14" t="s">
        <v>37</v>
      </c>
      <c r="F32" s="14">
        <v>2</v>
      </c>
      <c r="G32" s="18">
        <v>123</v>
      </c>
      <c r="H32" s="14">
        <f>+ROUND((F32*G32),2)</f>
        <v>246</v>
      </c>
    </row>
    <row r="33" spans="1:8">
      <c r="A33" s="30"/>
      <c r="B33" s="14">
        <f>+ROUND((1+B31),0)</f>
        <v>3</v>
      </c>
      <c r="C33" s="14" t="s">
        <v>92</v>
      </c>
      <c r="D33" s="18" t="s">
        <v>97</v>
      </c>
      <c r="E33" s="14"/>
      <c r="F33" s="14"/>
      <c r="G33" s="18"/>
      <c r="H33" s="14"/>
    </row>
    <row r="34" spans="1:8">
      <c r="A34" s="30"/>
      <c r="B34" s="14"/>
      <c r="C34" s="14"/>
      <c r="D34" s="18" t="s">
        <v>98</v>
      </c>
      <c r="E34" s="14" t="s">
        <v>99</v>
      </c>
      <c r="F34" s="14">
        <v>4.5</v>
      </c>
      <c r="G34" s="18">
        <v>23</v>
      </c>
      <c r="H34" s="14">
        <f>+ROUND((F34*G34),2)</f>
        <v>103.5</v>
      </c>
    </row>
    <row r="35" spans="1:8" ht="15" customHeight="1">
      <c r="A35" s="30"/>
      <c r="B35" s="14">
        <f>+ROUND((1+B33),0)</f>
        <v>4</v>
      </c>
      <c r="C35" s="14" t="s">
        <v>92</v>
      </c>
      <c r="D35" s="18" t="s">
        <v>100</v>
      </c>
      <c r="E35" s="14" t="s">
        <v>94</v>
      </c>
      <c r="F35" s="14">
        <v>5.2</v>
      </c>
      <c r="G35" s="18">
        <v>18</v>
      </c>
      <c r="H35" s="14">
        <f>+ROUND((F35*G35),2)</f>
        <v>93.6</v>
      </c>
    </row>
    <row r="36" spans="1:8">
      <c r="A36" s="30"/>
      <c r="B36" s="14"/>
      <c r="C36" s="14"/>
      <c r="D36" s="18"/>
      <c r="E36" s="14"/>
      <c r="F36" s="14"/>
      <c r="G36" s="18"/>
      <c r="H36" s="18"/>
    </row>
    <row r="37" spans="1:8">
      <c r="A37" s="30"/>
      <c r="B37" s="35"/>
      <c r="C37" s="14"/>
      <c r="D37" s="18"/>
      <c r="E37" s="14"/>
      <c r="F37" s="14"/>
      <c r="G37" s="14"/>
      <c r="H37" s="46"/>
    </row>
    <row r="38" spans="1:8">
      <c r="A38" s="30"/>
      <c r="B38" s="35" t="s">
        <v>58</v>
      </c>
      <c r="C38" s="14"/>
      <c r="D38" s="18"/>
      <c r="E38" s="14"/>
      <c r="F38" s="14"/>
      <c r="G38" s="14"/>
      <c r="H38" s="46">
        <f>SUM(H29:H37)</f>
        <v>1580.34</v>
      </c>
    </row>
    <row r="39" spans="1:8">
      <c r="A39" s="30"/>
      <c r="B39" s="18" t="s">
        <v>101</v>
      </c>
      <c r="C39" s="18"/>
      <c r="D39" s="18"/>
      <c r="E39" s="18"/>
      <c r="F39" s="18"/>
      <c r="G39" s="18"/>
      <c r="H39" s="46">
        <f>+ROUND((0.18*H38),2)</f>
        <v>284.45999999999998</v>
      </c>
    </row>
    <row r="40" spans="1:8">
      <c r="A40" s="30"/>
      <c r="B40" s="39" t="s">
        <v>102</v>
      </c>
      <c r="C40" s="45"/>
      <c r="D40" s="45"/>
      <c r="E40" s="45"/>
      <c r="F40" s="45"/>
      <c r="G40" s="45"/>
      <c r="H40" s="31">
        <f>+ROUND(SUM(H38:H39),2)</f>
        <v>1864.8</v>
      </c>
    </row>
    <row r="41" spans="1:8">
      <c r="A41" s="22"/>
      <c r="B41" s="24"/>
      <c r="C41" s="8"/>
      <c r="D41" s="8"/>
      <c r="E41" s="8"/>
      <c r="F41" s="8"/>
      <c r="G41" s="8"/>
      <c r="H41" s="17"/>
    </row>
    <row r="42" spans="1:8">
      <c r="A42" s="22"/>
      <c r="B42" s="7"/>
      <c r="C42" s="22"/>
      <c r="D42" s="22"/>
      <c r="E42" s="22"/>
      <c r="F42" s="22"/>
      <c r="G42" s="22"/>
      <c r="H42" s="43"/>
    </row>
    <row r="43" spans="1:8">
      <c r="A43" s="22"/>
      <c r="B43" s="7"/>
      <c r="C43" s="22"/>
      <c r="D43" s="22"/>
      <c r="E43" s="22"/>
      <c r="F43" s="22"/>
      <c r="G43" s="22"/>
      <c r="H43" s="43"/>
    </row>
    <row r="44" spans="1:8">
      <c r="A44" s="22"/>
      <c r="B44" s="22" t="s">
        <v>103</v>
      </c>
      <c r="C44" s="22"/>
      <c r="D44" s="22"/>
      <c r="E44" s="22"/>
      <c r="F44" s="22"/>
      <c r="G44" s="22"/>
      <c r="H44" s="22"/>
    </row>
    <row r="45" spans="1:8">
      <c r="A45" s="22"/>
      <c r="B45" s="22" t="s">
        <v>104</v>
      </c>
      <c r="C45" s="22"/>
      <c r="D45" s="22"/>
      <c r="E45" s="22"/>
      <c r="F45" s="22"/>
      <c r="G45" s="22"/>
      <c r="H45" s="22"/>
    </row>
    <row r="46" spans="1:8">
      <c r="A46" s="22"/>
      <c r="B46" s="22"/>
      <c r="C46" s="22"/>
      <c r="D46" s="22"/>
      <c r="E46" s="22"/>
      <c r="F46" s="22"/>
      <c r="G46" s="22"/>
      <c r="H46" s="22"/>
    </row>
    <row r="47" spans="1:8">
      <c r="A47" s="22"/>
      <c r="B47" s="22" t="s">
        <v>105</v>
      </c>
      <c r="C47" s="2" t="s">
        <v>80</v>
      </c>
      <c r="D47" s="22"/>
      <c r="E47" s="2" t="s">
        <v>82</v>
      </c>
      <c r="F47" s="22"/>
      <c r="G47" s="22"/>
      <c r="H47" s="22"/>
    </row>
    <row r="48" spans="1:8">
      <c r="A48" s="22"/>
      <c r="B48" s="22"/>
      <c r="C48" s="22"/>
      <c r="D48" s="22"/>
      <c r="E48" s="22"/>
      <c r="F48" s="22"/>
      <c r="G48" s="22"/>
      <c r="H48" s="22"/>
    </row>
    <row r="49" spans="1:8">
      <c r="A49" s="22"/>
      <c r="B49" s="22"/>
      <c r="C49" s="22" t="s">
        <v>106</v>
      </c>
      <c r="D49" s="22"/>
      <c r="E49" s="22" t="s">
        <v>106</v>
      </c>
      <c r="F49" s="22"/>
      <c r="G49" s="22"/>
      <c r="H49" s="22"/>
    </row>
    <row r="50" spans="1:8">
      <c r="A50" s="22"/>
      <c r="B50" s="22"/>
      <c r="C50" s="22" t="s">
        <v>107</v>
      </c>
      <c r="D50" s="22"/>
      <c r="E50" s="22" t="s">
        <v>107</v>
      </c>
      <c r="F50" s="22"/>
      <c r="G50" s="22"/>
      <c r="H50" s="22"/>
    </row>
    <row r="51" spans="1:8">
      <c r="A51" s="22"/>
      <c r="B51" s="22"/>
      <c r="C51" s="22"/>
      <c r="D51" s="22"/>
      <c r="E51" s="22"/>
      <c r="F51" s="22"/>
      <c r="G51" s="22"/>
      <c r="H51" s="22"/>
    </row>
  </sheetData>
  <mergeCells count="1">
    <mergeCell ref="B15:H1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5"/>
  <sheetViews>
    <sheetView tabSelected="1" topLeftCell="B1" workbookViewId="0">
      <selection activeCell="P10" sqref="P10"/>
    </sheetView>
  </sheetViews>
  <sheetFormatPr defaultColWidth="17.140625" defaultRowHeight="12.75" customHeight="1"/>
  <cols>
    <col min="1" max="1" width="0.7109375" hidden="1" customWidth="1"/>
    <col min="2" max="2" width="4.42578125" customWidth="1"/>
    <col min="3" max="3" width="41.28515625" customWidth="1"/>
    <col min="4" max="4" width="7.42578125" customWidth="1"/>
    <col min="5" max="5" width="7.28515625" customWidth="1"/>
    <col min="6" max="6" width="10" customWidth="1"/>
    <col min="7" max="7" width="7.140625" customWidth="1"/>
    <col min="8" max="8" width="11.7109375" customWidth="1"/>
  </cols>
  <sheetData>
    <row r="1" spans="1:8">
      <c r="A1" s="19"/>
      <c r="B1" s="108"/>
      <c r="C1" s="108"/>
      <c r="D1" s="108"/>
      <c r="E1" s="108"/>
      <c r="F1" s="108"/>
      <c r="G1" s="108" t="s">
        <v>140</v>
      </c>
      <c r="H1" s="19"/>
    </row>
    <row r="2" spans="1:8" ht="15.75">
      <c r="A2" s="19"/>
      <c r="B2" s="109" t="s">
        <v>141</v>
      </c>
      <c r="C2" s="108"/>
      <c r="D2" s="108"/>
      <c r="E2" s="108"/>
      <c r="F2" s="108"/>
      <c r="G2" s="108"/>
      <c r="H2" s="19"/>
    </row>
    <row r="3" spans="1:8" ht="15.75">
      <c r="A3" s="19"/>
      <c r="B3" s="110" t="s">
        <v>151</v>
      </c>
      <c r="C3" s="108"/>
      <c r="D3" s="108"/>
      <c r="E3" s="108"/>
      <c r="F3" s="108"/>
      <c r="G3" s="108"/>
      <c r="H3" s="19"/>
    </row>
    <row r="4" spans="1:8">
      <c r="A4" s="19"/>
      <c r="B4" s="108"/>
      <c r="C4" s="111"/>
      <c r="D4" s="109" t="s">
        <v>142</v>
      </c>
      <c r="E4" s="108"/>
      <c r="F4" s="108"/>
      <c r="G4" s="108"/>
      <c r="H4" s="19"/>
    </row>
    <row r="5" spans="1:8" ht="15.75">
      <c r="A5" s="19"/>
      <c r="B5" s="109" t="s">
        <v>143</v>
      </c>
      <c r="C5" s="111"/>
      <c r="D5" s="109" t="s">
        <v>144</v>
      </c>
      <c r="E5" s="108"/>
      <c r="F5" s="108"/>
      <c r="G5" s="108"/>
      <c r="H5" s="19"/>
    </row>
    <row r="6" spans="1:8" ht="28.5" customHeight="1">
      <c r="A6" s="19"/>
      <c r="B6" s="112" t="s">
        <v>152</v>
      </c>
      <c r="C6" s="111"/>
      <c r="D6" s="179" t="s">
        <v>145</v>
      </c>
      <c r="E6" s="179"/>
      <c r="F6" s="179"/>
      <c r="G6" s="179"/>
      <c r="H6" s="179"/>
    </row>
    <row r="7" spans="1:8" ht="14.25">
      <c r="A7" s="19"/>
      <c r="B7" s="113"/>
      <c r="C7" s="111"/>
      <c r="D7" s="114"/>
      <c r="E7" s="114"/>
      <c r="F7" s="114"/>
      <c r="G7" s="114"/>
      <c r="H7" s="19"/>
    </row>
    <row r="8" spans="1:8" ht="14.25">
      <c r="A8" s="19"/>
      <c r="B8" s="108"/>
      <c r="C8" s="111"/>
      <c r="D8" s="115" t="s">
        <v>146</v>
      </c>
      <c r="E8" s="114"/>
      <c r="F8" s="114"/>
      <c r="G8" s="114"/>
      <c r="H8" s="19"/>
    </row>
    <row r="9" spans="1:8" ht="20.25">
      <c r="A9" s="19"/>
      <c r="B9" s="116" t="s">
        <v>170</v>
      </c>
      <c r="C9" s="111"/>
      <c r="D9" s="180" t="s">
        <v>147</v>
      </c>
      <c r="E9" s="180"/>
      <c r="F9" s="180"/>
      <c r="G9" s="180"/>
      <c r="H9" s="19"/>
    </row>
    <row r="10" spans="1:8" ht="15.75">
      <c r="A10" s="19"/>
      <c r="B10" s="117"/>
      <c r="C10" s="118"/>
      <c r="D10" s="180"/>
      <c r="E10" s="180"/>
      <c r="F10" s="180"/>
      <c r="G10" s="180"/>
      <c r="H10" s="19"/>
    </row>
    <row r="11" spans="1:8">
      <c r="A11" s="19"/>
      <c r="B11" s="109" t="s">
        <v>148</v>
      </c>
      <c r="C11" s="111"/>
      <c r="D11" s="109" t="s">
        <v>149</v>
      </c>
      <c r="E11" s="108"/>
      <c r="F11" s="108"/>
      <c r="G11" s="108"/>
      <c r="H11" s="19"/>
    </row>
    <row r="12" spans="1:8">
      <c r="A12" s="19"/>
      <c r="B12" s="109" t="s">
        <v>168</v>
      </c>
      <c r="C12" s="111"/>
      <c r="D12" s="109" t="s">
        <v>150</v>
      </c>
      <c r="E12" s="108"/>
      <c r="F12" s="108"/>
      <c r="G12" s="108"/>
      <c r="H12" s="19"/>
    </row>
    <row r="13" spans="1:8" ht="12" customHeight="1">
      <c r="A13" s="37"/>
      <c r="B13" s="9" t="s">
        <v>0</v>
      </c>
      <c r="C13" s="34" t="s">
        <v>1</v>
      </c>
      <c r="D13" s="9" t="s">
        <v>2</v>
      </c>
      <c r="E13" s="181" t="s">
        <v>3</v>
      </c>
      <c r="F13" s="183" t="s">
        <v>4</v>
      </c>
      <c r="G13" s="184"/>
      <c r="H13" s="185"/>
    </row>
    <row r="14" spans="1:8" ht="38.25" customHeight="1">
      <c r="A14" s="37"/>
      <c r="B14" s="23" t="s">
        <v>5</v>
      </c>
      <c r="C14" s="26"/>
      <c r="D14" s="26" t="s">
        <v>6</v>
      </c>
      <c r="E14" s="182"/>
      <c r="F14" s="29" t="s">
        <v>7</v>
      </c>
      <c r="G14" s="55" t="s">
        <v>8</v>
      </c>
      <c r="H14" s="29" t="s">
        <v>137</v>
      </c>
    </row>
    <row r="15" spans="1:8" ht="13.5" customHeight="1">
      <c r="A15" s="13"/>
      <c r="B15" s="89"/>
      <c r="C15" s="90" t="s">
        <v>9</v>
      </c>
      <c r="D15" s="91"/>
      <c r="E15" s="92"/>
      <c r="F15" s="91"/>
      <c r="G15" s="91"/>
      <c r="H15" s="91"/>
    </row>
    <row r="16" spans="1:8" ht="13.5" customHeight="1">
      <c r="A16" s="13"/>
      <c r="B16" s="93">
        <v>1</v>
      </c>
      <c r="C16" s="60" t="s">
        <v>10</v>
      </c>
      <c r="D16" s="61"/>
      <c r="E16" s="68"/>
      <c r="F16" s="69"/>
      <c r="G16" s="69"/>
      <c r="H16" s="70"/>
    </row>
    <row r="17" spans="1:8" ht="13.5" customHeight="1">
      <c r="A17" s="13"/>
      <c r="B17" s="93"/>
      <c r="C17" s="82" t="s">
        <v>154</v>
      </c>
      <c r="D17" s="61" t="s">
        <v>11</v>
      </c>
      <c r="E17" s="50">
        <v>0.34</v>
      </c>
      <c r="F17" s="50">
        <f>SUM(F18:F20)</f>
        <v>4754.8</v>
      </c>
      <c r="G17" s="50">
        <v>11</v>
      </c>
      <c r="H17" s="63">
        <f>(E17*F17)*G17</f>
        <v>17782.952000000005</v>
      </c>
    </row>
    <row r="18" spans="1:8" ht="13.5" customHeight="1">
      <c r="A18" s="13"/>
      <c r="B18" s="93"/>
      <c r="C18" s="64" t="s">
        <v>12</v>
      </c>
      <c r="D18" s="61"/>
      <c r="E18" s="49">
        <f>E17</f>
        <v>0.34</v>
      </c>
      <c r="F18" s="49">
        <f>1880.9+3</f>
        <v>1883.9</v>
      </c>
      <c r="G18" s="49">
        <v>11</v>
      </c>
      <c r="H18" s="65">
        <f>(E18*F18)*G18</f>
        <v>7045.786000000001</v>
      </c>
    </row>
    <row r="19" spans="1:8" ht="13.5" customHeight="1">
      <c r="A19" s="13"/>
      <c r="B19" s="93"/>
      <c r="C19" s="64" t="s">
        <v>13</v>
      </c>
      <c r="D19" s="61"/>
      <c r="E19" s="49">
        <f>E17</f>
        <v>0.34</v>
      </c>
      <c r="F19" s="49">
        <f>1339.25+16.4</f>
        <v>1355.65</v>
      </c>
      <c r="G19" s="49">
        <v>11</v>
      </c>
      <c r="H19" s="65">
        <f>(E19*F19)*G19</f>
        <v>5070.1310000000003</v>
      </c>
    </row>
    <row r="20" spans="1:8" ht="13.5" customHeight="1">
      <c r="A20" s="13"/>
      <c r="B20" s="93"/>
      <c r="C20" s="64" t="s">
        <v>14</v>
      </c>
      <c r="D20" s="61"/>
      <c r="E20" s="49">
        <f>E17</f>
        <v>0.34</v>
      </c>
      <c r="F20" s="49">
        <f>1515.63-0.38</f>
        <v>1515.25</v>
      </c>
      <c r="G20" s="49">
        <v>11</v>
      </c>
      <c r="H20" s="65">
        <f>(E20*F20)*G20</f>
        <v>5667.0350000000008</v>
      </c>
    </row>
    <row r="21" spans="1:8" ht="13.5" customHeight="1">
      <c r="A21" s="13"/>
      <c r="B21" s="93" t="s">
        <v>109</v>
      </c>
      <c r="C21" s="60" t="s">
        <v>15</v>
      </c>
      <c r="D21" s="61"/>
      <c r="E21" s="68"/>
      <c r="F21" s="69"/>
      <c r="G21" s="69"/>
      <c r="H21" s="70"/>
    </row>
    <row r="22" spans="1:8" ht="15.75" customHeight="1">
      <c r="A22" s="13"/>
      <c r="B22" s="93"/>
      <c r="C22" s="82" t="s">
        <v>154</v>
      </c>
      <c r="D22" s="61" t="s">
        <v>11</v>
      </c>
      <c r="E22" s="50">
        <v>0.03</v>
      </c>
      <c r="F22" s="50">
        <f>SUM(F23:F25)</f>
        <v>4754.8</v>
      </c>
      <c r="G22" s="50">
        <v>11</v>
      </c>
      <c r="H22" s="63">
        <f>(E22*F22)*G22</f>
        <v>1569.0840000000001</v>
      </c>
    </row>
    <row r="23" spans="1:8" ht="13.5" customHeight="1">
      <c r="A23" s="13"/>
      <c r="B23" s="93"/>
      <c r="C23" s="64" t="s">
        <v>12</v>
      </c>
      <c r="D23" s="61"/>
      <c r="E23" s="49">
        <f>E22</f>
        <v>0.03</v>
      </c>
      <c r="F23" s="49">
        <f>F18</f>
        <v>1883.9</v>
      </c>
      <c r="G23" s="49">
        <v>11</v>
      </c>
      <c r="H23" s="65">
        <f>(E23*F23)*G23</f>
        <v>621.68700000000001</v>
      </c>
    </row>
    <row r="24" spans="1:8" ht="13.5" customHeight="1">
      <c r="A24" s="13"/>
      <c r="B24" s="93"/>
      <c r="C24" s="64" t="s">
        <v>13</v>
      </c>
      <c r="D24" s="61"/>
      <c r="E24" s="49">
        <f t="shared" ref="E24:E25" si="0">E23</f>
        <v>0.03</v>
      </c>
      <c r="F24" s="49">
        <f>F19</f>
        <v>1355.65</v>
      </c>
      <c r="G24" s="49">
        <v>11</v>
      </c>
      <c r="H24" s="65">
        <f>(E24*F24)*G24</f>
        <v>447.36450000000002</v>
      </c>
    </row>
    <row r="25" spans="1:8" ht="13.5" customHeight="1">
      <c r="A25" s="13"/>
      <c r="B25" s="93"/>
      <c r="C25" s="64" t="s">
        <v>14</v>
      </c>
      <c r="D25" s="61"/>
      <c r="E25" s="49">
        <f t="shared" si="0"/>
        <v>0.03</v>
      </c>
      <c r="F25" s="49">
        <f>F20</f>
        <v>1515.25</v>
      </c>
      <c r="G25" s="49">
        <v>11</v>
      </c>
      <c r="H25" s="65">
        <f>(E25*F25)*G25</f>
        <v>500.03249999999997</v>
      </c>
    </row>
    <row r="26" spans="1:8" ht="25.5" customHeight="1">
      <c r="A26" s="13"/>
      <c r="B26" s="93" t="s">
        <v>110</v>
      </c>
      <c r="C26" s="94" t="s">
        <v>108</v>
      </c>
      <c r="D26" s="61"/>
      <c r="E26" s="49"/>
      <c r="F26" s="49"/>
      <c r="G26" s="49"/>
      <c r="H26" s="65"/>
    </row>
    <row r="27" spans="1:8" ht="13.5" customHeight="1">
      <c r="A27" s="13"/>
      <c r="B27" s="93"/>
      <c r="C27" s="82" t="s">
        <v>154</v>
      </c>
      <c r="D27" s="61"/>
      <c r="E27" s="49"/>
      <c r="F27" s="49"/>
      <c r="G27" s="49"/>
      <c r="H27" s="65"/>
    </row>
    <row r="28" spans="1:8" ht="13.5" customHeight="1">
      <c r="A28" s="13"/>
      <c r="B28" s="93"/>
      <c r="C28" s="64" t="s">
        <v>13</v>
      </c>
      <c r="D28" s="61" t="s">
        <v>11</v>
      </c>
      <c r="E28" s="50">
        <v>0.03</v>
      </c>
      <c r="F28" s="50">
        <v>14.56</v>
      </c>
      <c r="G28" s="50">
        <v>8</v>
      </c>
      <c r="H28" s="63">
        <f>E28*F28*G28</f>
        <v>3.4944000000000002</v>
      </c>
    </row>
    <row r="29" spans="1:8" ht="26.25" customHeight="1">
      <c r="A29" s="13"/>
      <c r="B29" s="93">
        <v>2</v>
      </c>
      <c r="C29" s="60" t="s">
        <v>16</v>
      </c>
      <c r="D29" s="61"/>
      <c r="E29" s="68"/>
      <c r="F29" s="69"/>
      <c r="G29" s="69"/>
      <c r="H29" s="70"/>
    </row>
    <row r="30" spans="1:8" ht="15.75" customHeight="1">
      <c r="A30" s="13"/>
      <c r="B30" s="93"/>
      <c r="C30" s="82" t="s">
        <v>154</v>
      </c>
      <c r="D30" s="61" t="s">
        <v>11</v>
      </c>
      <c r="E30" s="50">
        <v>0.77</v>
      </c>
      <c r="F30" s="50">
        <f>SUM(F31:F33)</f>
        <v>291.16000000000003</v>
      </c>
      <c r="G30" s="50">
        <v>11</v>
      </c>
      <c r="H30" s="63">
        <f>(E30*F30)*G30</f>
        <v>2466.1252000000004</v>
      </c>
    </row>
    <row r="31" spans="1:8" ht="13.5" customHeight="1">
      <c r="A31" s="13"/>
      <c r="B31" s="93"/>
      <c r="C31" s="64" t="s">
        <v>12</v>
      </c>
      <c r="D31" s="61"/>
      <c r="E31" s="49">
        <f>E30</f>
        <v>0.77</v>
      </c>
      <c r="F31" s="49">
        <f>133.05</f>
        <v>133.05000000000001</v>
      </c>
      <c r="G31" s="49">
        <v>11</v>
      </c>
      <c r="H31" s="65">
        <f>(E31*F31)*G31</f>
        <v>1126.9335000000001</v>
      </c>
    </row>
    <row r="32" spans="1:8" ht="13.5" customHeight="1">
      <c r="A32" s="13"/>
      <c r="B32" s="93"/>
      <c r="C32" s="64" t="s">
        <v>13</v>
      </c>
      <c r="D32" s="61"/>
      <c r="E32" s="49">
        <f>E30</f>
        <v>0.77</v>
      </c>
      <c r="F32" s="49">
        <v>95.61</v>
      </c>
      <c r="G32" s="49">
        <v>11</v>
      </c>
      <c r="H32" s="65">
        <f>(E32*F32)*G32</f>
        <v>809.81669999999997</v>
      </c>
    </row>
    <row r="33" spans="1:8" ht="13.5" customHeight="1">
      <c r="A33" s="13"/>
      <c r="B33" s="93"/>
      <c r="C33" s="64" t="s">
        <v>14</v>
      </c>
      <c r="D33" s="61"/>
      <c r="E33" s="49">
        <f>E30</f>
        <v>0.77</v>
      </c>
      <c r="F33" s="53">
        <v>62.5</v>
      </c>
      <c r="G33" s="49">
        <v>11</v>
      </c>
      <c r="H33" s="65">
        <f>(E33*F33)*G33</f>
        <v>529.375</v>
      </c>
    </row>
    <row r="34" spans="1:8" ht="28.5" customHeight="1">
      <c r="A34" s="13"/>
      <c r="B34" s="93" t="s">
        <v>111</v>
      </c>
      <c r="C34" s="60" t="s">
        <v>17</v>
      </c>
      <c r="D34" s="61"/>
      <c r="E34" s="68"/>
      <c r="F34" s="69"/>
      <c r="G34" s="69"/>
      <c r="H34" s="70"/>
    </row>
    <row r="35" spans="1:8" ht="15.75" customHeight="1">
      <c r="A35" s="13"/>
      <c r="B35" s="93"/>
      <c r="C35" s="82" t="s">
        <v>154</v>
      </c>
      <c r="D35" s="61" t="s">
        <v>11</v>
      </c>
      <c r="E35" s="50">
        <v>0.03</v>
      </c>
      <c r="F35" s="50">
        <f>SUM(F36:F38)</f>
        <v>291.16000000000003</v>
      </c>
      <c r="G35" s="50">
        <v>11</v>
      </c>
      <c r="H35" s="63">
        <f>(E35*F35)*G35</f>
        <v>96.082799999999992</v>
      </c>
    </row>
    <row r="36" spans="1:8" ht="13.5" customHeight="1">
      <c r="A36" s="13"/>
      <c r="B36" s="93"/>
      <c r="C36" s="64" t="s">
        <v>12</v>
      </c>
      <c r="D36" s="61"/>
      <c r="E36" s="49">
        <f>E35</f>
        <v>0.03</v>
      </c>
      <c r="F36" s="49">
        <f>F31</f>
        <v>133.05000000000001</v>
      </c>
      <c r="G36" s="49">
        <v>11</v>
      </c>
      <c r="H36" s="65">
        <f>(E36*F36)*G36</f>
        <v>43.906500000000001</v>
      </c>
    </row>
    <row r="37" spans="1:8" ht="13.5" customHeight="1">
      <c r="A37" s="13"/>
      <c r="B37" s="93"/>
      <c r="C37" s="64" t="s">
        <v>13</v>
      </c>
      <c r="D37" s="61"/>
      <c r="E37" s="49">
        <f t="shared" ref="E37:E38" si="1">E36</f>
        <v>0.03</v>
      </c>
      <c r="F37" s="49">
        <f>F32</f>
        <v>95.61</v>
      </c>
      <c r="G37" s="49">
        <v>11</v>
      </c>
      <c r="H37" s="65">
        <f>(E37*F37)*G37</f>
        <v>31.551300000000001</v>
      </c>
    </row>
    <row r="38" spans="1:8" ht="13.5" customHeight="1">
      <c r="A38" s="13"/>
      <c r="B38" s="93"/>
      <c r="C38" s="64" t="s">
        <v>14</v>
      </c>
      <c r="D38" s="61"/>
      <c r="E38" s="49">
        <f t="shared" si="1"/>
        <v>0.03</v>
      </c>
      <c r="F38" s="53">
        <f>F33</f>
        <v>62.5</v>
      </c>
      <c r="G38" s="49">
        <v>11</v>
      </c>
      <c r="H38" s="65">
        <f>(E38*F38)*G38</f>
        <v>20.625</v>
      </c>
    </row>
    <row r="39" spans="1:8" ht="26.25" customHeight="1">
      <c r="A39" s="13"/>
      <c r="B39" s="93">
        <v>3</v>
      </c>
      <c r="C39" s="60" t="s">
        <v>18</v>
      </c>
      <c r="D39" s="61"/>
      <c r="E39" s="68"/>
      <c r="F39" s="69"/>
      <c r="G39" s="69"/>
      <c r="H39" s="70"/>
    </row>
    <row r="40" spans="1:8" ht="15.75" customHeight="1">
      <c r="A40" s="13"/>
      <c r="B40" s="93"/>
      <c r="C40" s="82" t="s">
        <v>154</v>
      </c>
      <c r="D40" s="61" t="s">
        <v>11</v>
      </c>
      <c r="E40" s="50">
        <v>0.97</v>
      </c>
      <c r="F40" s="50">
        <f>SUM(F41:F43)</f>
        <v>94.89</v>
      </c>
      <c r="G40" s="50">
        <v>11</v>
      </c>
      <c r="H40" s="63">
        <f>(E40*F40)*G40</f>
        <v>1012.4763</v>
      </c>
    </row>
    <row r="41" spans="1:8" ht="13.5" customHeight="1">
      <c r="A41" s="13"/>
      <c r="B41" s="93"/>
      <c r="C41" s="64" t="s">
        <v>12</v>
      </c>
      <c r="D41" s="61"/>
      <c r="E41" s="49">
        <f>E40</f>
        <v>0.97</v>
      </c>
      <c r="F41" s="49">
        <v>47.08</v>
      </c>
      <c r="G41" s="49">
        <v>11</v>
      </c>
      <c r="H41" s="65">
        <f>(E41*F41)*G41</f>
        <v>502.34359999999998</v>
      </c>
    </row>
    <row r="42" spans="1:8" ht="13.5" customHeight="1">
      <c r="A42" s="13"/>
      <c r="B42" s="93"/>
      <c r="C42" s="64" t="s">
        <v>13</v>
      </c>
      <c r="D42" s="61"/>
      <c r="E42" s="49">
        <f>E40</f>
        <v>0.97</v>
      </c>
      <c r="F42" s="49">
        <v>29.87</v>
      </c>
      <c r="G42" s="49">
        <v>11</v>
      </c>
      <c r="H42" s="65">
        <f>(E42*F42)*G42</f>
        <v>318.71289999999999</v>
      </c>
    </row>
    <row r="43" spans="1:8" ht="13.5" customHeight="1">
      <c r="A43" s="13"/>
      <c r="B43" s="93"/>
      <c r="C43" s="64" t="s">
        <v>14</v>
      </c>
      <c r="D43" s="61"/>
      <c r="E43" s="49">
        <f>E40</f>
        <v>0.97</v>
      </c>
      <c r="F43" s="49">
        <v>17.940000000000001</v>
      </c>
      <c r="G43" s="49">
        <v>11</v>
      </c>
      <c r="H43" s="65">
        <f>(E43*F43)*G43</f>
        <v>191.41980000000001</v>
      </c>
    </row>
    <row r="44" spans="1:8" ht="25.5" customHeight="1">
      <c r="A44" s="13"/>
      <c r="B44" s="93" t="s">
        <v>112</v>
      </c>
      <c r="C44" s="60" t="s">
        <v>19</v>
      </c>
      <c r="D44" s="61"/>
      <c r="E44" s="68"/>
      <c r="F44" s="69"/>
      <c r="G44" s="69"/>
      <c r="H44" s="70"/>
    </row>
    <row r="45" spans="1:8" ht="15.75" customHeight="1">
      <c r="A45" s="13"/>
      <c r="B45" s="93"/>
      <c r="C45" s="82" t="s">
        <v>154</v>
      </c>
      <c r="D45" s="61" t="s">
        <v>11</v>
      </c>
      <c r="E45" s="50">
        <v>0.03</v>
      </c>
      <c r="F45" s="50">
        <f>SUM(F46:F48)</f>
        <v>94.89</v>
      </c>
      <c r="G45" s="50">
        <v>11</v>
      </c>
      <c r="H45" s="63">
        <f>(E45*F45)*G45</f>
        <v>31.313699999999997</v>
      </c>
    </row>
    <row r="46" spans="1:8" ht="13.5" customHeight="1">
      <c r="A46" s="13"/>
      <c r="B46" s="93"/>
      <c r="C46" s="64" t="s">
        <v>12</v>
      </c>
      <c r="D46" s="61"/>
      <c r="E46" s="49">
        <f>E45</f>
        <v>0.03</v>
      </c>
      <c r="F46" s="49">
        <f>F41</f>
        <v>47.08</v>
      </c>
      <c r="G46" s="49">
        <v>11</v>
      </c>
      <c r="H46" s="65">
        <f>(E46*F46)*G46</f>
        <v>15.536399999999999</v>
      </c>
    </row>
    <row r="47" spans="1:8" ht="13.5" customHeight="1">
      <c r="A47" s="13"/>
      <c r="B47" s="66"/>
      <c r="C47" s="64" t="s">
        <v>13</v>
      </c>
      <c r="D47" s="61"/>
      <c r="E47" s="49">
        <f t="shared" ref="E47:E48" si="2">E46</f>
        <v>0.03</v>
      </c>
      <c r="F47" s="49">
        <f>F42</f>
        <v>29.87</v>
      </c>
      <c r="G47" s="49">
        <v>11</v>
      </c>
      <c r="H47" s="65">
        <f>(E47*F47)*G47</f>
        <v>9.8571000000000009</v>
      </c>
    </row>
    <row r="48" spans="1:8" ht="13.5" customHeight="1">
      <c r="A48" s="13"/>
      <c r="B48" s="66"/>
      <c r="C48" s="64" t="s">
        <v>14</v>
      </c>
      <c r="D48" s="61"/>
      <c r="E48" s="49">
        <f t="shared" si="2"/>
        <v>0.03</v>
      </c>
      <c r="F48" s="49">
        <f>F43</f>
        <v>17.940000000000001</v>
      </c>
      <c r="G48" s="49">
        <v>11</v>
      </c>
      <c r="H48" s="65">
        <f>(E48*F48)*G48</f>
        <v>5.9202000000000004</v>
      </c>
    </row>
    <row r="49" spans="1:8" ht="13.5" customHeight="1">
      <c r="A49" s="13"/>
      <c r="B49" s="66">
        <v>4</v>
      </c>
      <c r="C49" s="60" t="s">
        <v>20</v>
      </c>
      <c r="D49" s="61"/>
      <c r="E49" s="68"/>
      <c r="F49" s="69"/>
      <c r="G49" s="69"/>
      <c r="H49" s="70"/>
    </row>
    <row r="50" spans="1:8" ht="13.5" customHeight="1">
      <c r="A50" s="13"/>
      <c r="B50" s="66"/>
      <c r="C50" s="82" t="s">
        <v>154</v>
      </c>
      <c r="D50" s="61" t="s">
        <v>11</v>
      </c>
      <c r="E50" s="50">
        <v>0.66</v>
      </c>
      <c r="F50" s="83">
        <f>SUM(F51:F54)</f>
        <v>1175.8899999999999</v>
      </c>
      <c r="G50" s="50">
        <v>11</v>
      </c>
      <c r="H50" s="63">
        <f>(E50*F50)*G50</f>
        <v>8536.9614000000001</v>
      </c>
    </row>
    <row r="51" spans="1:8" ht="13.5" customHeight="1">
      <c r="A51" s="13"/>
      <c r="B51" s="66"/>
      <c r="C51" s="64" t="s">
        <v>12</v>
      </c>
      <c r="D51" s="61"/>
      <c r="E51" s="49">
        <f>E50</f>
        <v>0.66</v>
      </c>
      <c r="F51" s="49">
        <f>222.08</f>
        <v>222.08</v>
      </c>
      <c r="G51" s="49">
        <v>11</v>
      </c>
      <c r="H51" s="65">
        <f>(E51*F51)*G51</f>
        <v>1612.3008000000004</v>
      </c>
    </row>
    <row r="52" spans="1:8" ht="13.5" customHeight="1">
      <c r="A52" s="13"/>
      <c r="B52" s="66"/>
      <c r="C52" s="64" t="s">
        <v>13</v>
      </c>
      <c r="D52" s="61"/>
      <c r="E52" s="49">
        <f>E50</f>
        <v>0.66</v>
      </c>
      <c r="F52" s="49">
        <f>671.79</f>
        <v>671.79</v>
      </c>
      <c r="G52" s="49">
        <v>11</v>
      </c>
      <c r="H52" s="65">
        <f>(E52*F52)*G52</f>
        <v>4877.1953999999996</v>
      </c>
    </row>
    <row r="53" spans="1:8" ht="13.5" customHeight="1">
      <c r="A53" s="13"/>
      <c r="B53" s="66"/>
      <c r="C53" s="64" t="s">
        <v>14</v>
      </c>
      <c r="D53" s="61"/>
      <c r="E53" s="49">
        <f>E50</f>
        <v>0.66</v>
      </c>
      <c r="F53" s="49">
        <f>274.02</f>
        <v>274.02</v>
      </c>
      <c r="G53" s="49">
        <v>11</v>
      </c>
      <c r="H53" s="65">
        <f>(E53*F53)*G53</f>
        <v>1989.3851999999999</v>
      </c>
    </row>
    <row r="54" spans="1:8" ht="13.5" customHeight="1">
      <c r="A54" s="13"/>
      <c r="B54" s="66"/>
      <c r="C54" s="64" t="s">
        <v>120</v>
      </c>
      <c r="D54" s="61"/>
      <c r="E54" s="49">
        <f>E51</f>
        <v>0.66</v>
      </c>
      <c r="F54" s="53">
        <v>8</v>
      </c>
      <c r="G54" s="49">
        <v>11</v>
      </c>
      <c r="H54" s="65">
        <f>(E54*F54)*G54</f>
        <v>58.080000000000005</v>
      </c>
    </row>
    <row r="55" spans="1:8" ht="13.5" customHeight="1">
      <c r="A55" s="13"/>
      <c r="B55" s="93" t="s">
        <v>113</v>
      </c>
      <c r="C55" s="60" t="s">
        <v>21</v>
      </c>
      <c r="D55" s="61"/>
      <c r="E55" s="68"/>
      <c r="F55" s="69"/>
      <c r="G55" s="69"/>
      <c r="H55" s="70"/>
    </row>
    <row r="56" spans="1:8" ht="15.75" customHeight="1">
      <c r="A56" s="13"/>
      <c r="B56" s="93"/>
      <c r="C56" s="82" t="s">
        <v>154</v>
      </c>
      <c r="D56" s="61" t="s">
        <v>11</v>
      </c>
      <c r="E56" s="50">
        <v>0.03</v>
      </c>
      <c r="F56" s="83">
        <f>F57+F58+F59+F60</f>
        <v>1175.8899999999999</v>
      </c>
      <c r="G56" s="50">
        <v>11</v>
      </c>
      <c r="H56" s="63">
        <f>(E56*F56)*G56</f>
        <v>388.0437</v>
      </c>
    </row>
    <row r="57" spans="1:8" ht="13.5" customHeight="1">
      <c r="A57" s="13"/>
      <c r="B57" s="93"/>
      <c r="C57" s="64" t="s">
        <v>12</v>
      </c>
      <c r="D57" s="61"/>
      <c r="E57" s="49">
        <f>E56</f>
        <v>0.03</v>
      </c>
      <c r="F57" s="49">
        <f>F51</f>
        <v>222.08</v>
      </c>
      <c r="G57" s="49">
        <v>11</v>
      </c>
      <c r="H57" s="65">
        <f>(E57*F57)*G57</f>
        <v>73.2864</v>
      </c>
    </row>
    <row r="58" spans="1:8" ht="13.5" customHeight="1">
      <c r="A58" s="13"/>
      <c r="B58" s="93"/>
      <c r="C58" s="64" t="s">
        <v>13</v>
      </c>
      <c r="D58" s="61"/>
      <c r="E58" s="49">
        <f t="shared" ref="E58:E60" si="3">E57</f>
        <v>0.03</v>
      </c>
      <c r="F58" s="49">
        <f>F52</f>
        <v>671.79</v>
      </c>
      <c r="G58" s="49">
        <v>11</v>
      </c>
      <c r="H58" s="65">
        <f>(E58*F58)*G58</f>
        <v>221.69069999999996</v>
      </c>
    </row>
    <row r="59" spans="1:8" ht="13.5" customHeight="1">
      <c r="A59" s="13"/>
      <c r="B59" s="93"/>
      <c r="C59" s="64" t="s">
        <v>14</v>
      </c>
      <c r="D59" s="61"/>
      <c r="E59" s="49">
        <f t="shared" si="3"/>
        <v>0.03</v>
      </c>
      <c r="F59" s="49">
        <f>F53</f>
        <v>274.02</v>
      </c>
      <c r="G59" s="49">
        <v>11</v>
      </c>
      <c r="H59" s="65">
        <f>(E59*F59)*G59</f>
        <v>90.426599999999993</v>
      </c>
    </row>
    <row r="60" spans="1:8" ht="13.5" customHeight="1">
      <c r="A60" s="13"/>
      <c r="B60" s="93"/>
      <c r="C60" s="64" t="s">
        <v>120</v>
      </c>
      <c r="D60" s="61"/>
      <c r="E60" s="49">
        <f t="shared" si="3"/>
        <v>0.03</v>
      </c>
      <c r="F60" s="49">
        <v>8</v>
      </c>
      <c r="G60" s="49">
        <v>11</v>
      </c>
      <c r="H60" s="65">
        <f>(E60*F60)*G60</f>
        <v>2.6399999999999997</v>
      </c>
    </row>
    <row r="61" spans="1:8" ht="13.5" customHeight="1">
      <c r="A61" s="13"/>
      <c r="B61" s="93">
        <v>5</v>
      </c>
      <c r="C61" s="60" t="s">
        <v>22</v>
      </c>
      <c r="D61" s="61"/>
      <c r="E61" s="68"/>
      <c r="F61" s="69"/>
      <c r="G61" s="69"/>
      <c r="H61" s="70"/>
    </row>
    <row r="62" spans="1:8" ht="15.75" customHeight="1">
      <c r="A62" s="13"/>
      <c r="B62" s="93"/>
      <c r="C62" s="82" t="s">
        <v>154</v>
      </c>
      <c r="D62" s="61" t="s">
        <v>11</v>
      </c>
      <c r="E62" s="50">
        <v>0.55000000000000004</v>
      </c>
      <c r="F62" s="50">
        <f>SUM(F63:F65)</f>
        <v>1027.6699999999998</v>
      </c>
      <c r="G62" s="50">
        <v>11</v>
      </c>
      <c r="H62" s="63">
        <f>(E62*F62)*G62</f>
        <v>6217.4034999999994</v>
      </c>
    </row>
    <row r="63" spans="1:8" ht="13.5" customHeight="1">
      <c r="A63" s="13"/>
      <c r="B63" s="93"/>
      <c r="C63" s="64" t="s">
        <v>12</v>
      </c>
      <c r="D63" s="61"/>
      <c r="E63" s="49">
        <f>E62</f>
        <v>0.55000000000000004</v>
      </c>
      <c r="F63" s="49">
        <f>413.45+2.8</f>
        <v>416.25</v>
      </c>
      <c r="G63" s="49">
        <v>11</v>
      </c>
      <c r="H63" s="65">
        <f>(E63*F63)*G63</f>
        <v>2518.3125000000005</v>
      </c>
    </row>
    <row r="64" spans="1:8" ht="13.5" customHeight="1">
      <c r="A64" s="13"/>
      <c r="B64" s="93"/>
      <c r="C64" s="64" t="s">
        <v>13</v>
      </c>
      <c r="D64" s="61"/>
      <c r="E64" s="49">
        <f>E62</f>
        <v>0.55000000000000004</v>
      </c>
      <c r="F64" s="49">
        <v>432.32</v>
      </c>
      <c r="G64" s="49">
        <v>11</v>
      </c>
      <c r="H64" s="65">
        <f>(E64*F64)*G64</f>
        <v>2615.5360000000001</v>
      </c>
    </row>
    <row r="65" spans="1:8" ht="13.5" customHeight="1">
      <c r="A65" s="13"/>
      <c r="B65" s="93"/>
      <c r="C65" s="64" t="s">
        <v>14</v>
      </c>
      <c r="D65" s="61"/>
      <c r="E65" s="49">
        <f>E62</f>
        <v>0.55000000000000004</v>
      </c>
      <c r="F65" s="53">
        <v>179.1</v>
      </c>
      <c r="G65" s="49">
        <v>11</v>
      </c>
      <c r="H65" s="65">
        <f>(E65*F65)*G65</f>
        <v>1083.5550000000001</v>
      </c>
    </row>
    <row r="66" spans="1:8" ht="14.25" customHeight="1">
      <c r="A66" s="13"/>
      <c r="B66" s="93" t="s">
        <v>114</v>
      </c>
      <c r="C66" s="60" t="s">
        <v>23</v>
      </c>
      <c r="D66" s="61"/>
      <c r="E66" s="68"/>
      <c r="F66" s="69"/>
      <c r="G66" s="69"/>
      <c r="H66" s="70"/>
    </row>
    <row r="67" spans="1:8" ht="14.25" customHeight="1">
      <c r="A67" s="13"/>
      <c r="B67" s="93"/>
      <c r="C67" s="82" t="s">
        <v>154</v>
      </c>
      <c r="D67" s="61" t="s">
        <v>11</v>
      </c>
      <c r="E67" s="50">
        <v>0.03</v>
      </c>
      <c r="F67" s="50">
        <f>SUM(F68:F70)</f>
        <v>1027.6699999999998</v>
      </c>
      <c r="G67" s="50">
        <v>11</v>
      </c>
      <c r="H67" s="63">
        <f>(E67*F67)*G67</f>
        <v>339.13109999999995</v>
      </c>
    </row>
    <row r="68" spans="1:8" ht="13.5" customHeight="1">
      <c r="A68" s="13"/>
      <c r="B68" s="93"/>
      <c r="C68" s="64" t="s">
        <v>12</v>
      </c>
      <c r="D68" s="61"/>
      <c r="E68" s="49">
        <f>E67</f>
        <v>0.03</v>
      </c>
      <c r="F68" s="49">
        <f>F63</f>
        <v>416.25</v>
      </c>
      <c r="G68" s="49">
        <v>11</v>
      </c>
      <c r="H68" s="65">
        <f>(E68*F68)*G68</f>
        <v>137.36249999999998</v>
      </c>
    </row>
    <row r="69" spans="1:8" ht="13.5" customHeight="1">
      <c r="A69" s="13"/>
      <c r="B69" s="93"/>
      <c r="C69" s="64" t="s">
        <v>13</v>
      </c>
      <c r="D69" s="61"/>
      <c r="E69" s="49">
        <f t="shared" ref="E69:E70" si="4">E68</f>
        <v>0.03</v>
      </c>
      <c r="F69" s="49">
        <f>F64</f>
        <v>432.32</v>
      </c>
      <c r="G69" s="49">
        <v>11</v>
      </c>
      <c r="H69" s="65">
        <f>(E69*F69)*G69</f>
        <v>142.66559999999998</v>
      </c>
    </row>
    <row r="70" spans="1:8" ht="13.5" customHeight="1">
      <c r="A70" s="13"/>
      <c r="B70" s="93"/>
      <c r="C70" s="64" t="s">
        <v>14</v>
      </c>
      <c r="D70" s="61"/>
      <c r="E70" s="49">
        <f t="shared" si="4"/>
        <v>0.03</v>
      </c>
      <c r="F70" s="53">
        <f>F65</f>
        <v>179.1</v>
      </c>
      <c r="G70" s="49">
        <v>11</v>
      </c>
      <c r="H70" s="65">
        <f>(E70*F70)*G70</f>
        <v>59.102999999999994</v>
      </c>
    </row>
    <row r="71" spans="1:8" ht="13.5" customHeight="1">
      <c r="A71" s="13"/>
      <c r="B71" s="93">
        <v>6</v>
      </c>
      <c r="C71" s="60" t="s">
        <v>24</v>
      </c>
      <c r="D71" s="61"/>
      <c r="E71" s="68"/>
      <c r="F71" s="69"/>
      <c r="G71" s="69"/>
      <c r="H71" s="70"/>
    </row>
    <row r="72" spans="1:8" ht="15.75" customHeight="1">
      <c r="A72" s="13"/>
      <c r="B72" s="93"/>
      <c r="C72" s="82" t="s">
        <v>154</v>
      </c>
      <c r="D72" s="61" t="s">
        <v>11</v>
      </c>
      <c r="E72" s="50">
        <v>0.44</v>
      </c>
      <c r="F72" s="50">
        <f>SUM(F73:F75)</f>
        <v>646.54999999999995</v>
      </c>
      <c r="G72" s="50">
        <v>11</v>
      </c>
      <c r="H72" s="63">
        <f>(E72*F72)*G72</f>
        <v>3129.3019999999997</v>
      </c>
    </row>
    <row r="73" spans="1:8" ht="13.5" customHeight="1">
      <c r="A73" s="13"/>
      <c r="B73" s="93"/>
      <c r="C73" s="64" t="s">
        <v>12</v>
      </c>
      <c r="D73" s="61"/>
      <c r="E73" s="49">
        <f>E72</f>
        <v>0.44</v>
      </c>
      <c r="F73" s="49">
        <v>428.74</v>
      </c>
      <c r="G73" s="49">
        <v>11</v>
      </c>
      <c r="H73" s="65">
        <f>(E73*F73)*G73</f>
        <v>2075.1016</v>
      </c>
    </row>
    <row r="74" spans="1:8" ht="13.5" customHeight="1">
      <c r="A74" s="13"/>
      <c r="B74" s="66"/>
      <c r="C74" s="64" t="s">
        <v>13</v>
      </c>
      <c r="D74" s="61"/>
      <c r="E74" s="49">
        <f>E72</f>
        <v>0.44</v>
      </c>
      <c r="F74" s="49">
        <f>86.61+20.19</f>
        <v>106.8</v>
      </c>
      <c r="G74" s="49">
        <v>11</v>
      </c>
      <c r="H74" s="65">
        <f>(E74*F74)*G74</f>
        <v>516.91199999999992</v>
      </c>
    </row>
    <row r="75" spans="1:8" ht="13.5" customHeight="1">
      <c r="A75" s="13"/>
      <c r="B75" s="66"/>
      <c r="C75" s="64" t="s">
        <v>14</v>
      </c>
      <c r="D75" s="61"/>
      <c r="E75" s="49">
        <f>E72</f>
        <v>0.44</v>
      </c>
      <c r="F75" s="49">
        <v>111.01</v>
      </c>
      <c r="G75" s="49">
        <v>11</v>
      </c>
      <c r="H75" s="65">
        <f>(E75*F75)*G75</f>
        <v>537.28840000000002</v>
      </c>
    </row>
    <row r="76" spans="1:8" ht="13.5" customHeight="1">
      <c r="A76" s="13"/>
      <c r="B76" s="93" t="s">
        <v>115</v>
      </c>
      <c r="C76" s="60" t="s">
        <v>25</v>
      </c>
      <c r="D76" s="61"/>
      <c r="E76" s="68"/>
      <c r="F76" s="69"/>
      <c r="G76" s="69"/>
      <c r="H76" s="70"/>
    </row>
    <row r="77" spans="1:8" ht="13.5" customHeight="1">
      <c r="A77" s="13"/>
      <c r="B77" s="93"/>
      <c r="C77" s="82" t="s">
        <v>154</v>
      </c>
      <c r="D77" s="61" t="s">
        <v>11</v>
      </c>
      <c r="E77" s="50">
        <v>0.03</v>
      </c>
      <c r="F77" s="50">
        <f>SUM(F78:F80)</f>
        <v>646.54999999999995</v>
      </c>
      <c r="G77" s="50">
        <v>11</v>
      </c>
      <c r="H77" s="63">
        <f>(E77*F77)*G77</f>
        <v>213.36150000000001</v>
      </c>
    </row>
    <row r="78" spans="1:8" ht="13.5" customHeight="1">
      <c r="A78" s="13"/>
      <c r="B78" s="93"/>
      <c r="C78" s="64" t="s">
        <v>12</v>
      </c>
      <c r="D78" s="61"/>
      <c r="E78" s="49">
        <f>E77</f>
        <v>0.03</v>
      </c>
      <c r="F78" s="49">
        <f>F73</f>
        <v>428.74</v>
      </c>
      <c r="G78" s="49">
        <v>11</v>
      </c>
      <c r="H78" s="65">
        <f>(E78*F78)*G78</f>
        <v>141.48419999999999</v>
      </c>
    </row>
    <row r="79" spans="1:8" ht="13.5" customHeight="1">
      <c r="A79" s="13"/>
      <c r="B79" s="93"/>
      <c r="C79" s="64" t="s">
        <v>13</v>
      </c>
      <c r="D79" s="61"/>
      <c r="E79" s="49">
        <f t="shared" ref="E79:E80" si="5">E78</f>
        <v>0.03</v>
      </c>
      <c r="F79" s="49">
        <f>F74</f>
        <v>106.8</v>
      </c>
      <c r="G79" s="49">
        <v>11</v>
      </c>
      <c r="H79" s="65">
        <f>(E79*F79)*G79</f>
        <v>35.244</v>
      </c>
    </row>
    <row r="80" spans="1:8" ht="13.5" customHeight="1">
      <c r="A80" s="13"/>
      <c r="B80" s="93"/>
      <c r="C80" s="64" t="s">
        <v>14</v>
      </c>
      <c r="D80" s="61"/>
      <c r="E80" s="49">
        <f t="shared" si="5"/>
        <v>0.03</v>
      </c>
      <c r="F80" s="49">
        <f>F75</f>
        <v>111.01</v>
      </c>
      <c r="G80" s="49">
        <v>11</v>
      </c>
      <c r="H80" s="65">
        <f>(E80*F80)*G80</f>
        <v>36.633299999999998</v>
      </c>
    </row>
    <row r="81" spans="1:8" ht="13.5" customHeight="1">
      <c r="A81" s="13"/>
      <c r="B81" s="93">
        <v>7</v>
      </c>
      <c r="C81" s="60" t="s">
        <v>26</v>
      </c>
      <c r="D81" s="61"/>
      <c r="E81" s="68"/>
      <c r="F81" s="69"/>
      <c r="G81" s="69"/>
      <c r="H81" s="70"/>
    </row>
    <row r="82" spans="1:8" ht="12" customHeight="1">
      <c r="A82" s="13"/>
      <c r="B82" s="93"/>
      <c r="C82" s="82" t="s">
        <v>154</v>
      </c>
      <c r="D82" s="61" t="s">
        <v>11</v>
      </c>
      <c r="E82" s="50">
        <v>0.59</v>
      </c>
      <c r="F82" s="50">
        <f>SUM(F83:F85)</f>
        <v>930.31</v>
      </c>
      <c r="G82" s="50">
        <v>11</v>
      </c>
      <c r="H82" s="63">
        <f>(E82*F82)*G82</f>
        <v>6037.7118999999993</v>
      </c>
    </row>
    <row r="83" spans="1:8" ht="13.5" customHeight="1">
      <c r="A83" s="13"/>
      <c r="B83" s="93"/>
      <c r="C83" s="64" t="s">
        <v>12</v>
      </c>
      <c r="D83" s="61"/>
      <c r="E83" s="49">
        <f>E82</f>
        <v>0.59</v>
      </c>
      <c r="F83" s="49">
        <v>525.99</v>
      </c>
      <c r="G83" s="49">
        <v>11</v>
      </c>
      <c r="H83" s="65">
        <f>(E83*F83)*G83</f>
        <v>3413.6750999999999</v>
      </c>
    </row>
    <row r="84" spans="1:8" ht="13.5" customHeight="1">
      <c r="A84" s="13"/>
      <c r="B84" s="93"/>
      <c r="C84" s="64" t="s">
        <v>13</v>
      </c>
      <c r="D84" s="61"/>
      <c r="E84" s="49">
        <f>E82</f>
        <v>0.59</v>
      </c>
      <c r="F84" s="49">
        <f>178.54+16</f>
        <v>194.54</v>
      </c>
      <c r="G84" s="49">
        <v>11</v>
      </c>
      <c r="H84" s="65">
        <f>(E84*F84)*G84</f>
        <v>1262.5645999999997</v>
      </c>
    </row>
    <row r="85" spans="1:8" ht="13.5" customHeight="1">
      <c r="A85" s="13"/>
      <c r="B85" s="93"/>
      <c r="C85" s="64" t="s">
        <v>14</v>
      </c>
      <c r="D85" s="61"/>
      <c r="E85" s="49">
        <f>E82</f>
        <v>0.59</v>
      </c>
      <c r="F85" s="49">
        <v>209.78</v>
      </c>
      <c r="G85" s="49">
        <v>11</v>
      </c>
      <c r="H85" s="65">
        <f>(E85*F85)*G85</f>
        <v>1361.4721999999999</v>
      </c>
    </row>
    <row r="86" spans="1:8" ht="24.75" customHeight="1">
      <c r="A86" s="13"/>
      <c r="B86" s="93" t="s">
        <v>116</v>
      </c>
      <c r="C86" s="60" t="s">
        <v>27</v>
      </c>
      <c r="D86" s="61"/>
      <c r="E86" s="68"/>
      <c r="F86" s="69"/>
      <c r="G86" s="69"/>
      <c r="H86" s="70"/>
    </row>
    <row r="87" spans="1:8" ht="13.5" customHeight="1">
      <c r="A87" s="13"/>
      <c r="B87" s="93"/>
      <c r="C87" s="82" t="s">
        <v>154</v>
      </c>
      <c r="D87" s="61" t="s">
        <v>11</v>
      </c>
      <c r="E87" s="50">
        <v>0.03</v>
      </c>
      <c r="F87" s="50">
        <f>SUM(F88:F90)</f>
        <v>930.31</v>
      </c>
      <c r="G87" s="50">
        <v>11</v>
      </c>
      <c r="H87" s="63">
        <f>(E87*F87)*G87</f>
        <v>307.00229999999999</v>
      </c>
    </row>
    <row r="88" spans="1:8" ht="13.5" customHeight="1">
      <c r="A88" s="13"/>
      <c r="B88" s="93"/>
      <c r="C88" s="64" t="s">
        <v>12</v>
      </c>
      <c r="D88" s="61"/>
      <c r="E88" s="49">
        <f>E87</f>
        <v>0.03</v>
      </c>
      <c r="F88" s="49">
        <v>525.99</v>
      </c>
      <c r="G88" s="49">
        <v>11</v>
      </c>
      <c r="H88" s="65">
        <f>(E88*F88)*G88</f>
        <v>173.57669999999999</v>
      </c>
    </row>
    <row r="89" spans="1:8" ht="13.5" customHeight="1">
      <c r="A89" s="13"/>
      <c r="B89" s="93"/>
      <c r="C89" s="64" t="s">
        <v>13</v>
      </c>
      <c r="D89" s="61"/>
      <c r="E89" s="49">
        <f t="shared" ref="E89:E90" si="6">E88</f>
        <v>0.03</v>
      </c>
      <c r="F89" s="49">
        <f>178.54+16</f>
        <v>194.54</v>
      </c>
      <c r="G89" s="49">
        <v>11</v>
      </c>
      <c r="H89" s="65">
        <f>(E89*F89)*G89</f>
        <v>64.1982</v>
      </c>
    </row>
    <row r="90" spans="1:8" ht="13.5" customHeight="1">
      <c r="A90" s="13"/>
      <c r="B90" s="93"/>
      <c r="C90" s="64" t="s">
        <v>14</v>
      </c>
      <c r="D90" s="61"/>
      <c r="E90" s="49">
        <f t="shared" si="6"/>
        <v>0.03</v>
      </c>
      <c r="F90" s="49">
        <v>209.78</v>
      </c>
      <c r="G90" s="49">
        <v>11</v>
      </c>
      <c r="H90" s="65">
        <f>(E90*F90)*G90</f>
        <v>69.227400000000003</v>
      </c>
    </row>
    <row r="91" spans="1:8" ht="13.5" customHeight="1">
      <c r="A91" s="13"/>
      <c r="B91" s="66">
        <v>8</v>
      </c>
      <c r="C91" s="60" t="s">
        <v>28</v>
      </c>
      <c r="D91" s="61"/>
      <c r="E91" s="68"/>
      <c r="F91" s="69"/>
      <c r="G91" s="69"/>
      <c r="H91" s="70"/>
    </row>
    <row r="92" spans="1:8" ht="15.75" customHeight="1">
      <c r="A92" s="13"/>
      <c r="B92" s="66"/>
      <c r="C92" s="82" t="s">
        <v>154</v>
      </c>
      <c r="D92" s="61" t="s">
        <v>11</v>
      </c>
      <c r="E92" s="50">
        <v>1.0900000000000001</v>
      </c>
      <c r="F92" s="83">
        <f>SUM(F93:F95)</f>
        <v>83.21</v>
      </c>
      <c r="G92" s="50">
        <v>11</v>
      </c>
      <c r="H92" s="63">
        <f>(E92*F92)*G92</f>
        <v>997.6878999999999</v>
      </c>
    </row>
    <row r="93" spans="1:8" ht="13.5" customHeight="1">
      <c r="A93" s="13"/>
      <c r="B93" s="66"/>
      <c r="C93" s="64" t="s">
        <v>12</v>
      </c>
      <c r="D93" s="61"/>
      <c r="E93" s="49">
        <f>E92</f>
        <v>1.0900000000000001</v>
      </c>
      <c r="F93" s="87">
        <f>13.79</f>
        <v>13.79</v>
      </c>
      <c r="G93" s="49">
        <v>11</v>
      </c>
      <c r="H93" s="65">
        <f>(E93*F93)*G93</f>
        <v>165.34210000000002</v>
      </c>
    </row>
    <row r="94" spans="1:8" ht="13.5" customHeight="1">
      <c r="A94" s="13"/>
      <c r="B94" s="66"/>
      <c r="C94" s="64" t="s">
        <v>13</v>
      </c>
      <c r="D94" s="61"/>
      <c r="E94" s="49">
        <f>E92</f>
        <v>1.0900000000000001</v>
      </c>
      <c r="F94" s="87">
        <v>54.44</v>
      </c>
      <c r="G94" s="49">
        <v>11</v>
      </c>
      <c r="H94" s="65">
        <f>(E94*F94)*G94</f>
        <v>652.73560000000009</v>
      </c>
    </row>
    <row r="95" spans="1:8" ht="13.5" customHeight="1">
      <c r="A95" s="13"/>
      <c r="B95" s="66"/>
      <c r="C95" s="64" t="s">
        <v>14</v>
      </c>
      <c r="D95" s="61"/>
      <c r="E95" s="49">
        <f>E92</f>
        <v>1.0900000000000001</v>
      </c>
      <c r="F95" s="87">
        <v>14.98</v>
      </c>
      <c r="G95" s="49">
        <v>11</v>
      </c>
      <c r="H95" s="65">
        <f>(E95*F95)*G95</f>
        <v>179.61020000000002</v>
      </c>
    </row>
    <row r="96" spans="1:8" ht="13.5" customHeight="1">
      <c r="A96" s="13"/>
      <c r="B96" s="93" t="s">
        <v>117</v>
      </c>
      <c r="C96" s="60" t="s">
        <v>29</v>
      </c>
      <c r="D96" s="61"/>
      <c r="E96" s="68"/>
      <c r="F96" s="69"/>
      <c r="G96" s="69"/>
      <c r="H96" s="70"/>
    </row>
    <row r="97" spans="1:8" ht="15.75" customHeight="1">
      <c r="A97" s="13"/>
      <c r="B97" s="93"/>
      <c r="C97" s="82" t="s">
        <v>154</v>
      </c>
      <c r="D97" s="61" t="s">
        <v>11</v>
      </c>
      <c r="E97" s="50">
        <v>0.03</v>
      </c>
      <c r="F97" s="83">
        <f>SUM(F98:F100)</f>
        <v>83.21</v>
      </c>
      <c r="G97" s="50">
        <v>11</v>
      </c>
      <c r="H97" s="63">
        <f>(E97*F97)*G97</f>
        <v>27.459299999999999</v>
      </c>
    </row>
    <row r="98" spans="1:8" ht="13.5" customHeight="1">
      <c r="A98" s="13"/>
      <c r="B98" s="93"/>
      <c r="C98" s="64" t="s">
        <v>12</v>
      </c>
      <c r="D98" s="61"/>
      <c r="E98" s="49">
        <f>E97</f>
        <v>0.03</v>
      </c>
      <c r="F98" s="87">
        <f>F93</f>
        <v>13.79</v>
      </c>
      <c r="G98" s="49">
        <v>11</v>
      </c>
      <c r="H98" s="65">
        <f>(E98*F98)*G98</f>
        <v>4.5506999999999991</v>
      </c>
    </row>
    <row r="99" spans="1:8" ht="13.5" customHeight="1">
      <c r="A99" s="13"/>
      <c r="B99" s="93"/>
      <c r="C99" s="64" t="s">
        <v>13</v>
      </c>
      <c r="D99" s="61"/>
      <c r="E99" s="49">
        <f t="shared" ref="E99:E100" si="7">E98</f>
        <v>0.03</v>
      </c>
      <c r="F99" s="87">
        <f>F94</f>
        <v>54.44</v>
      </c>
      <c r="G99" s="49">
        <v>11</v>
      </c>
      <c r="H99" s="65">
        <f>(E99*F99)*G99</f>
        <v>17.965199999999996</v>
      </c>
    </row>
    <row r="100" spans="1:8" ht="13.5" customHeight="1">
      <c r="A100" s="13"/>
      <c r="B100" s="93"/>
      <c r="C100" s="64" t="s">
        <v>14</v>
      </c>
      <c r="D100" s="61"/>
      <c r="E100" s="49">
        <f t="shared" si="7"/>
        <v>0.03</v>
      </c>
      <c r="F100" s="87">
        <f>F95</f>
        <v>14.98</v>
      </c>
      <c r="G100" s="49">
        <v>11</v>
      </c>
      <c r="H100" s="65">
        <f>(E100*F100)*G100</f>
        <v>4.9434000000000005</v>
      </c>
    </row>
    <row r="101" spans="1:8" ht="12.75" customHeight="1">
      <c r="A101" s="13"/>
      <c r="B101" s="93">
        <v>9</v>
      </c>
      <c r="C101" s="60" t="s">
        <v>30</v>
      </c>
      <c r="D101" s="61"/>
      <c r="E101" s="68"/>
      <c r="F101" s="69"/>
      <c r="G101" s="69"/>
      <c r="H101" s="70"/>
    </row>
    <row r="102" spans="1:8" ht="15.75" customHeight="1">
      <c r="A102" s="13"/>
      <c r="B102" s="93"/>
      <c r="C102" s="82" t="s">
        <v>154</v>
      </c>
      <c r="D102" s="61" t="s">
        <v>11</v>
      </c>
      <c r="E102" s="50">
        <v>0.03</v>
      </c>
      <c r="F102" s="84">
        <f>F103+F104+F105+F106</f>
        <v>6888.7</v>
      </c>
      <c r="G102" s="50">
        <v>11</v>
      </c>
      <c r="H102" s="63">
        <f>(E102*F102)*G102</f>
        <v>2273.2709999999997</v>
      </c>
    </row>
    <row r="103" spans="1:8" ht="13.5" customHeight="1">
      <c r="A103" s="13"/>
      <c r="B103" s="93"/>
      <c r="C103" s="64" t="s">
        <v>12</v>
      </c>
      <c r="D103" s="61"/>
      <c r="E103" s="49">
        <f>E102</f>
        <v>0.03</v>
      </c>
      <c r="F103" s="49">
        <f>1859.74</f>
        <v>1859.74</v>
      </c>
      <c r="G103" s="49">
        <v>11</v>
      </c>
      <c r="H103" s="65">
        <f>(E103*F103)*G103</f>
        <v>613.71420000000001</v>
      </c>
    </row>
    <row r="104" spans="1:8" ht="13.5" customHeight="1">
      <c r="A104" s="13"/>
      <c r="B104" s="93"/>
      <c r="C104" s="64" t="s">
        <v>13</v>
      </c>
      <c r="D104" s="61"/>
      <c r="E104" s="49">
        <f>E102</f>
        <v>0.03</v>
      </c>
      <c r="F104" s="49">
        <f>1157.36</f>
        <v>1157.3599999999999</v>
      </c>
      <c r="G104" s="49">
        <v>11</v>
      </c>
      <c r="H104" s="65">
        <f>(E104*F104)*G104</f>
        <v>381.92879999999997</v>
      </c>
    </row>
    <row r="105" spans="1:8" ht="13.5" customHeight="1">
      <c r="A105" s="13"/>
      <c r="B105" s="93"/>
      <c r="C105" s="64" t="s">
        <v>14</v>
      </c>
      <c r="D105" s="61"/>
      <c r="E105" s="49">
        <f>E102</f>
        <v>0.03</v>
      </c>
      <c r="F105" s="53">
        <v>3711.6</v>
      </c>
      <c r="G105" s="49">
        <v>11</v>
      </c>
      <c r="H105" s="65">
        <f>(E105*F105)*G105</f>
        <v>1224.828</v>
      </c>
    </row>
    <row r="106" spans="1:8" ht="13.5" customHeight="1">
      <c r="A106" s="13"/>
      <c r="B106" s="93"/>
      <c r="C106" s="64" t="s">
        <v>120</v>
      </c>
      <c r="D106" s="61"/>
      <c r="E106" s="49">
        <f>E103</f>
        <v>0.03</v>
      </c>
      <c r="F106" s="53">
        <v>160</v>
      </c>
      <c r="G106" s="49">
        <v>11</v>
      </c>
      <c r="H106" s="65">
        <f>(E106*F106)*G106</f>
        <v>52.8</v>
      </c>
    </row>
    <row r="107" spans="1:8" ht="14.25" customHeight="1">
      <c r="A107" s="13"/>
      <c r="B107" s="93">
        <v>10</v>
      </c>
      <c r="C107" s="60" t="s">
        <v>31</v>
      </c>
      <c r="D107" s="61"/>
      <c r="E107" s="68"/>
      <c r="F107" s="69"/>
      <c r="G107" s="69"/>
      <c r="H107" s="70"/>
    </row>
    <row r="108" spans="1:8" ht="15.75" customHeight="1">
      <c r="A108" s="13"/>
      <c r="B108" s="93"/>
      <c r="C108" s="82" t="s">
        <v>154</v>
      </c>
      <c r="D108" s="61" t="s">
        <v>11</v>
      </c>
      <c r="E108" s="50">
        <v>0.02</v>
      </c>
      <c r="F108" s="50">
        <f>SUM(F109:F111)</f>
        <v>30294.171600000001</v>
      </c>
      <c r="G108" s="50">
        <v>11</v>
      </c>
      <c r="H108" s="63">
        <f>(E108*F108)*G108</f>
        <v>6664.7177520000005</v>
      </c>
    </row>
    <row r="109" spans="1:8" ht="13.5" customHeight="1">
      <c r="A109" s="13"/>
      <c r="B109" s="93"/>
      <c r="C109" s="64" t="s">
        <v>12</v>
      </c>
      <c r="D109" s="61"/>
      <c r="E109" s="49">
        <f>E108</f>
        <v>0.02</v>
      </c>
      <c r="F109" s="49">
        <f>18072.55-8.1884</f>
        <v>18064.3616</v>
      </c>
      <c r="G109" s="49">
        <v>11</v>
      </c>
      <c r="H109" s="65">
        <f>(E109*F109)*G109</f>
        <v>3974.1595520000001</v>
      </c>
    </row>
    <row r="110" spans="1:8" ht="13.5" customHeight="1">
      <c r="A110" s="13"/>
      <c r="B110" s="93"/>
      <c r="C110" s="64" t="s">
        <v>13</v>
      </c>
      <c r="D110" s="61"/>
      <c r="E110" s="49">
        <f t="shared" ref="E110:E111" si="8">E109</f>
        <v>0.02</v>
      </c>
      <c r="F110" s="49">
        <f>7669.54+38.36-2.97</f>
        <v>7704.9299999999994</v>
      </c>
      <c r="G110" s="49">
        <v>11</v>
      </c>
      <c r="H110" s="65">
        <f>(E110*F110)*G110</f>
        <v>1695.0846000000001</v>
      </c>
    </row>
    <row r="111" spans="1:8" ht="13.5" customHeight="1">
      <c r="A111" s="13"/>
      <c r="B111" s="93"/>
      <c r="C111" s="64" t="s">
        <v>14</v>
      </c>
      <c r="D111" s="61"/>
      <c r="E111" s="49">
        <f t="shared" si="8"/>
        <v>0.02</v>
      </c>
      <c r="F111" s="49">
        <f>4530.25-5.37</f>
        <v>4524.88</v>
      </c>
      <c r="G111" s="49">
        <v>11</v>
      </c>
      <c r="H111" s="65">
        <f>(E111*F111)*G111</f>
        <v>995.47360000000003</v>
      </c>
    </row>
    <row r="112" spans="1:8" ht="13.5" customHeight="1">
      <c r="A112" s="13"/>
      <c r="B112" s="93">
        <v>11</v>
      </c>
      <c r="C112" s="60" t="s">
        <v>136</v>
      </c>
      <c r="D112" s="61" t="s">
        <v>37</v>
      </c>
      <c r="E112" s="50"/>
      <c r="F112" s="62"/>
      <c r="G112" s="50">
        <v>1</v>
      </c>
      <c r="H112" s="63">
        <f>E112*F112*G112</f>
        <v>0</v>
      </c>
    </row>
    <row r="113" spans="1:8" ht="13.5" customHeight="1">
      <c r="A113" s="13"/>
      <c r="B113" s="93">
        <v>12</v>
      </c>
      <c r="C113" s="60" t="s">
        <v>171</v>
      </c>
      <c r="D113" s="61" t="s">
        <v>11</v>
      </c>
      <c r="E113" s="50">
        <v>0.53</v>
      </c>
      <c r="F113" s="62">
        <f>SUM(F114:F117)</f>
        <v>37182.871599999999</v>
      </c>
      <c r="G113" s="50">
        <v>1</v>
      </c>
      <c r="H113" s="63">
        <f>E113*F113*G113</f>
        <v>19706.921947999999</v>
      </c>
    </row>
    <row r="114" spans="1:8" ht="13.5" customHeight="1">
      <c r="A114" s="13"/>
      <c r="B114" s="93"/>
      <c r="C114" s="64" t="s">
        <v>12</v>
      </c>
      <c r="D114" s="61"/>
      <c r="E114" s="49">
        <f>E113</f>
        <v>0.53</v>
      </c>
      <c r="F114" s="53">
        <f>F103+F109</f>
        <v>19924.101600000002</v>
      </c>
      <c r="G114" s="49">
        <v>1</v>
      </c>
      <c r="H114" s="65">
        <f t="shared" ref="H114:H122" si="9">E114*F114*G114</f>
        <v>10559.773848000001</v>
      </c>
    </row>
    <row r="115" spans="1:8" ht="13.5" customHeight="1">
      <c r="A115" s="13"/>
      <c r="B115" s="93"/>
      <c r="C115" s="64" t="s">
        <v>13</v>
      </c>
      <c r="D115" s="61"/>
      <c r="E115" s="49">
        <f>E113</f>
        <v>0.53</v>
      </c>
      <c r="F115" s="53">
        <f>F104+F110</f>
        <v>8862.2899999999991</v>
      </c>
      <c r="G115" s="49">
        <v>1</v>
      </c>
      <c r="H115" s="65">
        <f t="shared" si="9"/>
        <v>4697.0136999999995</v>
      </c>
    </row>
    <row r="116" spans="1:8" ht="13.5" customHeight="1">
      <c r="A116" s="13"/>
      <c r="B116" s="93"/>
      <c r="C116" s="64" t="s">
        <v>14</v>
      </c>
      <c r="D116" s="61"/>
      <c r="E116" s="49">
        <f>E113</f>
        <v>0.53</v>
      </c>
      <c r="F116" s="53">
        <f>F105+F111</f>
        <v>8236.48</v>
      </c>
      <c r="G116" s="49">
        <v>1</v>
      </c>
      <c r="H116" s="65">
        <f t="shared" si="9"/>
        <v>4365.3343999999997</v>
      </c>
    </row>
    <row r="117" spans="1:8" ht="13.5" customHeight="1">
      <c r="A117" s="13"/>
      <c r="B117" s="93"/>
      <c r="C117" s="64" t="s">
        <v>120</v>
      </c>
      <c r="D117" s="61"/>
      <c r="E117" s="49">
        <f>E116</f>
        <v>0.53</v>
      </c>
      <c r="F117" s="53">
        <f>F106</f>
        <v>160</v>
      </c>
      <c r="G117" s="49">
        <v>1</v>
      </c>
      <c r="H117" s="65">
        <f t="shared" si="9"/>
        <v>84.800000000000011</v>
      </c>
    </row>
    <row r="118" spans="1:8" ht="13.5" customHeight="1">
      <c r="A118" s="13"/>
      <c r="B118" s="93">
        <v>13</v>
      </c>
      <c r="C118" s="60" t="s">
        <v>172</v>
      </c>
      <c r="D118" s="61" t="s">
        <v>11</v>
      </c>
      <c r="E118" s="50">
        <v>0.19</v>
      </c>
      <c r="F118" s="62">
        <f>F119+F120+F121+F122</f>
        <v>37182.871599999999</v>
      </c>
      <c r="G118" s="50">
        <v>1</v>
      </c>
      <c r="H118" s="63">
        <f>E118*F118*G118</f>
        <v>7064.7456039999997</v>
      </c>
    </row>
    <row r="119" spans="1:8" ht="13.5" customHeight="1">
      <c r="A119" s="13"/>
      <c r="B119" s="93"/>
      <c r="C119" s="64" t="s">
        <v>12</v>
      </c>
      <c r="D119" s="61"/>
      <c r="E119" s="49">
        <f>E118</f>
        <v>0.19</v>
      </c>
      <c r="F119" s="53">
        <f>F114</f>
        <v>19924.101600000002</v>
      </c>
      <c r="G119" s="49">
        <v>1</v>
      </c>
      <c r="H119" s="65">
        <f t="shared" si="9"/>
        <v>3785.5793040000003</v>
      </c>
    </row>
    <row r="120" spans="1:8" ht="13.5" customHeight="1">
      <c r="A120" s="13"/>
      <c r="B120" s="93"/>
      <c r="C120" s="64" t="s">
        <v>13</v>
      </c>
      <c r="D120" s="61"/>
      <c r="E120" s="49">
        <f t="shared" ref="E120:E122" si="10">E119</f>
        <v>0.19</v>
      </c>
      <c r="F120" s="53">
        <f>F115</f>
        <v>8862.2899999999991</v>
      </c>
      <c r="G120" s="49">
        <v>1</v>
      </c>
      <c r="H120" s="65">
        <f t="shared" si="9"/>
        <v>1683.8350999999998</v>
      </c>
    </row>
    <row r="121" spans="1:8" ht="13.5" customHeight="1">
      <c r="A121" s="13"/>
      <c r="B121" s="93"/>
      <c r="C121" s="64" t="s">
        <v>14</v>
      </c>
      <c r="D121" s="61"/>
      <c r="E121" s="49">
        <f t="shared" si="10"/>
        <v>0.19</v>
      </c>
      <c r="F121" s="53">
        <f>F116</f>
        <v>8236.48</v>
      </c>
      <c r="G121" s="49">
        <v>1</v>
      </c>
      <c r="H121" s="65">
        <f t="shared" si="9"/>
        <v>1564.9312</v>
      </c>
    </row>
    <row r="122" spans="1:8" ht="13.5" customHeight="1">
      <c r="A122" s="13"/>
      <c r="B122" s="93"/>
      <c r="C122" s="64" t="s">
        <v>120</v>
      </c>
      <c r="D122" s="61"/>
      <c r="E122" s="49">
        <f t="shared" si="10"/>
        <v>0.19</v>
      </c>
      <c r="F122" s="53">
        <f>F117</f>
        <v>160</v>
      </c>
      <c r="G122" s="49">
        <v>1</v>
      </c>
      <c r="H122" s="65">
        <f t="shared" si="9"/>
        <v>30.4</v>
      </c>
    </row>
    <row r="123" spans="1:8" ht="13.5" customHeight="1">
      <c r="A123" s="13"/>
      <c r="B123" s="93">
        <v>14</v>
      </c>
      <c r="C123" s="60" t="s">
        <v>173</v>
      </c>
      <c r="D123" s="61" t="s">
        <v>46</v>
      </c>
      <c r="E123" s="50">
        <v>2.27</v>
      </c>
      <c r="F123" s="50">
        <f>F124+F125+F126+F127</f>
        <v>100</v>
      </c>
      <c r="G123" s="50">
        <v>1</v>
      </c>
      <c r="H123" s="63">
        <f>E123*F123*G123</f>
        <v>227</v>
      </c>
    </row>
    <row r="124" spans="1:8" ht="13.5" customHeight="1">
      <c r="A124" s="13"/>
      <c r="B124" s="93"/>
      <c r="C124" s="64" t="s">
        <v>12</v>
      </c>
      <c r="D124" s="61"/>
      <c r="E124" s="49">
        <f>E123</f>
        <v>2.27</v>
      </c>
      <c r="F124" s="49">
        <v>51</v>
      </c>
      <c r="G124" s="49">
        <v>1</v>
      </c>
      <c r="H124" s="65">
        <f t="shared" ref="H124:H132" si="11">E124*F124*G124</f>
        <v>115.77</v>
      </c>
    </row>
    <row r="125" spans="1:8" ht="13.5" customHeight="1">
      <c r="A125" s="13"/>
      <c r="B125" s="93"/>
      <c r="C125" s="64" t="s">
        <v>13</v>
      </c>
      <c r="D125" s="61"/>
      <c r="E125" s="49">
        <f t="shared" ref="E125:E127" si="12">E124</f>
        <v>2.27</v>
      </c>
      <c r="F125" s="49">
        <v>25</v>
      </c>
      <c r="G125" s="49">
        <v>1</v>
      </c>
      <c r="H125" s="65">
        <f t="shared" si="11"/>
        <v>56.75</v>
      </c>
    </row>
    <row r="126" spans="1:8" ht="13.5" customHeight="1">
      <c r="A126" s="13"/>
      <c r="B126" s="93"/>
      <c r="C126" s="64" t="s">
        <v>14</v>
      </c>
      <c r="D126" s="61"/>
      <c r="E126" s="49">
        <f t="shared" si="12"/>
        <v>2.27</v>
      </c>
      <c r="F126" s="49">
        <v>23</v>
      </c>
      <c r="G126" s="49">
        <v>1</v>
      </c>
      <c r="H126" s="65">
        <f t="shared" si="11"/>
        <v>52.21</v>
      </c>
    </row>
    <row r="127" spans="1:8" ht="13.5" customHeight="1">
      <c r="A127" s="13"/>
      <c r="B127" s="93"/>
      <c r="C127" s="64" t="s">
        <v>120</v>
      </c>
      <c r="D127" s="61"/>
      <c r="E127" s="49">
        <f t="shared" si="12"/>
        <v>2.27</v>
      </c>
      <c r="F127" s="49">
        <v>1</v>
      </c>
      <c r="G127" s="49">
        <v>1</v>
      </c>
      <c r="H127" s="65">
        <f t="shared" si="11"/>
        <v>2.27</v>
      </c>
    </row>
    <row r="128" spans="1:8" ht="13.5" customHeight="1">
      <c r="A128" s="13"/>
      <c r="B128" s="93">
        <v>15</v>
      </c>
      <c r="C128" s="60" t="s">
        <v>174</v>
      </c>
      <c r="D128" s="61" t="s">
        <v>165</v>
      </c>
      <c r="E128" s="50">
        <v>18.010000000000002</v>
      </c>
      <c r="F128" s="50">
        <f>F129+F130+F131+F132</f>
        <v>52.4</v>
      </c>
      <c r="G128" s="50">
        <v>1</v>
      </c>
      <c r="H128" s="63">
        <f>E128*F128*G128</f>
        <v>943.72400000000005</v>
      </c>
    </row>
    <row r="129" spans="1:8" ht="13.5" customHeight="1">
      <c r="A129" s="13"/>
      <c r="B129" s="93"/>
      <c r="C129" s="64" t="s">
        <v>12</v>
      </c>
      <c r="D129" s="61"/>
      <c r="E129" s="49">
        <f>E128</f>
        <v>18.010000000000002</v>
      </c>
      <c r="F129" s="49">
        <v>28</v>
      </c>
      <c r="G129" s="49">
        <v>1</v>
      </c>
      <c r="H129" s="65">
        <f t="shared" si="11"/>
        <v>504.28000000000003</v>
      </c>
    </row>
    <row r="130" spans="1:8" ht="13.5" customHeight="1">
      <c r="A130" s="13"/>
      <c r="B130" s="93"/>
      <c r="C130" s="64" t="s">
        <v>13</v>
      </c>
      <c r="D130" s="61"/>
      <c r="E130" s="49">
        <f>E128</f>
        <v>18.010000000000002</v>
      </c>
      <c r="F130" s="49">
        <v>13</v>
      </c>
      <c r="G130" s="49">
        <v>1</v>
      </c>
      <c r="H130" s="65">
        <f t="shared" si="11"/>
        <v>234.13000000000002</v>
      </c>
    </row>
    <row r="131" spans="1:8" ht="13.5" customHeight="1">
      <c r="A131" s="13"/>
      <c r="B131" s="93"/>
      <c r="C131" s="64" t="s">
        <v>14</v>
      </c>
      <c r="D131" s="61"/>
      <c r="E131" s="49">
        <f>E128</f>
        <v>18.010000000000002</v>
      </c>
      <c r="F131" s="49">
        <v>11</v>
      </c>
      <c r="G131" s="49">
        <v>1</v>
      </c>
      <c r="H131" s="65">
        <f t="shared" si="11"/>
        <v>198.11</v>
      </c>
    </row>
    <row r="132" spans="1:8" ht="13.5" customHeight="1">
      <c r="A132" s="13"/>
      <c r="B132" s="93"/>
      <c r="C132" s="64" t="s">
        <v>120</v>
      </c>
      <c r="D132" s="61"/>
      <c r="E132" s="49">
        <f>E131</f>
        <v>18.010000000000002</v>
      </c>
      <c r="F132" s="49">
        <v>0.4</v>
      </c>
      <c r="G132" s="49">
        <v>1</v>
      </c>
      <c r="H132" s="65">
        <f t="shared" si="11"/>
        <v>7.2040000000000006</v>
      </c>
    </row>
    <row r="133" spans="1:8" ht="13.5" customHeight="1">
      <c r="A133" s="13"/>
      <c r="B133" s="93">
        <v>16</v>
      </c>
      <c r="C133" s="60" t="s">
        <v>175</v>
      </c>
      <c r="D133" s="61" t="s">
        <v>11</v>
      </c>
      <c r="E133" s="50">
        <v>97.73</v>
      </c>
      <c r="F133" s="50">
        <v>6.4360999999999997</v>
      </c>
      <c r="G133" s="50"/>
      <c r="H133" s="63">
        <f>E133*F133*G133</f>
        <v>0</v>
      </c>
    </row>
    <row r="134" spans="1:8" ht="13.5" customHeight="1">
      <c r="A134" s="13"/>
      <c r="B134" s="93">
        <v>17</v>
      </c>
      <c r="C134" s="60" t="s">
        <v>176</v>
      </c>
      <c r="D134" s="61" t="s">
        <v>177</v>
      </c>
      <c r="E134" s="50">
        <v>38.92</v>
      </c>
      <c r="F134" s="50">
        <v>45.5</v>
      </c>
      <c r="G134" s="50"/>
      <c r="H134" s="63">
        <f>E134*F134*G134</f>
        <v>0</v>
      </c>
    </row>
    <row r="135" spans="1:8" ht="13.5" customHeight="1">
      <c r="A135" s="13"/>
      <c r="B135" s="93"/>
      <c r="C135" s="175" t="s">
        <v>178</v>
      </c>
      <c r="D135" s="61" t="s">
        <v>123</v>
      </c>
      <c r="E135" s="50">
        <v>1.03</v>
      </c>
      <c r="F135" s="50">
        <v>4550</v>
      </c>
      <c r="G135" s="49"/>
      <c r="H135" s="63">
        <f>E135*F135*G135</f>
        <v>0</v>
      </c>
    </row>
    <row r="136" spans="1:8" ht="13.5" customHeight="1">
      <c r="A136" s="13"/>
      <c r="B136" s="93">
        <v>18</v>
      </c>
      <c r="C136" s="60" t="s">
        <v>179</v>
      </c>
      <c r="D136" s="61" t="s">
        <v>11</v>
      </c>
      <c r="E136" s="50">
        <v>1.18</v>
      </c>
      <c r="F136" s="50">
        <v>137.63</v>
      </c>
      <c r="G136" s="50"/>
      <c r="H136" s="63">
        <f t="shared" ref="H136:H137" si="13">E136*F136*G136</f>
        <v>0</v>
      </c>
    </row>
    <row r="137" spans="1:8" ht="13.5" customHeight="1">
      <c r="A137" s="13"/>
      <c r="B137" s="93">
        <v>19</v>
      </c>
      <c r="C137" s="60" t="s">
        <v>180</v>
      </c>
      <c r="D137" s="61" t="s">
        <v>11</v>
      </c>
      <c r="E137" s="50">
        <v>26.25</v>
      </c>
      <c r="F137" s="50">
        <v>111.63</v>
      </c>
      <c r="G137" s="50"/>
      <c r="H137" s="63">
        <f t="shared" si="13"/>
        <v>0</v>
      </c>
    </row>
    <row r="138" spans="1:8" ht="13.5" customHeight="1">
      <c r="A138" s="13"/>
      <c r="B138" s="93">
        <v>20</v>
      </c>
      <c r="C138" s="60" t="s">
        <v>181</v>
      </c>
      <c r="D138" s="61" t="s">
        <v>11</v>
      </c>
      <c r="E138" s="50">
        <v>4.05</v>
      </c>
      <c r="F138" s="50">
        <v>2.14</v>
      </c>
      <c r="G138" s="49"/>
      <c r="H138" s="63">
        <f>E138*F138*G138</f>
        <v>0</v>
      </c>
    </row>
    <row r="139" spans="1:8" ht="13.5" customHeight="1">
      <c r="A139" s="13"/>
      <c r="B139" s="93">
        <v>21</v>
      </c>
      <c r="C139" s="60" t="s">
        <v>182</v>
      </c>
      <c r="D139" s="61" t="s">
        <v>37</v>
      </c>
      <c r="E139" s="50">
        <v>18.010000000000002</v>
      </c>
      <c r="F139" s="50">
        <v>143</v>
      </c>
      <c r="G139" s="50">
        <v>1</v>
      </c>
      <c r="H139" s="63">
        <f>E139*F139*G139</f>
        <v>2575.4300000000003</v>
      </c>
    </row>
    <row r="140" spans="1:8" ht="26.25" customHeight="1">
      <c r="A140" s="13"/>
      <c r="B140" s="93">
        <v>22</v>
      </c>
      <c r="C140" s="60" t="s">
        <v>32</v>
      </c>
      <c r="D140" s="61"/>
      <c r="E140" s="68"/>
      <c r="F140" s="69"/>
      <c r="G140" s="69"/>
      <c r="H140" s="70"/>
    </row>
    <row r="141" spans="1:8" ht="15.75" customHeight="1">
      <c r="A141" s="13"/>
      <c r="B141" s="93"/>
      <c r="C141" s="82" t="s">
        <v>154</v>
      </c>
      <c r="D141" s="61" t="s">
        <v>11</v>
      </c>
      <c r="E141" s="50">
        <v>0.66</v>
      </c>
      <c r="F141" s="83">
        <f>SUM(F142:F145)</f>
        <v>312.16999999999996</v>
      </c>
      <c r="G141" s="50">
        <v>11</v>
      </c>
      <c r="H141" s="63">
        <f>(E141*F141)*G141</f>
        <v>2266.3541999999998</v>
      </c>
    </row>
    <row r="142" spans="1:8" ht="13.5" customHeight="1">
      <c r="A142" s="13"/>
      <c r="B142" s="93"/>
      <c r="C142" s="64" t="s">
        <v>12</v>
      </c>
      <c r="D142" s="61"/>
      <c r="E142" s="49">
        <f>E141</f>
        <v>0.66</v>
      </c>
      <c r="F142" s="49">
        <v>240.42</v>
      </c>
      <c r="G142" s="49">
        <v>11</v>
      </c>
      <c r="H142" s="65">
        <f>(E142*F142)*G142</f>
        <v>1745.4492</v>
      </c>
    </row>
    <row r="143" spans="1:8" ht="13.5" customHeight="1">
      <c r="A143" s="13"/>
      <c r="B143" s="93"/>
      <c r="C143" s="64" t="s">
        <v>13</v>
      </c>
      <c r="D143" s="61"/>
      <c r="E143" s="49">
        <f>E141</f>
        <v>0.66</v>
      </c>
      <c r="F143" s="49">
        <v>60.25</v>
      </c>
      <c r="G143" s="49">
        <v>11</v>
      </c>
      <c r="H143" s="65">
        <f>(E143*F143)*G143</f>
        <v>437.41500000000002</v>
      </c>
    </row>
    <row r="144" spans="1:8" ht="13.5" customHeight="1">
      <c r="A144" s="13"/>
      <c r="B144" s="93"/>
      <c r="C144" s="64" t="s">
        <v>14</v>
      </c>
      <c r="D144" s="61"/>
      <c r="E144" s="49">
        <f>E141</f>
        <v>0.66</v>
      </c>
      <c r="F144" s="49">
        <v>3.5</v>
      </c>
      <c r="G144" s="49">
        <v>11</v>
      </c>
      <c r="H144" s="65">
        <f>(E144*F144)*G144</f>
        <v>25.41</v>
      </c>
    </row>
    <row r="145" spans="1:8" ht="13.5" customHeight="1">
      <c r="A145" s="59"/>
      <c r="B145" s="95"/>
      <c r="C145" s="64" t="s">
        <v>120</v>
      </c>
      <c r="D145" s="61"/>
      <c r="E145" s="49">
        <f>E144</f>
        <v>0.66</v>
      </c>
      <c r="F145" s="49">
        <v>8</v>
      </c>
      <c r="G145" s="49">
        <v>11</v>
      </c>
      <c r="H145" s="65">
        <f>(E145*F145)*G145</f>
        <v>58.080000000000005</v>
      </c>
    </row>
    <row r="146" spans="1:8" ht="27.75" customHeight="1">
      <c r="A146" s="19"/>
      <c r="B146" s="96" t="s">
        <v>183</v>
      </c>
      <c r="C146" s="60" t="s">
        <v>33</v>
      </c>
      <c r="D146" s="61"/>
      <c r="E146" s="68"/>
      <c r="F146" s="69"/>
      <c r="G146" s="69"/>
      <c r="H146" s="70"/>
    </row>
    <row r="147" spans="1:8" ht="15.75" customHeight="1">
      <c r="A147" s="13"/>
      <c r="B147" s="93"/>
      <c r="C147" s="82" t="s">
        <v>154</v>
      </c>
      <c r="D147" s="61" t="s">
        <v>11</v>
      </c>
      <c r="E147" s="50">
        <v>0.03</v>
      </c>
      <c r="F147" s="83">
        <f>F148+F149+F150+F151</f>
        <v>312.16999999999996</v>
      </c>
      <c r="G147" s="50">
        <v>11</v>
      </c>
      <c r="H147" s="63">
        <f>(E147*F147)*G147</f>
        <v>103.01609999999998</v>
      </c>
    </row>
    <row r="148" spans="1:8" ht="13.5" customHeight="1">
      <c r="A148" s="13"/>
      <c r="B148" s="93"/>
      <c r="C148" s="64" t="s">
        <v>12</v>
      </c>
      <c r="D148" s="61"/>
      <c r="E148" s="49">
        <f>E147</f>
        <v>0.03</v>
      </c>
      <c r="F148" s="49">
        <v>240.42</v>
      </c>
      <c r="G148" s="49">
        <v>11</v>
      </c>
      <c r="H148" s="65">
        <f>(E148*F148)*G148</f>
        <v>79.338599999999985</v>
      </c>
    </row>
    <row r="149" spans="1:8" ht="14.25" customHeight="1">
      <c r="A149" s="13"/>
      <c r="B149" s="93"/>
      <c r="C149" s="64" t="s">
        <v>13</v>
      </c>
      <c r="D149" s="61"/>
      <c r="E149" s="49">
        <f t="shared" ref="E149:E151" si="14">E148</f>
        <v>0.03</v>
      </c>
      <c r="F149" s="49">
        <v>60.25</v>
      </c>
      <c r="G149" s="49">
        <v>11</v>
      </c>
      <c r="H149" s="65">
        <f>(E149*F149)*G149</f>
        <v>19.8825</v>
      </c>
    </row>
    <row r="150" spans="1:8" ht="13.5" customHeight="1">
      <c r="A150" s="13"/>
      <c r="B150" s="93"/>
      <c r="C150" s="64" t="s">
        <v>14</v>
      </c>
      <c r="D150" s="61"/>
      <c r="E150" s="49">
        <f t="shared" si="14"/>
        <v>0.03</v>
      </c>
      <c r="F150" s="49">
        <v>3.5</v>
      </c>
      <c r="G150" s="49">
        <v>11</v>
      </c>
      <c r="H150" s="65">
        <f>(E150*F150)*G150</f>
        <v>1.155</v>
      </c>
    </row>
    <row r="151" spans="1:8" ht="13.5" customHeight="1">
      <c r="A151" s="13"/>
      <c r="B151" s="93"/>
      <c r="C151" s="64" t="s">
        <v>120</v>
      </c>
      <c r="D151" s="61"/>
      <c r="E151" s="49">
        <f t="shared" si="14"/>
        <v>0.03</v>
      </c>
      <c r="F151" s="49">
        <v>8</v>
      </c>
      <c r="G151" s="49">
        <v>11</v>
      </c>
      <c r="H151" s="65">
        <f>(E151*F151)*G151</f>
        <v>2.6399999999999997</v>
      </c>
    </row>
    <row r="152" spans="1:8" ht="26.25" customHeight="1">
      <c r="A152" s="13"/>
      <c r="B152" s="93">
        <v>23</v>
      </c>
      <c r="C152" s="60" t="s">
        <v>34</v>
      </c>
      <c r="D152" s="61"/>
      <c r="E152" s="68"/>
      <c r="F152" s="69"/>
      <c r="G152" s="69"/>
      <c r="H152" s="70"/>
    </row>
    <row r="153" spans="1:8" ht="15.75" customHeight="1">
      <c r="A153" s="13"/>
      <c r="B153" s="93"/>
      <c r="C153" s="82" t="s">
        <v>154</v>
      </c>
      <c r="D153" s="61" t="s">
        <v>11</v>
      </c>
      <c r="E153" s="50">
        <v>0.55000000000000004</v>
      </c>
      <c r="F153" s="50">
        <v>10.62</v>
      </c>
      <c r="G153" s="50">
        <v>11</v>
      </c>
      <c r="H153" s="63">
        <f>(E153*F153)*G153</f>
        <v>64.251000000000005</v>
      </c>
    </row>
    <row r="154" spans="1:8" ht="13.5" customHeight="1">
      <c r="A154" s="13"/>
      <c r="B154" s="93"/>
      <c r="C154" s="64" t="s">
        <v>12</v>
      </c>
      <c r="D154" s="61"/>
      <c r="E154" s="49">
        <f>E153</f>
        <v>0.55000000000000004</v>
      </c>
      <c r="F154" s="49">
        <v>10.62</v>
      </c>
      <c r="G154" s="49">
        <v>11</v>
      </c>
      <c r="H154" s="65">
        <f>(E154*F154)*G154</f>
        <v>64.251000000000005</v>
      </c>
    </row>
    <row r="155" spans="1:8" ht="13.5" customHeight="1">
      <c r="A155" s="13"/>
      <c r="B155" s="93"/>
      <c r="C155" s="64" t="s">
        <v>13</v>
      </c>
      <c r="D155" s="61"/>
      <c r="E155" s="49">
        <f>E153</f>
        <v>0.55000000000000004</v>
      </c>
      <c r="F155" s="49">
        <v>0</v>
      </c>
      <c r="G155" s="49">
        <v>11</v>
      </c>
      <c r="H155" s="65">
        <f>(E155*F155)*G155</f>
        <v>0</v>
      </c>
    </row>
    <row r="156" spans="1:8" ht="13.5" customHeight="1">
      <c r="A156" s="13"/>
      <c r="B156" s="93"/>
      <c r="C156" s="64" t="s">
        <v>14</v>
      </c>
      <c r="D156" s="61"/>
      <c r="E156" s="49">
        <f>E153</f>
        <v>0.55000000000000004</v>
      </c>
      <c r="F156" s="49">
        <v>0</v>
      </c>
      <c r="G156" s="49">
        <v>11</v>
      </c>
      <c r="H156" s="65">
        <f>(E156*F156)*G156</f>
        <v>0</v>
      </c>
    </row>
    <row r="157" spans="1:8" ht="27" customHeight="1">
      <c r="A157" s="13"/>
      <c r="B157" s="93" t="s">
        <v>184</v>
      </c>
      <c r="C157" s="60" t="s">
        <v>35</v>
      </c>
      <c r="D157" s="61"/>
      <c r="E157" s="68"/>
      <c r="F157" s="69"/>
      <c r="G157" s="69"/>
      <c r="H157" s="70"/>
    </row>
    <row r="158" spans="1:8" ht="15.75" customHeight="1">
      <c r="A158" s="13"/>
      <c r="B158" s="93"/>
      <c r="C158" s="82" t="s">
        <v>154</v>
      </c>
      <c r="D158" s="61" t="s">
        <v>11</v>
      </c>
      <c r="E158" s="50">
        <v>0.03</v>
      </c>
      <c r="F158" s="50">
        <f>F159+F160+F161</f>
        <v>10.62</v>
      </c>
      <c r="G158" s="50">
        <v>11</v>
      </c>
      <c r="H158" s="63">
        <f>(E158*F158)*G158</f>
        <v>3.5045999999999995</v>
      </c>
    </row>
    <row r="159" spans="1:8" ht="13.5" customHeight="1">
      <c r="A159" s="13"/>
      <c r="B159" s="93"/>
      <c r="C159" s="64" t="s">
        <v>12</v>
      </c>
      <c r="D159" s="61"/>
      <c r="E159" s="49">
        <f>E158</f>
        <v>0.03</v>
      </c>
      <c r="F159" s="49">
        <v>10.62</v>
      </c>
      <c r="G159" s="49">
        <v>11</v>
      </c>
      <c r="H159" s="65">
        <f>(E159*F159)*G159</f>
        <v>3.5045999999999995</v>
      </c>
    </row>
    <row r="160" spans="1:8" ht="13.5" customHeight="1">
      <c r="A160" s="13"/>
      <c r="B160" s="93"/>
      <c r="C160" s="64" t="s">
        <v>13</v>
      </c>
      <c r="D160" s="61"/>
      <c r="E160" s="49">
        <f t="shared" ref="E160:E161" si="15">E159</f>
        <v>0.03</v>
      </c>
      <c r="F160" s="49">
        <v>0</v>
      </c>
      <c r="G160" s="49">
        <v>11</v>
      </c>
      <c r="H160" s="65">
        <f>(E160*F160)*G160</f>
        <v>0</v>
      </c>
    </row>
    <row r="161" spans="1:8" ht="13.5" customHeight="1">
      <c r="A161" s="13"/>
      <c r="B161" s="93"/>
      <c r="C161" s="64" t="s">
        <v>14</v>
      </c>
      <c r="D161" s="61"/>
      <c r="E161" s="49">
        <f t="shared" si="15"/>
        <v>0.03</v>
      </c>
      <c r="F161" s="49">
        <v>0</v>
      </c>
      <c r="G161" s="49">
        <v>11</v>
      </c>
      <c r="H161" s="65">
        <f>(E161*F161)*G161</f>
        <v>0</v>
      </c>
    </row>
    <row r="162" spans="1:8" ht="13.5" customHeight="1">
      <c r="A162" s="13"/>
      <c r="B162" s="93">
        <v>24</v>
      </c>
      <c r="C162" s="60" t="s">
        <v>135</v>
      </c>
      <c r="D162" s="61" t="s">
        <v>37</v>
      </c>
      <c r="E162" s="50">
        <v>13.61</v>
      </c>
      <c r="F162" s="50"/>
      <c r="G162" s="50"/>
      <c r="H162" s="63">
        <f>E162*F162*G162</f>
        <v>0</v>
      </c>
    </row>
    <row r="163" spans="1:8">
      <c r="A163" s="13"/>
      <c r="B163" s="66">
        <v>25</v>
      </c>
      <c r="C163" s="60" t="s">
        <v>36</v>
      </c>
      <c r="D163" s="67"/>
      <c r="E163" s="68"/>
      <c r="F163" s="69"/>
      <c r="G163" s="69"/>
      <c r="H163" s="70"/>
    </row>
    <row r="164" spans="1:8">
      <c r="A164" s="13"/>
      <c r="B164" s="66"/>
      <c r="C164" s="82" t="s">
        <v>154</v>
      </c>
      <c r="D164" s="67" t="s">
        <v>37</v>
      </c>
      <c r="E164" s="50">
        <v>18.54</v>
      </c>
      <c r="F164" s="50">
        <f>SUM(F165:F167)</f>
        <v>285</v>
      </c>
      <c r="G164" s="50">
        <v>1</v>
      </c>
      <c r="H164" s="63">
        <f>(E164*F164)*G164</f>
        <v>5283.9</v>
      </c>
    </row>
    <row r="165" spans="1:8">
      <c r="A165" s="13"/>
      <c r="B165" s="66"/>
      <c r="C165" s="64" t="s">
        <v>12</v>
      </c>
      <c r="D165" s="67"/>
      <c r="E165" s="49">
        <f>E164</f>
        <v>18.54</v>
      </c>
      <c r="F165" s="49">
        <v>130</v>
      </c>
      <c r="G165" s="49">
        <v>1</v>
      </c>
      <c r="H165" s="65">
        <f>(E165*F165)*G165</f>
        <v>2410.1999999999998</v>
      </c>
    </row>
    <row r="166" spans="1:8">
      <c r="A166" s="13"/>
      <c r="B166" s="66"/>
      <c r="C166" s="64" t="s">
        <v>13</v>
      </c>
      <c r="D166" s="67"/>
      <c r="E166" s="49">
        <f t="shared" ref="E166:E167" si="16">E165</f>
        <v>18.54</v>
      </c>
      <c r="F166" s="49">
        <v>90</v>
      </c>
      <c r="G166" s="49">
        <v>1</v>
      </c>
      <c r="H166" s="65">
        <f>(E166*F166)*G166</f>
        <v>1668.6</v>
      </c>
    </row>
    <row r="167" spans="1:8">
      <c r="A167" s="13"/>
      <c r="B167" s="66"/>
      <c r="C167" s="64" t="s">
        <v>14</v>
      </c>
      <c r="D167" s="67"/>
      <c r="E167" s="49">
        <f t="shared" si="16"/>
        <v>18.54</v>
      </c>
      <c r="F167" s="49">
        <v>65</v>
      </c>
      <c r="G167" s="49">
        <v>1</v>
      </c>
      <c r="H167" s="65">
        <f>(E167*F167)*G167</f>
        <v>1205.0999999999999</v>
      </c>
    </row>
    <row r="168" spans="1:8">
      <c r="A168" s="13"/>
      <c r="B168" s="66">
        <v>26</v>
      </c>
      <c r="C168" s="60" t="s">
        <v>38</v>
      </c>
      <c r="D168" s="67"/>
      <c r="E168" s="68"/>
      <c r="F168" s="69"/>
      <c r="G168" s="69"/>
      <c r="H168" s="70"/>
    </row>
    <row r="169" spans="1:8">
      <c r="A169" s="13"/>
      <c r="B169" s="66"/>
      <c r="C169" s="82" t="s">
        <v>154</v>
      </c>
      <c r="D169" s="67" t="s">
        <v>6</v>
      </c>
      <c r="E169" s="50">
        <v>0.25</v>
      </c>
      <c r="F169" s="50">
        <f>SUM(F170:F172)</f>
        <v>445</v>
      </c>
      <c r="G169" s="50">
        <v>31</v>
      </c>
      <c r="H169" s="63">
        <f>(E169*F169)*G169</f>
        <v>3448.75</v>
      </c>
    </row>
    <row r="170" spans="1:8">
      <c r="A170" s="13"/>
      <c r="B170" s="66"/>
      <c r="C170" s="64" t="s">
        <v>39</v>
      </c>
      <c r="D170" s="67"/>
      <c r="E170" s="49">
        <f>E169</f>
        <v>0.25</v>
      </c>
      <c r="F170" s="49">
        <v>380</v>
      </c>
      <c r="G170" s="49">
        <v>31</v>
      </c>
      <c r="H170" s="65">
        <f>(E170*F170)*G170</f>
        <v>2945</v>
      </c>
    </row>
    <row r="171" spans="1:8" ht="14.25" customHeight="1">
      <c r="A171" s="13"/>
      <c r="B171" s="66"/>
      <c r="C171" s="64" t="s">
        <v>40</v>
      </c>
      <c r="D171" s="67"/>
      <c r="E171" s="49">
        <f t="shared" ref="E171:E172" si="17">E170</f>
        <v>0.25</v>
      </c>
      <c r="F171" s="49">
        <v>52</v>
      </c>
      <c r="G171" s="49">
        <v>31</v>
      </c>
      <c r="H171" s="65">
        <f>(E171*F171)*G171</f>
        <v>403</v>
      </c>
    </row>
    <row r="172" spans="1:8">
      <c r="A172" s="13"/>
      <c r="B172" s="66"/>
      <c r="C172" s="64" t="s">
        <v>41</v>
      </c>
      <c r="D172" s="67"/>
      <c r="E172" s="49">
        <f t="shared" si="17"/>
        <v>0.25</v>
      </c>
      <c r="F172" s="49">
        <v>13</v>
      </c>
      <c r="G172" s="49">
        <v>31</v>
      </c>
      <c r="H172" s="65">
        <f>(E172*F172)*G172</f>
        <v>100.75</v>
      </c>
    </row>
    <row r="173" spans="1:8">
      <c r="A173" s="13"/>
      <c r="B173" s="66"/>
      <c r="C173" s="97" t="s">
        <v>42</v>
      </c>
      <c r="D173" s="67"/>
      <c r="E173" s="49"/>
      <c r="F173" s="49"/>
      <c r="G173" s="49"/>
      <c r="H173" s="65"/>
    </row>
    <row r="174" spans="1:8">
      <c r="A174" s="13"/>
      <c r="B174" s="66">
        <v>27</v>
      </c>
      <c r="C174" s="60" t="s">
        <v>43</v>
      </c>
      <c r="D174" s="67" t="s">
        <v>11</v>
      </c>
      <c r="E174" s="50">
        <v>0.03</v>
      </c>
      <c r="F174" s="98">
        <f>F175+F176</f>
        <v>9779.24</v>
      </c>
      <c r="G174" s="50">
        <v>9</v>
      </c>
      <c r="H174" s="63">
        <f>E174*F174*G174</f>
        <v>2640.3947999999996</v>
      </c>
    </row>
    <row r="175" spans="1:8">
      <c r="A175" s="13"/>
      <c r="B175" s="66"/>
      <c r="C175" s="72" t="s">
        <v>12</v>
      </c>
      <c r="D175" s="67"/>
      <c r="E175" s="49">
        <f>E174</f>
        <v>0.03</v>
      </c>
      <c r="F175" s="71">
        <v>4256.8599999999997</v>
      </c>
      <c r="G175" s="49">
        <v>9</v>
      </c>
      <c r="H175" s="65">
        <f>E175*F175*G175</f>
        <v>1149.3521999999998</v>
      </c>
    </row>
    <row r="176" spans="1:8">
      <c r="A176" s="13"/>
      <c r="B176" s="66"/>
      <c r="C176" s="72" t="s">
        <v>13</v>
      </c>
      <c r="D176" s="67"/>
      <c r="E176" s="49">
        <f t="shared" ref="E176:E177" si="18">E175</f>
        <v>0.03</v>
      </c>
      <c r="F176" s="71">
        <v>5522.38</v>
      </c>
      <c r="G176" s="49">
        <v>9</v>
      </c>
      <c r="H176" s="65">
        <f>E176*F176*G176</f>
        <v>1491.0426</v>
      </c>
    </row>
    <row r="177" spans="1:8">
      <c r="A177" s="13"/>
      <c r="B177" s="66"/>
      <c r="C177" s="72" t="s">
        <v>14</v>
      </c>
      <c r="D177" s="67"/>
      <c r="E177" s="49">
        <f t="shared" si="18"/>
        <v>0.03</v>
      </c>
      <c r="F177" s="71">
        <v>0</v>
      </c>
      <c r="G177" s="49">
        <v>9</v>
      </c>
      <c r="H177" s="65">
        <f>E177*F177*G177</f>
        <v>0</v>
      </c>
    </row>
    <row r="178" spans="1:8" ht="13.5">
      <c r="A178" s="13"/>
      <c r="B178" s="66">
        <v>28</v>
      </c>
      <c r="C178" s="60" t="s">
        <v>171</v>
      </c>
      <c r="D178" s="61" t="s">
        <v>11</v>
      </c>
      <c r="E178" s="50">
        <v>0.45</v>
      </c>
      <c r="F178" s="62">
        <f>SUM(F179:F181)</f>
        <v>9779.24</v>
      </c>
      <c r="G178" s="50">
        <v>1</v>
      </c>
      <c r="H178" s="63">
        <f>E178*F178*G178</f>
        <v>4400.6580000000004</v>
      </c>
    </row>
    <row r="179" spans="1:8" ht="13.5">
      <c r="A179" s="13"/>
      <c r="B179" s="66"/>
      <c r="C179" s="64" t="s">
        <v>12</v>
      </c>
      <c r="D179" s="61"/>
      <c r="E179" s="49">
        <f>E178</f>
        <v>0.45</v>
      </c>
      <c r="F179" s="53">
        <f>F175</f>
        <v>4256.8599999999997</v>
      </c>
      <c r="G179" s="49">
        <v>1</v>
      </c>
      <c r="H179" s="65">
        <f t="shared" ref="H179:H181" si="19">E179*F179*G179</f>
        <v>1915.587</v>
      </c>
    </row>
    <row r="180" spans="1:8" ht="13.5">
      <c r="A180" s="13"/>
      <c r="B180" s="66"/>
      <c r="C180" s="64" t="s">
        <v>13</v>
      </c>
      <c r="D180" s="61"/>
      <c r="E180" s="49">
        <f>E178</f>
        <v>0.45</v>
      </c>
      <c r="F180" s="53">
        <f>F176</f>
        <v>5522.38</v>
      </c>
      <c r="G180" s="49">
        <v>1</v>
      </c>
      <c r="H180" s="65">
        <f t="shared" si="19"/>
        <v>2485.0709999999999</v>
      </c>
    </row>
    <row r="181" spans="1:8" ht="13.5">
      <c r="A181" s="13"/>
      <c r="B181" s="66"/>
      <c r="C181" s="64" t="s">
        <v>14</v>
      </c>
      <c r="D181" s="61"/>
      <c r="E181" s="49">
        <f>E178</f>
        <v>0.45</v>
      </c>
      <c r="F181" s="53">
        <v>0</v>
      </c>
      <c r="G181" s="49">
        <v>1</v>
      </c>
      <c r="H181" s="65">
        <f t="shared" si="19"/>
        <v>0</v>
      </c>
    </row>
    <row r="182" spans="1:8" ht="13.5">
      <c r="A182" s="13"/>
      <c r="B182" s="66">
        <v>29</v>
      </c>
      <c r="C182" s="60" t="s">
        <v>172</v>
      </c>
      <c r="D182" s="61" t="s">
        <v>11</v>
      </c>
      <c r="E182" s="50">
        <v>0.16</v>
      </c>
      <c r="F182" s="62">
        <f>F183+F184+F185</f>
        <v>9779.24</v>
      </c>
      <c r="G182" s="50">
        <v>1</v>
      </c>
      <c r="H182" s="63">
        <f>E182*F182*G182</f>
        <v>1564.6784</v>
      </c>
    </row>
    <row r="183" spans="1:8" ht="13.5">
      <c r="A183" s="13"/>
      <c r="B183" s="66"/>
      <c r="C183" s="64" t="s">
        <v>12</v>
      </c>
      <c r="D183" s="61"/>
      <c r="E183" s="49">
        <f>E182</f>
        <v>0.16</v>
      </c>
      <c r="F183" s="53">
        <f>F179</f>
        <v>4256.8599999999997</v>
      </c>
      <c r="G183" s="49">
        <v>1</v>
      </c>
      <c r="H183" s="65">
        <f t="shared" ref="H183:H185" si="20">E183*F183*G183</f>
        <v>681.09759999999994</v>
      </c>
    </row>
    <row r="184" spans="1:8" ht="13.5">
      <c r="A184" s="13"/>
      <c r="B184" s="66"/>
      <c r="C184" s="64" t="s">
        <v>13</v>
      </c>
      <c r="D184" s="61"/>
      <c r="E184" s="49">
        <f>E183</f>
        <v>0.16</v>
      </c>
      <c r="F184" s="53">
        <f>F180</f>
        <v>5522.38</v>
      </c>
      <c r="G184" s="49">
        <v>1</v>
      </c>
      <c r="H184" s="65">
        <f t="shared" si="20"/>
        <v>883.58080000000007</v>
      </c>
    </row>
    <row r="185" spans="1:8" ht="13.5">
      <c r="A185" s="13"/>
      <c r="B185" s="66"/>
      <c r="C185" s="64" t="s">
        <v>14</v>
      </c>
      <c r="D185" s="61"/>
      <c r="E185" s="49">
        <f>E184</f>
        <v>0.16</v>
      </c>
      <c r="F185" s="53">
        <f>F181</f>
        <v>0</v>
      </c>
      <c r="G185" s="49">
        <v>1</v>
      </c>
      <c r="H185" s="65">
        <f t="shared" si="20"/>
        <v>0</v>
      </c>
    </row>
    <row r="186" spans="1:8">
      <c r="A186" s="13"/>
      <c r="B186" s="66">
        <v>30</v>
      </c>
      <c r="C186" s="60" t="s">
        <v>44</v>
      </c>
      <c r="D186" s="67"/>
      <c r="E186" s="68"/>
      <c r="F186" s="69"/>
      <c r="G186" s="69"/>
      <c r="H186" s="70"/>
    </row>
    <row r="187" spans="1:8" ht="14.25" customHeight="1">
      <c r="A187" s="13"/>
      <c r="B187" s="66"/>
      <c r="C187" s="82" t="s">
        <v>154</v>
      </c>
      <c r="D187" s="67" t="s">
        <v>11</v>
      </c>
      <c r="E187" s="50">
        <v>0.34</v>
      </c>
      <c r="F187" s="50">
        <f>SUM(F188:F190)</f>
        <v>602</v>
      </c>
      <c r="G187" s="50">
        <v>11</v>
      </c>
      <c r="H187" s="63">
        <f>(E187*F187)*G187</f>
        <v>2251.48</v>
      </c>
    </row>
    <row r="188" spans="1:8">
      <c r="A188" s="13"/>
      <c r="B188" s="66"/>
      <c r="C188" s="64" t="s">
        <v>12</v>
      </c>
      <c r="D188" s="67"/>
      <c r="E188" s="49">
        <f>E187</f>
        <v>0.34</v>
      </c>
      <c r="F188" s="49">
        <v>176</v>
      </c>
      <c r="G188" s="49">
        <v>11</v>
      </c>
      <c r="H188" s="65">
        <f>(E188*F188)*G188</f>
        <v>658.24</v>
      </c>
    </row>
    <row r="189" spans="1:8">
      <c r="A189" s="13"/>
      <c r="B189" s="66"/>
      <c r="C189" s="64" t="s">
        <v>13</v>
      </c>
      <c r="D189" s="67"/>
      <c r="E189" s="49">
        <f>E187</f>
        <v>0.34</v>
      </c>
      <c r="F189" s="49">
        <v>153</v>
      </c>
      <c r="G189" s="49">
        <v>11</v>
      </c>
      <c r="H189" s="65">
        <f>(E189*F189)*G189</f>
        <v>572.22</v>
      </c>
    </row>
    <row r="190" spans="1:8">
      <c r="A190" s="13"/>
      <c r="B190" s="66"/>
      <c r="C190" s="64" t="s">
        <v>14</v>
      </c>
      <c r="D190" s="67"/>
      <c r="E190" s="49">
        <f>E187</f>
        <v>0.34</v>
      </c>
      <c r="F190" s="49">
        <v>273</v>
      </c>
      <c r="G190" s="49">
        <v>11</v>
      </c>
      <c r="H190" s="65">
        <f>(E190*F190)*G190</f>
        <v>1021.0200000000001</v>
      </c>
    </row>
    <row r="191" spans="1:8">
      <c r="A191" s="13"/>
      <c r="B191" s="66">
        <v>31</v>
      </c>
      <c r="C191" s="60" t="s">
        <v>45</v>
      </c>
      <c r="D191" s="67"/>
      <c r="E191" s="68"/>
      <c r="F191" s="69"/>
      <c r="G191" s="69"/>
      <c r="H191" s="70"/>
    </row>
    <row r="192" spans="1:8">
      <c r="A192" s="13"/>
      <c r="B192" s="66"/>
      <c r="C192" s="82" t="s">
        <v>154</v>
      </c>
      <c r="D192" s="67" t="s">
        <v>46</v>
      </c>
      <c r="E192" s="50">
        <v>51.46</v>
      </c>
      <c r="F192" s="62">
        <v>10.53</v>
      </c>
      <c r="G192" s="50">
        <v>1</v>
      </c>
      <c r="H192" s="63">
        <f>(E192*F192)*G192</f>
        <v>541.87379999999996</v>
      </c>
    </row>
    <row r="193" spans="1:8" s="78" customFormat="1">
      <c r="A193" s="77"/>
      <c r="B193" s="66">
        <v>32</v>
      </c>
      <c r="C193" s="60" t="s">
        <v>47</v>
      </c>
      <c r="D193" s="67"/>
      <c r="E193" s="68"/>
      <c r="F193" s="69"/>
      <c r="G193" s="69"/>
      <c r="H193" s="70"/>
    </row>
    <row r="194" spans="1:8" s="78" customFormat="1">
      <c r="A194" s="77"/>
      <c r="B194" s="66"/>
      <c r="C194" s="82" t="s">
        <v>154</v>
      </c>
      <c r="D194" s="67" t="s">
        <v>37</v>
      </c>
      <c r="E194" s="50">
        <v>5.69</v>
      </c>
      <c r="F194" s="62">
        <f>F195+F196+F197</f>
        <v>704</v>
      </c>
      <c r="G194" s="50">
        <v>1</v>
      </c>
      <c r="H194" s="63">
        <f>(E194*F194)*G194</f>
        <v>4005.76</v>
      </c>
    </row>
    <row r="195" spans="1:8" s="78" customFormat="1">
      <c r="A195" s="77"/>
      <c r="B195" s="66"/>
      <c r="C195" s="64" t="s">
        <v>12</v>
      </c>
      <c r="D195" s="67"/>
      <c r="E195" s="49">
        <f>E194</f>
        <v>5.69</v>
      </c>
      <c r="F195" s="53">
        <v>318</v>
      </c>
      <c r="G195" s="49">
        <v>1</v>
      </c>
      <c r="H195" s="65">
        <f>(E195*F195)*G195</f>
        <v>1809.42</v>
      </c>
    </row>
    <row r="196" spans="1:8" s="78" customFormat="1">
      <c r="A196" s="77"/>
      <c r="B196" s="66"/>
      <c r="C196" s="64" t="s">
        <v>13</v>
      </c>
      <c r="D196" s="67"/>
      <c r="E196" s="49">
        <f t="shared" ref="E196:E197" si="21">E195</f>
        <v>5.69</v>
      </c>
      <c r="F196" s="53">
        <v>231</v>
      </c>
      <c r="G196" s="49">
        <v>1</v>
      </c>
      <c r="H196" s="65">
        <f>(E196*F196)*G196</f>
        <v>1314.39</v>
      </c>
    </row>
    <row r="197" spans="1:8" s="78" customFormat="1">
      <c r="A197" s="77"/>
      <c r="B197" s="66"/>
      <c r="C197" s="64" t="s">
        <v>14</v>
      </c>
      <c r="D197" s="67"/>
      <c r="E197" s="49">
        <f t="shared" si="21"/>
        <v>5.69</v>
      </c>
      <c r="F197" s="53">
        <v>155</v>
      </c>
      <c r="G197" s="49">
        <v>1</v>
      </c>
      <c r="H197" s="65">
        <f>(E197*F197)*G197</f>
        <v>881.95</v>
      </c>
    </row>
    <row r="198" spans="1:8" s="78" customFormat="1" ht="13.5" customHeight="1">
      <c r="A198" s="77"/>
      <c r="B198" s="66"/>
      <c r="C198" s="79" t="s">
        <v>48</v>
      </c>
      <c r="D198" s="61"/>
      <c r="E198" s="49"/>
      <c r="F198" s="49"/>
      <c r="G198" s="49"/>
      <c r="H198" s="63"/>
    </row>
    <row r="199" spans="1:8" ht="13.5" customHeight="1">
      <c r="A199" s="13"/>
      <c r="B199" s="66">
        <v>33</v>
      </c>
      <c r="C199" s="60" t="s">
        <v>10</v>
      </c>
      <c r="D199" s="61"/>
      <c r="E199" s="68"/>
      <c r="F199" s="69"/>
      <c r="G199" s="69"/>
      <c r="H199" s="70"/>
    </row>
    <row r="200" spans="1:8" ht="14.25" customHeight="1">
      <c r="A200" s="13"/>
      <c r="B200" s="66"/>
      <c r="C200" s="82" t="s">
        <v>154</v>
      </c>
      <c r="D200" s="61" t="s">
        <v>11</v>
      </c>
      <c r="E200" s="50">
        <v>0.34</v>
      </c>
      <c r="F200" s="86">
        <f>SUM(F201:F204)</f>
        <v>2269.88</v>
      </c>
      <c r="G200" s="50">
        <v>9</v>
      </c>
      <c r="H200" s="63">
        <f>(E200*F200)*G200</f>
        <v>6945.832800000001</v>
      </c>
    </row>
    <row r="201" spans="1:8" ht="13.5" customHeight="1">
      <c r="A201" s="13"/>
      <c r="B201" s="66"/>
      <c r="C201" s="64" t="s">
        <v>12</v>
      </c>
      <c r="D201" s="61"/>
      <c r="E201" s="49">
        <f>E200</f>
        <v>0.34</v>
      </c>
      <c r="F201" s="87">
        <v>775.42</v>
      </c>
      <c r="G201" s="49">
        <f>G200</f>
        <v>9</v>
      </c>
      <c r="H201" s="65">
        <f>(E201*F201)*G201</f>
        <v>2372.7852000000003</v>
      </c>
    </row>
    <row r="202" spans="1:8" ht="13.5" customHeight="1">
      <c r="A202" s="13"/>
      <c r="B202" s="66"/>
      <c r="C202" s="64" t="s">
        <v>13</v>
      </c>
      <c r="D202" s="61"/>
      <c r="E202" s="49">
        <f t="shared" ref="E202:E204" si="22">E201</f>
        <v>0.34</v>
      </c>
      <c r="F202" s="87">
        <v>379.72</v>
      </c>
      <c r="G202" s="49">
        <f t="shared" ref="G202:G204" si="23">G201</f>
        <v>9</v>
      </c>
      <c r="H202" s="65">
        <f>(E202*F202)*G202</f>
        <v>1161.9432000000002</v>
      </c>
    </row>
    <row r="203" spans="1:8" ht="13.5" customHeight="1">
      <c r="A203" s="13"/>
      <c r="B203" s="66"/>
      <c r="C203" s="64" t="s">
        <v>14</v>
      </c>
      <c r="D203" s="61"/>
      <c r="E203" s="49">
        <f t="shared" si="22"/>
        <v>0.34</v>
      </c>
      <c r="F203" s="99">
        <v>1109.71</v>
      </c>
      <c r="G203" s="49">
        <f t="shared" si="23"/>
        <v>9</v>
      </c>
      <c r="H203" s="65">
        <f>(E203*F203)*G203</f>
        <v>3395.7126000000007</v>
      </c>
    </row>
    <row r="204" spans="1:8" ht="13.5" customHeight="1">
      <c r="A204" s="13"/>
      <c r="B204" s="66"/>
      <c r="C204" s="64" t="s">
        <v>121</v>
      </c>
      <c r="D204" s="61"/>
      <c r="E204" s="49">
        <f t="shared" si="22"/>
        <v>0.34</v>
      </c>
      <c r="F204" s="99">
        <v>5.03</v>
      </c>
      <c r="G204" s="49">
        <f t="shared" si="23"/>
        <v>9</v>
      </c>
      <c r="H204" s="65">
        <f>(E204*F204)*G204</f>
        <v>15.391800000000002</v>
      </c>
    </row>
    <row r="205" spans="1:8" ht="13.5" customHeight="1">
      <c r="A205" s="13"/>
      <c r="B205" s="66" t="s">
        <v>130</v>
      </c>
      <c r="C205" s="60" t="s">
        <v>15</v>
      </c>
      <c r="D205" s="61"/>
      <c r="E205" s="68"/>
      <c r="F205" s="69"/>
      <c r="G205" s="69"/>
      <c r="H205" s="70"/>
    </row>
    <row r="206" spans="1:8" ht="15.75" customHeight="1">
      <c r="A206" s="13"/>
      <c r="B206" s="66"/>
      <c r="C206" s="82" t="s">
        <v>154</v>
      </c>
      <c r="D206" s="61" t="s">
        <v>11</v>
      </c>
      <c r="E206" s="50">
        <v>0.03</v>
      </c>
      <c r="F206" s="83">
        <f>SUM(F207:F210)</f>
        <v>2269.88</v>
      </c>
      <c r="G206" s="50">
        <v>13</v>
      </c>
      <c r="H206" s="63">
        <f>(E206*F206)*G206</f>
        <v>885.25319999999999</v>
      </c>
    </row>
    <row r="207" spans="1:8" ht="13.5" customHeight="1">
      <c r="A207" s="13"/>
      <c r="B207" s="66"/>
      <c r="C207" s="64" t="s">
        <v>12</v>
      </c>
      <c r="D207" s="61"/>
      <c r="E207" s="49">
        <f>E206</f>
        <v>0.03</v>
      </c>
      <c r="F207" s="87">
        <v>775.42</v>
      </c>
      <c r="G207" s="49">
        <v>13</v>
      </c>
      <c r="H207" s="65">
        <f>(E207*F207)*G207</f>
        <v>302.41379999999998</v>
      </c>
    </row>
    <row r="208" spans="1:8" ht="13.5" customHeight="1">
      <c r="A208" s="13"/>
      <c r="B208" s="66"/>
      <c r="C208" s="64" t="s">
        <v>13</v>
      </c>
      <c r="D208" s="61"/>
      <c r="E208" s="49">
        <f t="shared" ref="E208:E210" si="24">E207</f>
        <v>0.03</v>
      </c>
      <c r="F208" s="87">
        <v>379.72</v>
      </c>
      <c r="G208" s="49">
        <v>13</v>
      </c>
      <c r="H208" s="65">
        <f>(E208*F208)*G208</f>
        <v>148.0908</v>
      </c>
    </row>
    <row r="209" spans="1:8" ht="13.5" customHeight="1">
      <c r="A209" s="13"/>
      <c r="B209" s="66"/>
      <c r="C209" s="64" t="s">
        <v>14</v>
      </c>
      <c r="D209" s="61"/>
      <c r="E209" s="49">
        <f t="shared" si="24"/>
        <v>0.03</v>
      </c>
      <c r="F209" s="99">
        <v>1109.71</v>
      </c>
      <c r="G209" s="49">
        <v>13</v>
      </c>
      <c r="H209" s="65">
        <f>(E209*F209)*G209</f>
        <v>432.7869</v>
      </c>
    </row>
    <row r="210" spans="1:8" ht="13.5" customHeight="1">
      <c r="A210" s="13"/>
      <c r="B210" s="66"/>
      <c r="C210" s="64" t="s">
        <v>121</v>
      </c>
      <c r="D210" s="61"/>
      <c r="E210" s="49">
        <f t="shared" si="24"/>
        <v>0.03</v>
      </c>
      <c r="F210" s="99">
        <v>5.03</v>
      </c>
      <c r="G210" s="49">
        <v>13</v>
      </c>
      <c r="H210" s="65">
        <f>(E210*F210)*G210</f>
        <v>1.9617</v>
      </c>
    </row>
    <row r="211" spans="1:8" ht="13.5" customHeight="1">
      <c r="A211" s="13"/>
      <c r="B211" s="66">
        <v>34</v>
      </c>
      <c r="C211" s="60" t="s">
        <v>49</v>
      </c>
      <c r="D211" s="61"/>
      <c r="E211" s="68"/>
      <c r="F211" s="69"/>
      <c r="G211" s="69"/>
      <c r="H211" s="70"/>
    </row>
    <row r="212" spans="1:8" ht="15.75" customHeight="1">
      <c r="A212" s="13"/>
      <c r="B212" s="66"/>
      <c r="C212" s="82" t="s">
        <v>154</v>
      </c>
      <c r="D212" s="61" t="s">
        <v>11</v>
      </c>
      <c r="E212" s="50">
        <v>0.02</v>
      </c>
      <c r="F212" s="50">
        <f>SUM(F213:F215)</f>
        <v>3.74</v>
      </c>
      <c r="G212" s="50">
        <v>9</v>
      </c>
      <c r="H212" s="63">
        <f>(E212*F212)*G212</f>
        <v>0.67320000000000002</v>
      </c>
    </row>
    <row r="213" spans="1:8" ht="13.5" customHeight="1">
      <c r="A213" s="13"/>
      <c r="B213" s="66"/>
      <c r="C213" s="64" t="s">
        <v>12</v>
      </c>
      <c r="D213" s="61"/>
      <c r="E213" s="49">
        <f>E212</f>
        <v>0.02</v>
      </c>
      <c r="F213" s="49">
        <v>0</v>
      </c>
      <c r="G213" s="49">
        <f>G212</f>
        <v>9</v>
      </c>
      <c r="H213" s="65">
        <f>(E213*F213)*G213</f>
        <v>0</v>
      </c>
    </row>
    <row r="214" spans="1:8" ht="13.5" customHeight="1">
      <c r="A214" s="13"/>
      <c r="B214" s="66"/>
      <c r="C214" s="64" t="s">
        <v>13</v>
      </c>
      <c r="D214" s="61"/>
      <c r="E214" s="49">
        <f t="shared" ref="E214:E215" si="25">E213</f>
        <v>0.02</v>
      </c>
      <c r="F214" s="49">
        <v>0</v>
      </c>
      <c r="G214" s="49">
        <f t="shared" ref="G214:G215" si="26">G213</f>
        <v>9</v>
      </c>
      <c r="H214" s="65">
        <f>(E214*F214)*G214</f>
        <v>0</v>
      </c>
    </row>
    <row r="215" spans="1:8" ht="13.5" customHeight="1">
      <c r="A215" s="13"/>
      <c r="B215" s="66"/>
      <c r="C215" s="64" t="s">
        <v>14</v>
      </c>
      <c r="D215" s="61"/>
      <c r="E215" s="49">
        <f t="shared" si="25"/>
        <v>0.02</v>
      </c>
      <c r="F215" s="49">
        <v>3.74</v>
      </c>
      <c r="G215" s="49">
        <f t="shared" si="26"/>
        <v>9</v>
      </c>
      <c r="H215" s="65">
        <f>(E215*F215)*G215</f>
        <v>0.67320000000000002</v>
      </c>
    </row>
    <row r="216" spans="1:8" ht="13.5" customHeight="1">
      <c r="A216" s="13"/>
      <c r="B216" s="66">
        <v>35</v>
      </c>
      <c r="C216" s="60" t="s">
        <v>50</v>
      </c>
      <c r="D216" s="61"/>
      <c r="E216" s="68"/>
      <c r="F216" s="69"/>
      <c r="G216" s="69"/>
      <c r="H216" s="70"/>
    </row>
    <row r="217" spans="1:8" ht="15.75" customHeight="1">
      <c r="A217" s="13"/>
      <c r="B217" s="66"/>
      <c r="C217" s="82" t="s">
        <v>154</v>
      </c>
      <c r="D217" s="61" t="s">
        <v>11</v>
      </c>
      <c r="E217" s="50">
        <v>0.41</v>
      </c>
      <c r="F217" s="50">
        <f>SUM(F218:F220)</f>
        <v>3335.72</v>
      </c>
      <c r="G217" s="50">
        <v>9</v>
      </c>
      <c r="H217" s="63">
        <f>(E217*F217)*G217</f>
        <v>12308.806799999998</v>
      </c>
    </row>
    <row r="218" spans="1:8" ht="13.5" customHeight="1">
      <c r="A218" s="13"/>
      <c r="B218" s="66"/>
      <c r="C218" s="64" t="s">
        <v>12</v>
      </c>
      <c r="D218" s="61"/>
      <c r="E218" s="49">
        <f>E217</f>
        <v>0.41</v>
      </c>
      <c r="F218" s="49">
        <v>1377.35</v>
      </c>
      <c r="G218" s="49">
        <v>9</v>
      </c>
      <c r="H218" s="65">
        <f>(E218*F218)*G218</f>
        <v>5082.4214999999995</v>
      </c>
    </row>
    <row r="219" spans="1:8" ht="13.5" customHeight="1">
      <c r="A219" s="13"/>
      <c r="B219" s="66"/>
      <c r="C219" s="64" t="s">
        <v>13</v>
      </c>
      <c r="D219" s="61"/>
      <c r="E219" s="49">
        <f t="shared" ref="E219:E220" si="27">E218</f>
        <v>0.41</v>
      </c>
      <c r="F219" s="49">
        <v>958.77</v>
      </c>
      <c r="G219" s="49">
        <v>9</v>
      </c>
      <c r="H219" s="65">
        <f>(E219*F219)*G219</f>
        <v>3537.8612999999996</v>
      </c>
    </row>
    <row r="220" spans="1:8" ht="13.5" customHeight="1">
      <c r="A220" s="13"/>
      <c r="B220" s="66"/>
      <c r="C220" s="64" t="s">
        <v>14</v>
      </c>
      <c r="D220" s="61"/>
      <c r="E220" s="49">
        <f t="shared" si="27"/>
        <v>0.41</v>
      </c>
      <c r="F220" s="53">
        <v>999.6</v>
      </c>
      <c r="G220" s="49">
        <v>9</v>
      </c>
      <c r="H220" s="65">
        <f>(E220*F220)*G220</f>
        <v>3688.5240000000003</v>
      </c>
    </row>
    <row r="221" spans="1:8" ht="26.25" customHeight="1">
      <c r="A221" s="13"/>
      <c r="B221" s="66" t="s">
        <v>131</v>
      </c>
      <c r="C221" s="60" t="s">
        <v>51</v>
      </c>
      <c r="D221" s="61"/>
      <c r="E221" s="68"/>
      <c r="F221" s="69"/>
      <c r="G221" s="69"/>
      <c r="H221" s="70"/>
    </row>
    <row r="222" spans="1:8" ht="15.75" customHeight="1">
      <c r="A222" s="13"/>
      <c r="B222" s="66"/>
      <c r="C222" s="82" t="s">
        <v>154</v>
      </c>
      <c r="D222" s="61" t="s">
        <v>11</v>
      </c>
      <c r="E222" s="50">
        <v>0.03</v>
      </c>
      <c r="F222" s="83">
        <f>SUM(F223:F225)</f>
        <v>3335.72</v>
      </c>
      <c r="G222" s="50">
        <v>13</v>
      </c>
      <c r="H222" s="63">
        <f>(E222*F222)*G222</f>
        <v>1300.9307999999999</v>
      </c>
    </row>
    <row r="223" spans="1:8" ht="13.5" customHeight="1">
      <c r="A223" s="13"/>
      <c r="B223" s="66"/>
      <c r="C223" s="64" t="s">
        <v>12</v>
      </c>
      <c r="D223" s="61"/>
      <c r="E223" s="49">
        <f>E222</f>
        <v>0.03</v>
      </c>
      <c r="F223" s="87">
        <v>1377.35</v>
      </c>
      <c r="G223" s="49">
        <v>13</v>
      </c>
      <c r="H223" s="65">
        <f>(E223*F223)*G223</f>
        <v>537.16649999999993</v>
      </c>
    </row>
    <row r="224" spans="1:8" ht="13.5" customHeight="1">
      <c r="A224" s="13"/>
      <c r="B224" s="66"/>
      <c r="C224" s="64" t="s">
        <v>13</v>
      </c>
      <c r="D224" s="61"/>
      <c r="E224" s="49">
        <f t="shared" ref="E224:E225" si="28">E223</f>
        <v>0.03</v>
      </c>
      <c r="F224" s="87">
        <v>958.77</v>
      </c>
      <c r="G224" s="49">
        <v>13</v>
      </c>
      <c r="H224" s="65">
        <f>(E224*F224)*G224</f>
        <v>373.9203</v>
      </c>
    </row>
    <row r="225" spans="1:8" ht="13.5" customHeight="1">
      <c r="A225" s="13"/>
      <c r="B225" s="66"/>
      <c r="C225" s="64" t="s">
        <v>14</v>
      </c>
      <c r="D225" s="61"/>
      <c r="E225" s="49">
        <f t="shared" si="28"/>
        <v>0.03</v>
      </c>
      <c r="F225" s="99">
        <v>999.6</v>
      </c>
      <c r="G225" s="49">
        <v>13</v>
      </c>
      <c r="H225" s="65">
        <f>(E225*F225)*G225</f>
        <v>389.84399999999999</v>
      </c>
    </row>
    <row r="226" spans="1:8" ht="13.5" customHeight="1">
      <c r="A226" s="13"/>
      <c r="B226" s="66">
        <v>36</v>
      </c>
      <c r="C226" s="60" t="s">
        <v>52</v>
      </c>
      <c r="D226" s="61"/>
      <c r="E226" s="68"/>
      <c r="F226" s="69"/>
      <c r="G226" s="69"/>
      <c r="H226" s="70"/>
    </row>
    <row r="227" spans="1:8" ht="15.75" customHeight="1">
      <c r="A227" s="13"/>
      <c r="B227" s="66"/>
      <c r="C227" s="82" t="s">
        <v>154</v>
      </c>
      <c r="D227" s="61" t="s">
        <v>11</v>
      </c>
      <c r="E227" s="50">
        <v>0.48</v>
      </c>
      <c r="F227" s="62">
        <f>SUM(F228:F230)</f>
        <v>355.70000000000005</v>
      </c>
      <c r="G227" s="50">
        <v>9</v>
      </c>
      <c r="H227" s="63">
        <f>(E227*F227)*G227</f>
        <v>1536.6240000000003</v>
      </c>
    </row>
    <row r="228" spans="1:8" ht="13.5" customHeight="1">
      <c r="A228" s="13"/>
      <c r="B228" s="66"/>
      <c r="C228" s="64" t="s">
        <v>12</v>
      </c>
      <c r="D228" s="61"/>
      <c r="E228" s="49">
        <f>E227</f>
        <v>0.48</v>
      </c>
      <c r="F228" s="53">
        <v>119.38</v>
      </c>
      <c r="G228" s="49">
        <v>9</v>
      </c>
      <c r="H228" s="65">
        <f>(E228*F228)*G228</f>
        <v>515.72159999999997</v>
      </c>
    </row>
    <row r="229" spans="1:8" ht="13.5" customHeight="1">
      <c r="A229" s="13"/>
      <c r="B229" s="66"/>
      <c r="C229" s="64" t="s">
        <v>13</v>
      </c>
      <c r="D229" s="61"/>
      <c r="E229" s="49">
        <f t="shared" ref="E229:E230" si="29">E228</f>
        <v>0.48</v>
      </c>
      <c r="F229" s="53">
        <v>231.1</v>
      </c>
      <c r="G229" s="49">
        <v>9</v>
      </c>
      <c r="H229" s="65">
        <f>(E229*F229)*G229</f>
        <v>998.35199999999998</v>
      </c>
    </row>
    <row r="230" spans="1:8" ht="13.5" customHeight="1">
      <c r="A230" s="13"/>
      <c r="B230" s="66"/>
      <c r="C230" s="64" t="s">
        <v>14</v>
      </c>
      <c r="D230" s="61"/>
      <c r="E230" s="49">
        <f t="shared" si="29"/>
        <v>0.48</v>
      </c>
      <c r="F230" s="53">
        <v>5.22</v>
      </c>
      <c r="G230" s="49">
        <v>9</v>
      </c>
      <c r="H230" s="65">
        <f>(E230*F230)*G230</f>
        <v>22.5504</v>
      </c>
    </row>
    <row r="231" spans="1:8" ht="26.25" customHeight="1">
      <c r="A231" s="13"/>
      <c r="B231" s="66" t="s">
        <v>132</v>
      </c>
      <c r="C231" s="60" t="s">
        <v>53</v>
      </c>
      <c r="D231" s="61"/>
      <c r="E231" s="68"/>
      <c r="F231" s="69"/>
      <c r="G231" s="69"/>
      <c r="H231" s="70"/>
    </row>
    <row r="232" spans="1:8" ht="15.75" customHeight="1">
      <c r="A232" s="13"/>
      <c r="B232" s="66"/>
      <c r="C232" s="82" t="s">
        <v>154</v>
      </c>
      <c r="D232" s="61" t="s">
        <v>11</v>
      </c>
      <c r="E232" s="50">
        <v>0.03</v>
      </c>
      <c r="F232" s="62">
        <f>SUM(F233:F235)</f>
        <v>355.70000000000005</v>
      </c>
      <c r="G232" s="50">
        <v>13</v>
      </c>
      <c r="H232" s="63">
        <f>(E232*F232)*G232</f>
        <v>138.72300000000001</v>
      </c>
    </row>
    <row r="233" spans="1:8" ht="13.5" customHeight="1">
      <c r="A233" s="13"/>
      <c r="B233" s="66"/>
      <c r="C233" s="64" t="s">
        <v>12</v>
      </c>
      <c r="D233" s="61"/>
      <c r="E233" s="49">
        <f>E232</f>
        <v>0.03</v>
      </c>
      <c r="F233" s="53">
        <v>119.38</v>
      </c>
      <c r="G233" s="49">
        <v>13</v>
      </c>
      <c r="H233" s="65">
        <f>(E233*F233)*G233</f>
        <v>46.558199999999999</v>
      </c>
    </row>
    <row r="234" spans="1:8" ht="13.5" customHeight="1">
      <c r="A234" s="13"/>
      <c r="B234" s="66"/>
      <c r="C234" s="64" t="s">
        <v>13</v>
      </c>
      <c r="D234" s="61"/>
      <c r="E234" s="49">
        <f t="shared" ref="E234:E235" si="30">E233</f>
        <v>0.03</v>
      </c>
      <c r="F234" s="53">
        <v>231.1</v>
      </c>
      <c r="G234" s="49">
        <v>13</v>
      </c>
      <c r="H234" s="65">
        <f>(E234*F234)*G234</f>
        <v>90.128999999999991</v>
      </c>
    </row>
    <row r="235" spans="1:8" ht="13.5" customHeight="1">
      <c r="A235" s="13"/>
      <c r="B235" s="66"/>
      <c r="C235" s="64" t="s">
        <v>14</v>
      </c>
      <c r="D235" s="61"/>
      <c r="E235" s="49">
        <f t="shared" si="30"/>
        <v>0.03</v>
      </c>
      <c r="F235" s="53">
        <v>5.22</v>
      </c>
      <c r="G235" s="49">
        <v>13</v>
      </c>
      <c r="H235" s="65">
        <f>(E235*F235)*G235</f>
        <v>2.0358000000000001</v>
      </c>
    </row>
    <row r="236" spans="1:8" ht="26.25" customHeight="1">
      <c r="A236" s="13"/>
      <c r="B236" s="66">
        <v>37</v>
      </c>
      <c r="C236" s="60" t="s">
        <v>54</v>
      </c>
      <c r="D236" s="61"/>
      <c r="E236" s="68"/>
      <c r="F236" s="69"/>
      <c r="G236" s="69"/>
      <c r="H236" s="70"/>
    </row>
    <row r="237" spans="1:8" ht="15.75" customHeight="1">
      <c r="A237" s="13"/>
      <c r="B237" s="66"/>
      <c r="C237" s="82" t="s">
        <v>154</v>
      </c>
      <c r="D237" s="61" t="s">
        <v>11</v>
      </c>
      <c r="E237" s="50">
        <v>0.48</v>
      </c>
      <c r="F237" s="50">
        <f>SUM(F238:F240)</f>
        <v>59.21</v>
      </c>
      <c r="G237" s="50">
        <v>9</v>
      </c>
      <c r="H237" s="63">
        <f>(E237*F237)*G237</f>
        <v>255.78719999999998</v>
      </c>
    </row>
    <row r="238" spans="1:8" ht="13.5" customHeight="1">
      <c r="A238" s="13"/>
      <c r="B238" s="66"/>
      <c r="C238" s="64" t="s">
        <v>12</v>
      </c>
      <c r="D238" s="61"/>
      <c r="E238" s="49">
        <f>E237</f>
        <v>0.48</v>
      </c>
      <c r="F238" s="49">
        <v>16.43</v>
      </c>
      <c r="G238" s="49">
        <v>9</v>
      </c>
      <c r="H238" s="65">
        <f>(E238*F238)*G238</f>
        <v>70.977599999999995</v>
      </c>
    </row>
    <row r="239" spans="1:8" ht="13.5" customHeight="1">
      <c r="A239" s="13"/>
      <c r="B239" s="66"/>
      <c r="C239" s="64" t="s">
        <v>13</v>
      </c>
      <c r="D239" s="61"/>
      <c r="E239" s="49">
        <f t="shared" ref="E239:E240" si="31">E238</f>
        <v>0.48</v>
      </c>
      <c r="F239" s="53">
        <v>10.6</v>
      </c>
      <c r="G239" s="49">
        <v>9</v>
      </c>
      <c r="H239" s="65">
        <f>(E239*F239)*G239</f>
        <v>45.792000000000002</v>
      </c>
    </row>
    <row r="240" spans="1:8" ht="13.5" customHeight="1">
      <c r="A240" s="13"/>
      <c r="B240" s="66"/>
      <c r="C240" s="64" t="s">
        <v>14</v>
      </c>
      <c r="D240" s="61"/>
      <c r="E240" s="49">
        <f t="shared" si="31"/>
        <v>0.48</v>
      </c>
      <c r="F240" s="49">
        <v>32.18</v>
      </c>
      <c r="G240" s="49">
        <v>9</v>
      </c>
      <c r="H240" s="65">
        <f>(E240*F240)*G240</f>
        <v>139.01759999999999</v>
      </c>
    </row>
    <row r="241" spans="1:8" ht="27.75" customHeight="1">
      <c r="A241" s="13"/>
      <c r="B241" s="66" t="s">
        <v>185</v>
      </c>
      <c r="C241" s="60" t="s">
        <v>55</v>
      </c>
      <c r="D241" s="61"/>
      <c r="E241" s="68"/>
      <c r="F241" s="69"/>
      <c r="G241" s="69"/>
      <c r="H241" s="70"/>
    </row>
    <row r="242" spans="1:8" ht="15.75" customHeight="1">
      <c r="A242" s="13"/>
      <c r="B242" s="66"/>
      <c r="C242" s="82" t="s">
        <v>154</v>
      </c>
      <c r="D242" s="61" t="s">
        <v>11</v>
      </c>
      <c r="E242" s="50">
        <v>0.03</v>
      </c>
      <c r="F242" s="50">
        <f>SUM(F243:F245)</f>
        <v>59.21</v>
      </c>
      <c r="G242" s="50">
        <v>13</v>
      </c>
      <c r="H242" s="63">
        <f>(E242*F242)*G242</f>
        <v>23.091899999999999</v>
      </c>
    </row>
    <row r="243" spans="1:8" ht="13.5" customHeight="1">
      <c r="A243" s="13"/>
      <c r="B243" s="66"/>
      <c r="C243" s="64" t="s">
        <v>12</v>
      </c>
      <c r="D243" s="61"/>
      <c r="E243" s="49">
        <f>E242</f>
        <v>0.03</v>
      </c>
      <c r="F243" s="49">
        <v>16.43</v>
      </c>
      <c r="G243" s="49">
        <v>13</v>
      </c>
      <c r="H243" s="65">
        <f>(E243*F243)*G243</f>
        <v>6.4076999999999993</v>
      </c>
    </row>
    <row r="244" spans="1:8" ht="13.5" customHeight="1">
      <c r="A244" s="13"/>
      <c r="B244" s="66"/>
      <c r="C244" s="64" t="s">
        <v>13</v>
      </c>
      <c r="D244" s="61"/>
      <c r="E244" s="49">
        <f t="shared" ref="E244:E245" si="32">E243</f>
        <v>0.03</v>
      </c>
      <c r="F244" s="53">
        <v>10.6</v>
      </c>
      <c r="G244" s="49">
        <v>13</v>
      </c>
      <c r="H244" s="65">
        <f>(E244*F244)*G244</f>
        <v>4.1340000000000003</v>
      </c>
    </row>
    <row r="245" spans="1:8" ht="13.5" customHeight="1">
      <c r="A245" s="13"/>
      <c r="B245" s="66"/>
      <c r="C245" s="64" t="s">
        <v>14</v>
      </c>
      <c r="D245" s="61"/>
      <c r="E245" s="49">
        <f t="shared" si="32"/>
        <v>0.03</v>
      </c>
      <c r="F245" s="49">
        <v>32.18</v>
      </c>
      <c r="G245" s="49">
        <v>13</v>
      </c>
      <c r="H245" s="65">
        <f>(E245*F245)*G245</f>
        <v>12.550199999999998</v>
      </c>
    </row>
    <row r="246" spans="1:8" ht="15" customHeight="1">
      <c r="A246" s="13"/>
      <c r="B246" s="66">
        <v>38</v>
      </c>
      <c r="C246" s="60" t="s">
        <v>26</v>
      </c>
      <c r="D246" s="61"/>
      <c r="E246" s="68"/>
      <c r="F246" s="69"/>
      <c r="G246" s="69"/>
      <c r="H246" s="70"/>
    </row>
    <row r="247" spans="1:8" ht="12.75" customHeight="1">
      <c r="A247" s="13"/>
      <c r="B247" s="66"/>
      <c r="C247" s="82" t="s">
        <v>154</v>
      </c>
      <c r="D247" s="61" t="s">
        <v>11</v>
      </c>
      <c r="E247" s="50">
        <v>0.59</v>
      </c>
      <c r="F247" s="84">
        <f>SUM(F248:F250)</f>
        <v>659.8</v>
      </c>
      <c r="G247" s="50">
        <v>9</v>
      </c>
      <c r="H247" s="63">
        <f>(E247*F247)*G247</f>
        <v>3503.5379999999996</v>
      </c>
    </row>
    <row r="248" spans="1:8" ht="13.5" customHeight="1">
      <c r="A248" s="13"/>
      <c r="B248" s="66"/>
      <c r="C248" s="64" t="s">
        <v>12</v>
      </c>
      <c r="D248" s="61"/>
      <c r="E248" s="49">
        <f>E247</f>
        <v>0.59</v>
      </c>
      <c r="F248" s="87">
        <v>478.21</v>
      </c>
      <c r="G248" s="49">
        <v>9</v>
      </c>
      <c r="H248" s="65">
        <f>(E248*F248)*G248</f>
        <v>2539.2950999999998</v>
      </c>
    </row>
    <row r="249" spans="1:8" ht="13.5" customHeight="1">
      <c r="A249" s="13"/>
      <c r="B249" s="66"/>
      <c r="C249" s="64" t="s">
        <v>13</v>
      </c>
      <c r="D249" s="61"/>
      <c r="E249" s="49">
        <f t="shared" ref="E249:E250" si="33">E248</f>
        <v>0.59</v>
      </c>
      <c r="F249" s="87">
        <v>25.67</v>
      </c>
      <c r="G249" s="49">
        <v>9</v>
      </c>
      <c r="H249" s="65">
        <f>(E249*F249)*G249</f>
        <v>136.30770000000001</v>
      </c>
    </row>
    <row r="250" spans="1:8" ht="13.5" customHeight="1">
      <c r="A250" s="13"/>
      <c r="B250" s="66"/>
      <c r="C250" s="64" t="s">
        <v>14</v>
      </c>
      <c r="D250" s="61"/>
      <c r="E250" s="49">
        <f t="shared" si="33"/>
        <v>0.59</v>
      </c>
      <c r="F250" s="87">
        <v>155.91999999999999</v>
      </c>
      <c r="G250" s="49">
        <v>9</v>
      </c>
      <c r="H250" s="65">
        <f>(E250*F250)*G250</f>
        <v>827.9351999999999</v>
      </c>
    </row>
    <row r="251" spans="1:8" ht="26.25" customHeight="1">
      <c r="A251" s="13"/>
      <c r="B251" s="66" t="s">
        <v>186</v>
      </c>
      <c r="C251" s="60" t="s">
        <v>27</v>
      </c>
      <c r="D251" s="61"/>
      <c r="E251" s="68"/>
      <c r="F251" s="88"/>
      <c r="G251" s="69"/>
      <c r="H251" s="70"/>
    </row>
    <row r="252" spans="1:8" ht="15.75" customHeight="1">
      <c r="A252" s="13"/>
      <c r="B252" s="66"/>
      <c r="C252" s="82" t="s">
        <v>154</v>
      </c>
      <c r="D252" s="61" t="s">
        <v>11</v>
      </c>
      <c r="E252" s="50">
        <v>0.03</v>
      </c>
      <c r="F252" s="84">
        <f>SUM(F253:F255)</f>
        <v>659.8</v>
      </c>
      <c r="G252" s="50">
        <v>13</v>
      </c>
      <c r="H252" s="63">
        <f>(E252*F252)*G252</f>
        <v>257.32199999999995</v>
      </c>
    </row>
    <row r="253" spans="1:8" ht="13.5" customHeight="1">
      <c r="A253" s="13"/>
      <c r="B253" s="66"/>
      <c r="C253" s="64" t="s">
        <v>12</v>
      </c>
      <c r="D253" s="61"/>
      <c r="E253" s="49">
        <f>E252</f>
        <v>0.03</v>
      </c>
      <c r="F253" s="87">
        <v>478.21</v>
      </c>
      <c r="G253" s="49">
        <v>13</v>
      </c>
      <c r="H253" s="65">
        <f>(E253*F253)*G253</f>
        <v>186.50189999999998</v>
      </c>
    </row>
    <row r="254" spans="1:8" ht="13.5" customHeight="1">
      <c r="A254" s="13"/>
      <c r="B254" s="66"/>
      <c r="C254" s="64" t="s">
        <v>13</v>
      </c>
      <c r="D254" s="61"/>
      <c r="E254" s="49">
        <f t="shared" ref="E254:E255" si="34">E253</f>
        <v>0.03</v>
      </c>
      <c r="F254" s="87">
        <v>25.67</v>
      </c>
      <c r="G254" s="49">
        <v>13</v>
      </c>
      <c r="H254" s="65">
        <f>(E254*F254)*G254</f>
        <v>10.0113</v>
      </c>
    </row>
    <row r="255" spans="1:8" ht="13.5" customHeight="1">
      <c r="A255" s="13"/>
      <c r="B255" s="66"/>
      <c r="C255" s="64" t="s">
        <v>14</v>
      </c>
      <c r="D255" s="61"/>
      <c r="E255" s="49">
        <f t="shared" si="34"/>
        <v>0.03</v>
      </c>
      <c r="F255" s="87">
        <v>155.91999999999999</v>
      </c>
      <c r="G255" s="49">
        <v>13</v>
      </c>
      <c r="H255" s="65">
        <f>(E255*F255)*G255</f>
        <v>60.808799999999991</v>
      </c>
    </row>
    <row r="256" spans="1:8" ht="13.5" customHeight="1">
      <c r="A256" s="13"/>
      <c r="B256" s="66">
        <v>39</v>
      </c>
      <c r="C256" s="60" t="s">
        <v>56</v>
      </c>
      <c r="D256" s="61"/>
      <c r="E256" s="68"/>
      <c r="F256" s="69"/>
      <c r="G256" s="69"/>
      <c r="H256" s="70"/>
    </row>
    <row r="257" spans="1:8" ht="15.75" customHeight="1">
      <c r="A257" s="13"/>
      <c r="B257" s="66"/>
      <c r="C257" s="82" t="s">
        <v>154</v>
      </c>
      <c r="D257" s="61" t="s">
        <v>11</v>
      </c>
      <c r="E257" s="50">
        <v>0.02</v>
      </c>
      <c r="F257" s="50">
        <f>SUM(F258:F260)</f>
        <v>1244.33</v>
      </c>
      <c r="G257" s="50">
        <v>11</v>
      </c>
      <c r="H257" s="63">
        <f>(E257*F257)*G257</f>
        <v>273.75259999999997</v>
      </c>
    </row>
    <row r="258" spans="1:8" ht="13.5" customHeight="1">
      <c r="A258" s="13"/>
      <c r="B258" s="66"/>
      <c r="C258" s="64" t="s">
        <v>12</v>
      </c>
      <c r="D258" s="61"/>
      <c r="E258" s="49">
        <f>E257</f>
        <v>0.02</v>
      </c>
      <c r="F258" s="49">
        <v>297.92</v>
      </c>
      <c r="G258" s="49">
        <v>11</v>
      </c>
      <c r="H258" s="65">
        <f>(E258*F258)*G258</f>
        <v>65.542400000000001</v>
      </c>
    </row>
    <row r="259" spans="1:8" ht="13.5" customHeight="1">
      <c r="A259" s="13"/>
      <c r="B259" s="66"/>
      <c r="C259" s="64" t="s">
        <v>13</v>
      </c>
      <c r="D259" s="61"/>
      <c r="E259" s="49">
        <f t="shared" ref="E259:E260" si="35">E258</f>
        <v>0.02</v>
      </c>
      <c r="F259" s="49">
        <v>65.17</v>
      </c>
      <c r="G259" s="49">
        <v>11</v>
      </c>
      <c r="H259" s="65">
        <f>(E259*F259)*G259</f>
        <v>14.337400000000001</v>
      </c>
    </row>
    <row r="260" spans="1:8" ht="13.5" customHeight="1">
      <c r="A260" s="13"/>
      <c r="B260" s="66"/>
      <c r="C260" s="64" t="s">
        <v>14</v>
      </c>
      <c r="D260" s="61"/>
      <c r="E260" s="49">
        <f t="shared" si="35"/>
        <v>0.02</v>
      </c>
      <c r="F260" s="49">
        <v>881.24</v>
      </c>
      <c r="G260" s="49">
        <f t="shared" ref="G260" si="36">G259</f>
        <v>11</v>
      </c>
      <c r="H260" s="65">
        <f>(E260*F260)*G260</f>
        <v>193.87280000000001</v>
      </c>
    </row>
    <row r="261" spans="1:8" ht="14.25" customHeight="1">
      <c r="A261" s="13"/>
      <c r="B261" s="66">
        <v>40</v>
      </c>
      <c r="C261" s="60" t="s">
        <v>31</v>
      </c>
      <c r="D261" s="61"/>
      <c r="E261" s="68"/>
      <c r="F261" s="69"/>
      <c r="G261" s="69"/>
      <c r="H261" s="70"/>
    </row>
    <row r="262" spans="1:8" ht="15.75" customHeight="1">
      <c r="A262" s="13"/>
      <c r="B262" s="66"/>
      <c r="C262" s="82" t="s">
        <v>154</v>
      </c>
      <c r="D262" s="61" t="s">
        <v>11</v>
      </c>
      <c r="E262" s="50">
        <v>0.02</v>
      </c>
      <c r="F262" s="83">
        <f>SUM(F263:F266)</f>
        <v>18530.39</v>
      </c>
      <c r="G262" s="50">
        <v>9</v>
      </c>
      <c r="H262" s="63">
        <f>(E262*F262)*G262</f>
        <v>3335.4701999999997</v>
      </c>
    </row>
    <row r="263" spans="1:8" ht="13.5" customHeight="1">
      <c r="A263" s="13"/>
      <c r="B263" s="66"/>
      <c r="C263" s="64" t="s">
        <v>12</v>
      </c>
      <c r="D263" s="61"/>
      <c r="E263" s="49">
        <f>E262</f>
        <v>0.02</v>
      </c>
      <c r="F263" s="87">
        <v>7176.88</v>
      </c>
      <c r="G263" s="49">
        <v>9</v>
      </c>
      <c r="H263" s="65">
        <f>(E263*F263)*G263</f>
        <v>1291.8384000000001</v>
      </c>
    </row>
    <row r="264" spans="1:8" ht="13.5" customHeight="1">
      <c r="A264" s="13"/>
      <c r="B264" s="66"/>
      <c r="C264" s="64" t="s">
        <v>13</v>
      </c>
      <c r="D264" s="61"/>
      <c r="E264" s="49">
        <f t="shared" ref="E264:E266" si="37">E263</f>
        <v>0.02</v>
      </c>
      <c r="F264" s="87">
        <f>4043.05-9.94</f>
        <v>4033.11</v>
      </c>
      <c r="G264" s="49">
        <v>9</v>
      </c>
      <c r="H264" s="65">
        <f>(E264*F264)*G264</f>
        <v>725.95979999999997</v>
      </c>
    </row>
    <row r="265" spans="1:8" ht="13.5" customHeight="1">
      <c r="A265" s="13"/>
      <c r="B265" s="66"/>
      <c r="C265" s="64" t="s">
        <v>14</v>
      </c>
      <c r="D265" s="61"/>
      <c r="E265" s="49">
        <f t="shared" si="37"/>
        <v>0.02</v>
      </c>
      <c r="F265" s="87">
        <f>7328.49-13.05</f>
        <v>7315.44</v>
      </c>
      <c r="G265" s="49">
        <v>9</v>
      </c>
      <c r="H265" s="65">
        <f>(E265*F265)*G265</f>
        <v>1316.7791999999999</v>
      </c>
    </row>
    <row r="266" spans="1:8" ht="13.5" customHeight="1">
      <c r="A266" s="13"/>
      <c r="B266" s="66"/>
      <c r="C266" s="64" t="s">
        <v>121</v>
      </c>
      <c r="D266" s="61"/>
      <c r="E266" s="49">
        <f t="shared" si="37"/>
        <v>0.02</v>
      </c>
      <c r="F266" s="87">
        <v>4.96</v>
      </c>
      <c r="G266" s="49">
        <v>9</v>
      </c>
      <c r="H266" s="65">
        <f>(E266*F266)*G266</f>
        <v>0.89279999999999993</v>
      </c>
    </row>
    <row r="267" spans="1:8" ht="13.5" customHeight="1">
      <c r="A267" s="13"/>
      <c r="B267" s="66">
        <v>41</v>
      </c>
      <c r="C267" s="60" t="s">
        <v>171</v>
      </c>
      <c r="D267" s="61" t="s">
        <v>11</v>
      </c>
      <c r="E267" s="50">
        <v>0.53</v>
      </c>
      <c r="F267" s="62">
        <f>SUM(F268:F271)</f>
        <v>18530.39</v>
      </c>
      <c r="G267" s="50">
        <v>0.7</v>
      </c>
      <c r="H267" s="63">
        <f>E267*F267*G267</f>
        <v>6874.7746900000002</v>
      </c>
    </row>
    <row r="268" spans="1:8" ht="13.5" customHeight="1">
      <c r="A268" s="13"/>
      <c r="B268" s="66"/>
      <c r="C268" s="64" t="s">
        <v>12</v>
      </c>
      <c r="D268" s="61"/>
      <c r="E268" s="49">
        <f>E267</f>
        <v>0.53</v>
      </c>
      <c r="F268" s="53">
        <f>F263</f>
        <v>7176.88</v>
      </c>
      <c r="G268" s="49">
        <v>0.7</v>
      </c>
      <c r="H268" s="65">
        <f t="shared" ref="H268:H271" si="38">E268*F268*G268</f>
        <v>2662.62248</v>
      </c>
    </row>
    <row r="269" spans="1:8" ht="13.5" customHeight="1">
      <c r="A269" s="13"/>
      <c r="B269" s="66"/>
      <c r="C269" s="64" t="s">
        <v>13</v>
      </c>
      <c r="D269" s="61"/>
      <c r="E269" s="49">
        <f>E267</f>
        <v>0.53</v>
      </c>
      <c r="F269" s="53">
        <f>F264</f>
        <v>4033.11</v>
      </c>
      <c r="G269" s="49">
        <v>0.7</v>
      </c>
      <c r="H269" s="65">
        <f t="shared" si="38"/>
        <v>1496.2838100000001</v>
      </c>
    </row>
    <row r="270" spans="1:8" ht="13.5" customHeight="1">
      <c r="A270" s="13"/>
      <c r="B270" s="66"/>
      <c r="C270" s="64" t="s">
        <v>14</v>
      </c>
      <c r="D270" s="61"/>
      <c r="E270" s="49">
        <f>E267</f>
        <v>0.53</v>
      </c>
      <c r="F270" s="53">
        <f>F265</f>
        <v>7315.44</v>
      </c>
      <c r="G270" s="49">
        <v>0.7</v>
      </c>
      <c r="H270" s="65">
        <f t="shared" si="38"/>
        <v>2714.0282399999996</v>
      </c>
    </row>
    <row r="271" spans="1:8" ht="13.5" customHeight="1">
      <c r="A271" s="13"/>
      <c r="B271" s="66"/>
      <c r="C271" s="64" t="s">
        <v>121</v>
      </c>
      <c r="D271" s="61"/>
      <c r="E271" s="49">
        <f>E270</f>
        <v>0.53</v>
      </c>
      <c r="F271" s="53">
        <f>F266</f>
        <v>4.96</v>
      </c>
      <c r="G271" s="49"/>
      <c r="H271" s="65">
        <f t="shared" si="38"/>
        <v>0</v>
      </c>
    </row>
    <row r="272" spans="1:8" ht="13.5" customHeight="1">
      <c r="A272" s="13"/>
      <c r="B272" s="66">
        <v>42</v>
      </c>
      <c r="C272" s="60" t="s">
        <v>172</v>
      </c>
      <c r="D272" s="61" t="s">
        <v>11</v>
      </c>
      <c r="E272" s="50">
        <v>0.19</v>
      </c>
      <c r="F272" s="62">
        <f>F273+F274+F275+F276</f>
        <v>18530.39</v>
      </c>
      <c r="G272" s="50">
        <v>0.7</v>
      </c>
      <c r="H272" s="63">
        <f>E272*F272*G272</f>
        <v>2464.54187</v>
      </c>
    </row>
    <row r="273" spans="1:8" ht="13.5" customHeight="1">
      <c r="A273" s="13"/>
      <c r="B273" s="66"/>
      <c r="C273" s="64" t="s">
        <v>12</v>
      </c>
      <c r="D273" s="61"/>
      <c r="E273" s="49">
        <f>E272</f>
        <v>0.19</v>
      </c>
      <c r="F273" s="53">
        <f>F268</f>
        <v>7176.88</v>
      </c>
      <c r="G273" s="49">
        <v>0.7</v>
      </c>
      <c r="H273" s="65">
        <f t="shared" ref="H273:H276" si="39">E273*F273*G273</f>
        <v>954.52503999999999</v>
      </c>
    </row>
    <row r="274" spans="1:8" ht="13.5" customHeight="1">
      <c r="A274" s="13"/>
      <c r="B274" s="66"/>
      <c r="C274" s="64" t="s">
        <v>13</v>
      </c>
      <c r="D274" s="61"/>
      <c r="E274" s="49">
        <f t="shared" ref="E274:E276" si="40">E273</f>
        <v>0.19</v>
      </c>
      <c r="F274" s="53">
        <f>F269</f>
        <v>4033.11</v>
      </c>
      <c r="G274" s="49">
        <v>0.7</v>
      </c>
      <c r="H274" s="65">
        <f t="shared" si="39"/>
        <v>536.40363000000002</v>
      </c>
    </row>
    <row r="275" spans="1:8" ht="13.5" customHeight="1">
      <c r="A275" s="13"/>
      <c r="B275" s="66"/>
      <c r="C275" s="64" t="s">
        <v>14</v>
      </c>
      <c r="D275" s="61"/>
      <c r="E275" s="49">
        <f t="shared" si="40"/>
        <v>0.19</v>
      </c>
      <c r="F275" s="53">
        <f>F270</f>
        <v>7315.44</v>
      </c>
      <c r="G275" s="49">
        <v>0.7</v>
      </c>
      <c r="H275" s="65">
        <f t="shared" si="39"/>
        <v>972.9535199999998</v>
      </c>
    </row>
    <row r="276" spans="1:8" ht="13.5" customHeight="1">
      <c r="A276" s="13"/>
      <c r="B276" s="66"/>
      <c r="C276" s="64" t="s">
        <v>121</v>
      </c>
      <c r="D276" s="61"/>
      <c r="E276" s="49">
        <f t="shared" si="40"/>
        <v>0.19</v>
      </c>
      <c r="F276" s="53">
        <f>F271</f>
        <v>4.96</v>
      </c>
      <c r="G276" s="49">
        <v>0.7</v>
      </c>
      <c r="H276" s="65">
        <f t="shared" si="39"/>
        <v>0.65967999999999993</v>
      </c>
    </row>
    <row r="277" spans="1:8" ht="13.5" customHeight="1">
      <c r="A277" s="13"/>
      <c r="B277" s="66">
        <v>43</v>
      </c>
      <c r="C277" s="60" t="s">
        <v>173</v>
      </c>
      <c r="D277" s="61" t="s">
        <v>46</v>
      </c>
      <c r="E277" s="50">
        <v>2.27</v>
      </c>
      <c r="F277" s="50">
        <v>92</v>
      </c>
      <c r="G277" s="50">
        <v>0.7</v>
      </c>
      <c r="H277" s="63">
        <f>E277*F277*G277</f>
        <v>146.18799999999999</v>
      </c>
    </row>
    <row r="278" spans="1:8" ht="13.5" customHeight="1">
      <c r="A278" s="13"/>
      <c r="B278" s="66"/>
      <c r="C278" s="64" t="s">
        <v>12</v>
      </c>
      <c r="D278" s="61"/>
      <c r="E278" s="49">
        <f>E277</f>
        <v>2.27</v>
      </c>
      <c r="F278" s="49">
        <v>35</v>
      </c>
      <c r="G278" s="49">
        <v>0.7</v>
      </c>
      <c r="H278" s="65">
        <f t="shared" ref="H278:H286" si="41">E278*F278*G278</f>
        <v>55.615000000000002</v>
      </c>
    </row>
    <row r="279" spans="1:8" ht="13.5" customHeight="1">
      <c r="A279" s="13"/>
      <c r="B279" s="66"/>
      <c r="C279" s="64" t="s">
        <v>13</v>
      </c>
      <c r="D279" s="61"/>
      <c r="E279" s="49">
        <f t="shared" ref="E279:E281" si="42">E278</f>
        <v>2.27</v>
      </c>
      <c r="F279" s="49">
        <v>22</v>
      </c>
      <c r="G279" s="49">
        <v>0.7</v>
      </c>
      <c r="H279" s="65">
        <f t="shared" si="41"/>
        <v>34.957999999999998</v>
      </c>
    </row>
    <row r="280" spans="1:8" ht="13.5" customHeight="1">
      <c r="A280" s="13"/>
      <c r="B280" s="66"/>
      <c r="C280" s="64" t="s">
        <v>14</v>
      </c>
      <c r="D280" s="61"/>
      <c r="E280" s="49">
        <f t="shared" si="42"/>
        <v>2.27</v>
      </c>
      <c r="F280" s="49">
        <v>35</v>
      </c>
      <c r="G280" s="49">
        <v>0.7</v>
      </c>
      <c r="H280" s="65">
        <f t="shared" si="41"/>
        <v>55.615000000000002</v>
      </c>
    </row>
    <row r="281" spans="1:8" ht="13.5" customHeight="1">
      <c r="A281" s="13"/>
      <c r="B281" s="66"/>
      <c r="C281" s="64" t="s">
        <v>121</v>
      </c>
      <c r="D281" s="61"/>
      <c r="E281" s="49">
        <f t="shared" si="42"/>
        <v>2.27</v>
      </c>
      <c r="F281" s="49">
        <v>0</v>
      </c>
      <c r="G281" s="49">
        <v>0.7</v>
      </c>
      <c r="H281" s="65">
        <f t="shared" si="41"/>
        <v>0</v>
      </c>
    </row>
    <row r="282" spans="1:8" ht="13.5" customHeight="1">
      <c r="A282" s="13"/>
      <c r="B282" s="66">
        <v>44</v>
      </c>
      <c r="C282" s="60" t="s">
        <v>174</v>
      </c>
      <c r="D282" s="61" t="s">
        <v>165</v>
      </c>
      <c r="E282" s="50">
        <v>18.010000000000002</v>
      </c>
      <c r="F282" s="50">
        <v>50</v>
      </c>
      <c r="G282" s="50">
        <v>0.7</v>
      </c>
      <c r="H282" s="63">
        <f>E282*F282*G282</f>
        <v>630.35</v>
      </c>
    </row>
    <row r="283" spans="1:8" ht="13.5" customHeight="1">
      <c r="A283" s="13"/>
      <c r="B283" s="66"/>
      <c r="C283" s="64" t="s">
        <v>12</v>
      </c>
      <c r="D283" s="61"/>
      <c r="E283" s="49">
        <f>E282</f>
        <v>18.010000000000002</v>
      </c>
      <c r="F283" s="49">
        <v>20</v>
      </c>
      <c r="G283" s="49">
        <v>0.7</v>
      </c>
      <c r="H283" s="65">
        <f t="shared" si="41"/>
        <v>252.14000000000001</v>
      </c>
    </row>
    <row r="284" spans="1:8" ht="13.5" customHeight="1">
      <c r="A284" s="13"/>
      <c r="B284" s="66"/>
      <c r="C284" s="64" t="s">
        <v>13</v>
      </c>
      <c r="D284" s="61"/>
      <c r="E284" s="49">
        <f>E282</f>
        <v>18.010000000000002</v>
      </c>
      <c r="F284" s="49">
        <v>10</v>
      </c>
      <c r="G284" s="49">
        <v>0.7</v>
      </c>
      <c r="H284" s="65">
        <f t="shared" si="41"/>
        <v>126.07000000000001</v>
      </c>
    </row>
    <row r="285" spans="1:8" ht="13.5" customHeight="1">
      <c r="A285" s="13"/>
      <c r="B285" s="66"/>
      <c r="C285" s="64" t="s">
        <v>14</v>
      </c>
      <c r="D285" s="61"/>
      <c r="E285" s="49">
        <f>E282</f>
        <v>18.010000000000002</v>
      </c>
      <c r="F285" s="49">
        <v>20</v>
      </c>
      <c r="G285" s="49">
        <v>0.7</v>
      </c>
      <c r="H285" s="65">
        <f t="shared" si="41"/>
        <v>252.14000000000001</v>
      </c>
    </row>
    <row r="286" spans="1:8" ht="13.5" customHeight="1">
      <c r="A286" s="13"/>
      <c r="B286" s="66"/>
      <c r="C286" s="64" t="s">
        <v>121</v>
      </c>
      <c r="D286" s="61"/>
      <c r="E286" s="49">
        <f>E285</f>
        <v>18.010000000000002</v>
      </c>
      <c r="F286" s="49">
        <v>0</v>
      </c>
      <c r="G286" s="49">
        <v>0.7</v>
      </c>
      <c r="H286" s="65">
        <f t="shared" si="41"/>
        <v>0</v>
      </c>
    </row>
    <row r="287" spans="1:8" ht="13.5" customHeight="1">
      <c r="A287" s="13"/>
      <c r="B287" s="66">
        <v>45</v>
      </c>
      <c r="C287" s="60" t="s">
        <v>28</v>
      </c>
      <c r="D287" s="61"/>
      <c r="E287" s="68"/>
      <c r="F287" s="88"/>
      <c r="G287" s="69"/>
      <c r="H287" s="70"/>
    </row>
    <row r="288" spans="1:8" ht="15.75" customHeight="1">
      <c r="A288" s="13"/>
      <c r="B288" s="66"/>
      <c r="C288" s="82" t="s">
        <v>154</v>
      </c>
      <c r="D288" s="61" t="s">
        <v>11</v>
      </c>
      <c r="E288" s="50">
        <v>1.0900000000000001</v>
      </c>
      <c r="F288" s="83">
        <f>SUM(F289:F291)</f>
        <v>42.879999999999995</v>
      </c>
      <c r="G288" s="50">
        <v>9</v>
      </c>
      <c r="H288" s="63">
        <f>(E288*F288)*G288</f>
        <v>420.65279999999996</v>
      </c>
    </row>
    <row r="289" spans="1:8" ht="13.5" customHeight="1">
      <c r="A289" s="13"/>
      <c r="B289" s="66"/>
      <c r="C289" s="64" t="s">
        <v>12</v>
      </c>
      <c r="D289" s="61"/>
      <c r="E289" s="49">
        <f>E288</f>
        <v>1.0900000000000001</v>
      </c>
      <c r="F289" s="87">
        <v>21.72</v>
      </c>
      <c r="G289" s="49">
        <v>9</v>
      </c>
      <c r="H289" s="65">
        <f>(E289*F289)*G289</f>
        <v>213.07320000000001</v>
      </c>
    </row>
    <row r="290" spans="1:8" ht="13.5" customHeight="1">
      <c r="A290" s="13"/>
      <c r="B290" s="66"/>
      <c r="C290" s="64" t="s">
        <v>13</v>
      </c>
      <c r="D290" s="61"/>
      <c r="E290" s="49">
        <f t="shared" ref="E290:E291" si="43">E289</f>
        <v>1.0900000000000001</v>
      </c>
      <c r="F290" s="87">
        <v>4.07</v>
      </c>
      <c r="G290" s="49">
        <v>9</v>
      </c>
      <c r="H290" s="65">
        <f>(E290*F290)*G290</f>
        <v>39.926700000000011</v>
      </c>
    </row>
    <row r="291" spans="1:8" ht="13.5" customHeight="1">
      <c r="A291" s="13"/>
      <c r="B291" s="66"/>
      <c r="C291" s="64" t="s">
        <v>14</v>
      </c>
      <c r="D291" s="61"/>
      <c r="E291" s="49">
        <f t="shared" si="43"/>
        <v>1.0900000000000001</v>
      </c>
      <c r="F291" s="87">
        <v>17.09</v>
      </c>
      <c r="G291" s="49">
        <v>9</v>
      </c>
      <c r="H291" s="65">
        <f>(E291*F291)*G291</f>
        <v>167.65289999999999</v>
      </c>
    </row>
    <row r="292" spans="1:8" ht="15" customHeight="1">
      <c r="A292" s="13"/>
      <c r="B292" s="66" t="s">
        <v>187</v>
      </c>
      <c r="C292" s="60" t="s">
        <v>29</v>
      </c>
      <c r="D292" s="61"/>
      <c r="E292" s="68"/>
      <c r="F292" s="69"/>
      <c r="G292" s="69"/>
      <c r="H292" s="70"/>
    </row>
    <row r="293" spans="1:8" ht="15.75" customHeight="1">
      <c r="A293" s="13"/>
      <c r="B293" s="66"/>
      <c r="C293" s="82" t="s">
        <v>154</v>
      </c>
      <c r="D293" s="61" t="s">
        <v>11</v>
      </c>
      <c r="E293" s="50">
        <v>0.03</v>
      </c>
      <c r="F293" s="83">
        <f>SUM(F294:F296)</f>
        <v>42.879999999999995</v>
      </c>
      <c r="G293" s="50">
        <v>13</v>
      </c>
      <c r="H293" s="63">
        <f>(E293*F293)*G293</f>
        <v>16.723199999999999</v>
      </c>
    </row>
    <row r="294" spans="1:8" ht="13.5" customHeight="1">
      <c r="A294" s="13"/>
      <c r="B294" s="66"/>
      <c r="C294" s="64" t="s">
        <v>12</v>
      </c>
      <c r="D294" s="61"/>
      <c r="E294" s="49">
        <f>E293</f>
        <v>0.03</v>
      </c>
      <c r="F294" s="87">
        <v>21.72</v>
      </c>
      <c r="G294" s="49">
        <v>13</v>
      </c>
      <c r="H294" s="65">
        <f>(E294*F294)*G294</f>
        <v>8.4707999999999988</v>
      </c>
    </row>
    <row r="295" spans="1:8" ht="13.5" customHeight="1">
      <c r="A295" s="13"/>
      <c r="B295" s="66"/>
      <c r="C295" s="64" t="s">
        <v>13</v>
      </c>
      <c r="D295" s="61"/>
      <c r="E295" s="49">
        <f t="shared" ref="E295:E296" si="44">E294</f>
        <v>0.03</v>
      </c>
      <c r="F295" s="87">
        <v>4.07</v>
      </c>
      <c r="G295" s="49">
        <v>13</v>
      </c>
      <c r="H295" s="65">
        <f>(E295*F295)*G295</f>
        <v>1.5872999999999999</v>
      </c>
    </row>
    <row r="296" spans="1:8" ht="13.5" customHeight="1">
      <c r="A296" s="13"/>
      <c r="B296" s="66"/>
      <c r="C296" s="64" t="s">
        <v>14</v>
      </c>
      <c r="D296" s="61"/>
      <c r="E296" s="49">
        <f t="shared" si="44"/>
        <v>0.03</v>
      </c>
      <c r="F296" s="87">
        <v>17.09</v>
      </c>
      <c r="G296" s="49">
        <v>13</v>
      </c>
      <c r="H296" s="65">
        <f>(E296*F296)*G296</f>
        <v>6.6650999999999989</v>
      </c>
    </row>
    <row r="297" spans="1:8" ht="15" customHeight="1">
      <c r="A297" s="13"/>
      <c r="B297" s="66">
        <v>46</v>
      </c>
      <c r="C297" s="60" t="s">
        <v>36</v>
      </c>
      <c r="D297" s="67"/>
      <c r="E297" s="68"/>
      <c r="F297" s="69"/>
      <c r="G297" s="69"/>
      <c r="H297" s="70"/>
    </row>
    <row r="298" spans="1:8" ht="13.5" customHeight="1">
      <c r="A298" s="13"/>
      <c r="B298" s="66"/>
      <c r="C298" s="82" t="s">
        <v>154</v>
      </c>
      <c r="D298" s="67" t="s">
        <v>37</v>
      </c>
      <c r="E298" s="50">
        <v>18.54</v>
      </c>
      <c r="F298" s="50">
        <f>SUM(F299:F301)</f>
        <v>393</v>
      </c>
      <c r="G298" s="50">
        <v>1</v>
      </c>
      <c r="H298" s="63">
        <f>(E298*F298)*G298</f>
        <v>7286.2199999999993</v>
      </c>
    </row>
    <row r="299" spans="1:8" ht="13.5" customHeight="1">
      <c r="A299" s="13"/>
      <c r="B299" s="66"/>
      <c r="C299" s="64" t="s">
        <v>12</v>
      </c>
      <c r="D299" s="67"/>
      <c r="E299" s="49">
        <f>E298</f>
        <v>18.54</v>
      </c>
      <c r="F299" s="49">
        <v>173</v>
      </c>
      <c r="G299" s="49">
        <v>1</v>
      </c>
      <c r="H299" s="65">
        <f>(E299*F299)*G299</f>
        <v>3207.42</v>
      </c>
    </row>
    <row r="300" spans="1:8" ht="13.5" customHeight="1">
      <c r="A300" s="13"/>
      <c r="B300" s="66"/>
      <c r="C300" s="64" t="s">
        <v>13</v>
      </c>
      <c r="D300" s="67"/>
      <c r="E300" s="49">
        <f t="shared" ref="E300:E301" si="45">E299</f>
        <v>18.54</v>
      </c>
      <c r="F300" s="49">
        <v>120</v>
      </c>
      <c r="G300" s="49">
        <v>1</v>
      </c>
      <c r="H300" s="65">
        <f>(E300*F300)*G300</f>
        <v>2224.7999999999997</v>
      </c>
    </row>
    <row r="301" spans="1:8" ht="13.5" customHeight="1">
      <c r="A301" s="13"/>
      <c r="B301" s="66"/>
      <c r="C301" s="64" t="s">
        <v>14</v>
      </c>
      <c r="D301" s="67"/>
      <c r="E301" s="49">
        <f t="shared" si="45"/>
        <v>18.54</v>
      </c>
      <c r="F301" s="49">
        <v>100</v>
      </c>
      <c r="G301" s="49">
        <v>1</v>
      </c>
      <c r="H301" s="65">
        <f>(E301*F301)*G301</f>
        <v>1854</v>
      </c>
    </row>
    <row r="302" spans="1:8" s="78" customFormat="1" ht="13.5" customHeight="1">
      <c r="A302" s="77"/>
      <c r="B302" s="66">
        <v>47</v>
      </c>
      <c r="C302" s="60" t="s">
        <v>122</v>
      </c>
      <c r="D302" s="67" t="s">
        <v>123</v>
      </c>
      <c r="E302" s="50">
        <v>25.73</v>
      </c>
      <c r="F302" s="50">
        <v>24</v>
      </c>
      <c r="G302" s="50">
        <v>1</v>
      </c>
      <c r="H302" s="63">
        <f>E302*F302*G302</f>
        <v>617.52</v>
      </c>
    </row>
    <row r="303" spans="1:8" ht="13.5" customHeight="1">
      <c r="A303" s="13"/>
      <c r="B303" s="66">
        <v>48</v>
      </c>
      <c r="C303" s="60" t="s">
        <v>57</v>
      </c>
      <c r="D303" s="61"/>
      <c r="E303" s="68"/>
      <c r="F303" s="69"/>
      <c r="G303" s="69"/>
      <c r="H303" s="70"/>
    </row>
    <row r="304" spans="1:8" ht="15.75" customHeight="1">
      <c r="A304" s="13"/>
      <c r="B304" s="66"/>
      <c r="C304" s="82" t="s">
        <v>154</v>
      </c>
      <c r="D304" s="61" t="s">
        <v>11</v>
      </c>
      <c r="E304" s="50">
        <v>3.61</v>
      </c>
      <c r="F304" s="50">
        <f>SUM(F305:F307)</f>
        <v>58.680000000000007</v>
      </c>
      <c r="G304" s="50">
        <v>11</v>
      </c>
      <c r="H304" s="63">
        <f>(E304*F304)*G304</f>
        <v>2330.1828000000005</v>
      </c>
    </row>
    <row r="305" spans="1:8" ht="13.5" customHeight="1">
      <c r="A305" s="13"/>
      <c r="B305" s="66"/>
      <c r="C305" s="64" t="s">
        <v>12</v>
      </c>
      <c r="D305" s="61"/>
      <c r="E305" s="49">
        <f>E304</f>
        <v>3.61</v>
      </c>
      <c r="F305" s="49">
        <v>44.88</v>
      </c>
      <c r="G305" s="49">
        <v>11</v>
      </c>
      <c r="H305" s="65">
        <f>(E305*F305)*G305</f>
        <v>1782.1848000000002</v>
      </c>
    </row>
    <row r="306" spans="1:8" ht="13.5" customHeight="1">
      <c r="A306" s="13"/>
      <c r="B306" s="66"/>
      <c r="C306" s="64" t="s">
        <v>13</v>
      </c>
      <c r="D306" s="61"/>
      <c r="E306" s="49">
        <f t="shared" ref="E306:E307" si="46">E305</f>
        <v>3.61</v>
      </c>
      <c r="F306" s="49">
        <v>13.8</v>
      </c>
      <c r="G306" s="49">
        <v>11</v>
      </c>
      <c r="H306" s="65">
        <f>(E306*F306)*G306</f>
        <v>547.99799999999993</v>
      </c>
    </row>
    <row r="307" spans="1:8" ht="13.5" customHeight="1">
      <c r="A307" s="13"/>
      <c r="B307" s="66"/>
      <c r="C307" s="64" t="s">
        <v>14</v>
      </c>
      <c r="D307" s="61"/>
      <c r="E307" s="49">
        <f t="shared" si="46"/>
        <v>3.61</v>
      </c>
      <c r="F307" s="49">
        <v>0</v>
      </c>
      <c r="G307" s="49">
        <v>11</v>
      </c>
      <c r="H307" s="65">
        <f>(E307*F307)*G307</f>
        <v>0</v>
      </c>
    </row>
    <row r="308" spans="1:8" ht="13.5" customHeight="1">
      <c r="A308" s="13"/>
      <c r="B308" s="66"/>
      <c r="C308" s="68" t="s">
        <v>119</v>
      </c>
      <c r="D308" s="61"/>
      <c r="E308" s="49"/>
      <c r="F308" s="49"/>
      <c r="G308" s="49"/>
      <c r="H308" s="63"/>
    </row>
    <row r="309" spans="1:8" ht="12.75" customHeight="1">
      <c r="A309" s="13"/>
      <c r="B309" s="66">
        <v>49</v>
      </c>
      <c r="C309" s="60" t="s">
        <v>10</v>
      </c>
      <c r="D309" s="61"/>
      <c r="E309" s="68"/>
      <c r="F309" s="69"/>
      <c r="G309" s="69"/>
      <c r="H309" s="70"/>
    </row>
    <row r="310" spans="1:8" ht="13.5" customHeight="1">
      <c r="A310" s="13"/>
      <c r="B310" s="66"/>
      <c r="C310" s="82" t="s">
        <v>154</v>
      </c>
      <c r="D310" s="61" t="s">
        <v>11</v>
      </c>
      <c r="E310" s="50">
        <v>0.34</v>
      </c>
      <c r="F310" s="50">
        <f>SUM(F311:F313)</f>
        <v>51.98</v>
      </c>
      <c r="G310" s="50">
        <v>11</v>
      </c>
      <c r="H310" s="63">
        <f>(E310*F310)*G310</f>
        <v>194.40520000000001</v>
      </c>
    </row>
    <row r="311" spans="1:8" ht="13.5" customHeight="1">
      <c r="A311" s="13"/>
      <c r="B311" s="66"/>
      <c r="C311" s="64" t="s">
        <v>12</v>
      </c>
      <c r="D311" s="61"/>
      <c r="E311" s="49">
        <f>E310</f>
        <v>0.34</v>
      </c>
      <c r="F311" s="49">
        <v>9.89</v>
      </c>
      <c r="G311" s="49">
        <v>11</v>
      </c>
      <c r="H311" s="65">
        <f>(E311*F311)*G311</f>
        <v>36.988600000000005</v>
      </c>
    </row>
    <row r="312" spans="1:8" ht="13.5" customHeight="1">
      <c r="A312" s="13"/>
      <c r="B312" s="66"/>
      <c r="C312" s="64" t="s">
        <v>13</v>
      </c>
      <c r="D312" s="61"/>
      <c r="E312" s="49">
        <f>E310</f>
        <v>0.34</v>
      </c>
      <c r="F312" s="49">
        <v>29.15</v>
      </c>
      <c r="G312" s="49">
        <v>11</v>
      </c>
      <c r="H312" s="65">
        <f>(E312*F312)*G312</f>
        <v>109.021</v>
      </c>
    </row>
    <row r="313" spans="1:8" ht="13.5" customHeight="1">
      <c r="A313" s="13"/>
      <c r="B313" s="66"/>
      <c r="C313" s="64" t="s">
        <v>14</v>
      </c>
      <c r="D313" s="61"/>
      <c r="E313" s="49">
        <f>E310</f>
        <v>0.34</v>
      </c>
      <c r="F313" s="49">
        <v>12.94</v>
      </c>
      <c r="G313" s="49">
        <v>11</v>
      </c>
      <c r="H313" s="65">
        <f>(E313*F313)*G313</f>
        <v>48.395600000000002</v>
      </c>
    </row>
    <row r="314" spans="1:8" ht="14.25" customHeight="1">
      <c r="A314" s="13"/>
      <c r="B314" s="66" t="s">
        <v>133</v>
      </c>
      <c r="C314" s="60" t="s">
        <v>15</v>
      </c>
      <c r="D314" s="61"/>
      <c r="E314" s="68"/>
      <c r="F314" s="69"/>
      <c r="G314" s="69"/>
      <c r="H314" s="70"/>
    </row>
    <row r="315" spans="1:8" ht="13.5" customHeight="1">
      <c r="A315" s="13"/>
      <c r="B315" s="66"/>
      <c r="C315" s="82" t="s">
        <v>154</v>
      </c>
      <c r="D315" s="61" t="s">
        <v>11</v>
      </c>
      <c r="E315" s="50">
        <v>0.03</v>
      </c>
      <c r="F315" s="50">
        <f>SUM(F316:F318)</f>
        <v>51.98</v>
      </c>
      <c r="G315" s="50">
        <v>11</v>
      </c>
      <c r="H315" s="63">
        <f>(E315*F315)*G315</f>
        <v>17.153399999999998</v>
      </c>
    </row>
    <row r="316" spans="1:8" ht="13.5" customHeight="1">
      <c r="A316" s="13"/>
      <c r="B316" s="66"/>
      <c r="C316" s="64" t="s">
        <v>12</v>
      </c>
      <c r="D316" s="61"/>
      <c r="E316" s="49">
        <f>E315</f>
        <v>0.03</v>
      </c>
      <c r="F316" s="49">
        <f>F311</f>
        <v>9.89</v>
      </c>
      <c r="G316" s="49">
        <v>11</v>
      </c>
      <c r="H316" s="65">
        <f>(E316*F316)*G316</f>
        <v>3.2637</v>
      </c>
    </row>
    <row r="317" spans="1:8" ht="13.5" customHeight="1">
      <c r="A317" s="13"/>
      <c r="B317" s="66"/>
      <c r="C317" s="64" t="s">
        <v>13</v>
      </c>
      <c r="D317" s="61"/>
      <c r="E317" s="49">
        <f t="shared" ref="E317:E318" si="47">E316</f>
        <v>0.03</v>
      </c>
      <c r="F317" s="49">
        <f>F312</f>
        <v>29.15</v>
      </c>
      <c r="G317" s="49">
        <v>11</v>
      </c>
      <c r="H317" s="65">
        <f>(E317*F317)*G317</f>
        <v>9.6194999999999986</v>
      </c>
    </row>
    <row r="318" spans="1:8" ht="13.5" customHeight="1">
      <c r="A318" s="13"/>
      <c r="B318" s="66"/>
      <c r="C318" s="64" t="s">
        <v>14</v>
      </c>
      <c r="D318" s="61"/>
      <c r="E318" s="49">
        <f t="shared" si="47"/>
        <v>0.03</v>
      </c>
      <c r="F318" s="49">
        <f>F313</f>
        <v>12.94</v>
      </c>
      <c r="G318" s="49">
        <v>11</v>
      </c>
      <c r="H318" s="65">
        <f>(E318*F318)*G318</f>
        <v>4.2702</v>
      </c>
    </row>
    <row r="319" spans="1:8" ht="13.5" customHeight="1">
      <c r="A319" s="13"/>
      <c r="B319" s="66">
        <v>50</v>
      </c>
      <c r="C319" s="60" t="s">
        <v>20</v>
      </c>
      <c r="D319" s="61"/>
      <c r="E319" s="68"/>
      <c r="F319" s="69"/>
      <c r="G319" s="69"/>
      <c r="H319" s="70"/>
    </row>
    <row r="320" spans="1:8" ht="13.5" customHeight="1">
      <c r="A320" s="13"/>
      <c r="B320" s="66"/>
      <c r="C320" s="82" t="s">
        <v>154</v>
      </c>
      <c r="D320" s="61" t="s">
        <v>11</v>
      </c>
      <c r="E320" s="50">
        <v>0.66</v>
      </c>
      <c r="F320" s="50">
        <f>SUM(F321:F323)</f>
        <v>18.869999999999997</v>
      </c>
      <c r="G320" s="50">
        <v>11</v>
      </c>
      <c r="H320" s="63">
        <f>(E320*F320)*G320</f>
        <v>136.99619999999999</v>
      </c>
    </row>
    <row r="321" spans="1:8" ht="13.5" customHeight="1">
      <c r="A321" s="13"/>
      <c r="B321" s="66"/>
      <c r="C321" s="64" t="s">
        <v>12</v>
      </c>
      <c r="D321" s="61"/>
      <c r="E321" s="49">
        <f>E320</f>
        <v>0.66</v>
      </c>
      <c r="F321" s="49">
        <v>5.01</v>
      </c>
      <c r="G321" s="49">
        <v>11</v>
      </c>
      <c r="H321" s="65">
        <f>(E321*F321)*G321</f>
        <v>36.372599999999998</v>
      </c>
    </row>
    <row r="322" spans="1:8" ht="13.5" customHeight="1">
      <c r="A322" s="13"/>
      <c r="B322" s="66"/>
      <c r="C322" s="64" t="s">
        <v>13</v>
      </c>
      <c r="D322" s="61"/>
      <c r="E322" s="49">
        <f>E320</f>
        <v>0.66</v>
      </c>
      <c r="F322" s="49">
        <v>9.94</v>
      </c>
      <c r="G322" s="49">
        <v>11</v>
      </c>
      <c r="H322" s="65">
        <f>(E322*F322)*G322</f>
        <v>72.164400000000001</v>
      </c>
    </row>
    <row r="323" spans="1:8" ht="13.5" customHeight="1">
      <c r="A323" s="13"/>
      <c r="B323" s="66"/>
      <c r="C323" s="64" t="s">
        <v>14</v>
      </c>
      <c r="D323" s="61"/>
      <c r="E323" s="49">
        <f>E320</f>
        <v>0.66</v>
      </c>
      <c r="F323" s="49">
        <v>3.92</v>
      </c>
      <c r="G323" s="49">
        <v>11</v>
      </c>
      <c r="H323" s="65">
        <f>(E323*F323)*G323</f>
        <v>28.459200000000003</v>
      </c>
    </row>
    <row r="324" spans="1:8" ht="14.25" customHeight="1">
      <c r="A324" s="13"/>
      <c r="B324" s="66" t="s">
        <v>134</v>
      </c>
      <c r="C324" s="60" t="s">
        <v>21</v>
      </c>
      <c r="D324" s="61"/>
      <c r="E324" s="68"/>
      <c r="F324" s="69"/>
      <c r="G324" s="69"/>
      <c r="H324" s="70"/>
    </row>
    <row r="325" spans="1:8" ht="13.5" customHeight="1">
      <c r="A325" s="13"/>
      <c r="B325" s="66"/>
      <c r="C325" s="82" t="s">
        <v>154</v>
      </c>
      <c r="D325" s="61" t="s">
        <v>11</v>
      </c>
      <c r="E325" s="50">
        <v>0.03</v>
      </c>
      <c r="F325" s="50">
        <f>SUM(F326:F328)</f>
        <v>18.869999999999997</v>
      </c>
      <c r="G325" s="50">
        <v>11</v>
      </c>
      <c r="H325" s="63">
        <f>(E325*F325)*G325</f>
        <v>6.2270999999999992</v>
      </c>
    </row>
    <row r="326" spans="1:8" ht="13.5" customHeight="1">
      <c r="A326" s="13"/>
      <c r="B326" s="66"/>
      <c r="C326" s="64" t="s">
        <v>12</v>
      </c>
      <c r="D326" s="61"/>
      <c r="E326" s="49">
        <f>E325</f>
        <v>0.03</v>
      </c>
      <c r="F326" s="49">
        <f>F321</f>
        <v>5.01</v>
      </c>
      <c r="G326" s="49">
        <v>11</v>
      </c>
      <c r="H326" s="65">
        <f>(E326*F326)*G326</f>
        <v>1.6532999999999998</v>
      </c>
    </row>
    <row r="327" spans="1:8" ht="13.5" customHeight="1">
      <c r="A327" s="13"/>
      <c r="B327" s="66"/>
      <c r="C327" s="64" t="s">
        <v>13</v>
      </c>
      <c r="D327" s="61"/>
      <c r="E327" s="49">
        <f t="shared" ref="E327:E328" si="48">E326</f>
        <v>0.03</v>
      </c>
      <c r="F327" s="49">
        <f>F322</f>
        <v>9.94</v>
      </c>
      <c r="G327" s="49">
        <v>11</v>
      </c>
      <c r="H327" s="65">
        <f>(E327*F327)*G327</f>
        <v>3.2801999999999998</v>
      </c>
    </row>
    <row r="328" spans="1:8" ht="13.5" customHeight="1">
      <c r="A328" s="13"/>
      <c r="B328" s="66"/>
      <c r="C328" s="64" t="s">
        <v>14</v>
      </c>
      <c r="D328" s="61"/>
      <c r="E328" s="49">
        <f t="shared" si="48"/>
        <v>0.03</v>
      </c>
      <c r="F328" s="49">
        <f>F323</f>
        <v>3.92</v>
      </c>
      <c r="G328" s="49">
        <v>11</v>
      </c>
      <c r="H328" s="65">
        <f>(E328*F328)*G328</f>
        <v>1.2935999999999999</v>
      </c>
    </row>
    <row r="329" spans="1:8" ht="13.5" customHeight="1">
      <c r="A329" s="13"/>
      <c r="B329" s="66">
        <v>51</v>
      </c>
      <c r="C329" s="60" t="s">
        <v>28</v>
      </c>
      <c r="D329" s="61"/>
      <c r="E329" s="68"/>
      <c r="F329" s="69"/>
      <c r="G329" s="69"/>
      <c r="H329" s="70"/>
    </row>
    <row r="330" spans="1:8" ht="13.5" customHeight="1">
      <c r="A330" s="13"/>
      <c r="B330" s="66"/>
      <c r="C330" s="82" t="s">
        <v>154</v>
      </c>
      <c r="D330" s="61" t="s">
        <v>11</v>
      </c>
      <c r="E330" s="50">
        <v>1.0900000000000001</v>
      </c>
      <c r="F330" s="50">
        <f>SUM(F331:F333)</f>
        <v>5.58</v>
      </c>
      <c r="G330" s="50">
        <v>11</v>
      </c>
      <c r="H330" s="63">
        <f>(E330*F330)*G330</f>
        <v>66.904200000000003</v>
      </c>
    </row>
    <row r="331" spans="1:8" ht="13.5" customHeight="1">
      <c r="A331" s="13"/>
      <c r="B331" s="66"/>
      <c r="C331" s="64" t="s">
        <v>12</v>
      </c>
      <c r="D331" s="61"/>
      <c r="E331" s="49">
        <f>E330</f>
        <v>1.0900000000000001</v>
      </c>
      <c r="F331" s="49">
        <v>0.86</v>
      </c>
      <c r="G331" s="49">
        <v>11</v>
      </c>
      <c r="H331" s="65">
        <f>(E331*F331)*G331</f>
        <v>10.311400000000001</v>
      </c>
    </row>
    <row r="332" spans="1:8" ht="13.5" customHeight="1">
      <c r="A332" s="13"/>
      <c r="B332" s="66"/>
      <c r="C332" s="64" t="s">
        <v>13</v>
      </c>
      <c r="D332" s="61"/>
      <c r="E332" s="49">
        <f>E330</f>
        <v>1.0900000000000001</v>
      </c>
      <c r="F332" s="49">
        <v>3.5</v>
      </c>
      <c r="G332" s="49">
        <v>11</v>
      </c>
      <c r="H332" s="65">
        <f>(E332*F332)*G332</f>
        <v>41.965000000000003</v>
      </c>
    </row>
    <row r="333" spans="1:8" ht="13.5" customHeight="1">
      <c r="A333" s="13"/>
      <c r="B333" s="66"/>
      <c r="C333" s="64" t="s">
        <v>14</v>
      </c>
      <c r="D333" s="61"/>
      <c r="E333" s="49">
        <f>E330</f>
        <v>1.0900000000000001</v>
      </c>
      <c r="F333" s="49">
        <v>1.22</v>
      </c>
      <c r="G333" s="49">
        <v>11</v>
      </c>
      <c r="H333" s="65">
        <f>(E333*F333)*G333</f>
        <v>14.627800000000001</v>
      </c>
    </row>
    <row r="334" spans="1:8" ht="15.75" customHeight="1">
      <c r="A334" s="13"/>
      <c r="B334" s="66" t="s">
        <v>188</v>
      </c>
      <c r="C334" s="60" t="s">
        <v>29</v>
      </c>
      <c r="D334" s="61"/>
      <c r="E334" s="68"/>
      <c r="F334" s="69"/>
      <c r="G334" s="69"/>
      <c r="H334" s="70"/>
    </row>
    <row r="335" spans="1:8" ht="13.5" customHeight="1">
      <c r="A335" s="13"/>
      <c r="B335" s="66"/>
      <c r="C335" s="82" t="s">
        <v>154</v>
      </c>
      <c r="D335" s="61" t="s">
        <v>11</v>
      </c>
      <c r="E335" s="50">
        <v>0.03</v>
      </c>
      <c r="F335" s="50">
        <f>SUM(F336:F338)</f>
        <v>5.58</v>
      </c>
      <c r="G335" s="50">
        <v>11</v>
      </c>
      <c r="H335" s="63">
        <f>(E335*F335)*G335</f>
        <v>1.8413999999999999</v>
      </c>
    </row>
    <row r="336" spans="1:8" ht="13.5" customHeight="1">
      <c r="A336" s="13"/>
      <c r="B336" s="66"/>
      <c r="C336" s="64" t="s">
        <v>12</v>
      </c>
      <c r="D336" s="61"/>
      <c r="E336" s="49">
        <f>E335</f>
        <v>0.03</v>
      </c>
      <c r="F336" s="49">
        <f>F331</f>
        <v>0.86</v>
      </c>
      <c r="G336" s="49">
        <v>11</v>
      </c>
      <c r="H336" s="65">
        <f>(E336*F336)*G336</f>
        <v>0.2838</v>
      </c>
    </row>
    <row r="337" spans="1:8" ht="13.5" customHeight="1">
      <c r="A337" s="13"/>
      <c r="B337" s="66"/>
      <c r="C337" s="64" t="s">
        <v>13</v>
      </c>
      <c r="D337" s="61"/>
      <c r="E337" s="49">
        <f t="shared" ref="E337:E338" si="49">E336</f>
        <v>0.03</v>
      </c>
      <c r="F337" s="49">
        <f>F332</f>
        <v>3.5</v>
      </c>
      <c r="G337" s="49">
        <v>11</v>
      </c>
      <c r="H337" s="65">
        <f>(E337*F337)*G337</f>
        <v>1.155</v>
      </c>
    </row>
    <row r="338" spans="1:8" ht="13.5" customHeight="1">
      <c r="A338" s="13"/>
      <c r="B338" s="66"/>
      <c r="C338" s="64" t="s">
        <v>14</v>
      </c>
      <c r="D338" s="61"/>
      <c r="E338" s="49">
        <f t="shared" si="49"/>
        <v>0.03</v>
      </c>
      <c r="F338" s="49">
        <f>F333</f>
        <v>1.22</v>
      </c>
      <c r="G338" s="49">
        <v>11</v>
      </c>
      <c r="H338" s="65">
        <f>(E338*F338)*G338</f>
        <v>0.40260000000000001</v>
      </c>
    </row>
    <row r="339" spans="1:8" ht="14.25" customHeight="1">
      <c r="A339" s="13"/>
      <c r="B339" s="66">
        <v>52</v>
      </c>
      <c r="C339" s="60" t="s">
        <v>30</v>
      </c>
      <c r="D339" s="61"/>
      <c r="E339" s="68"/>
      <c r="F339" s="69"/>
      <c r="G339" s="69"/>
      <c r="H339" s="70"/>
    </row>
    <row r="340" spans="1:8" ht="13.5" customHeight="1">
      <c r="A340" s="13"/>
      <c r="B340" s="66"/>
      <c r="C340" s="82" t="s">
        <v>154</v>
      </c>
      <c r="D340" s="61" t="s">
        <v>11</v>
      </c>
      <c r="E340" s="50">
        <v>0.03</v>
      </c>
      <c r="F340" s="62">
        <f>SUM(F341:F343)</f>
        <v>49.15</v>
      </c>
      <c r="G340" s="50">
        <v>11</v>
      </c>
      <c r="H340" s="63">
        <f>(E340*F340)*G340</f>
        <v>16.2195</v>
      </c>
    </row>
    <row r="341" spans="1:8" ht="13.5" customHeight="1">
      <c r="A341" s="13"/>
      <c r="B341" s="66"/>
      <c r="C341" s="64" t="s">
        <v>12</v>
      </c>
      <c r="D341" s="61"/>
      <c r="E341" s="49">
        <f>E340</f>
        <v>0.03</v>
      </c>
      <c r="F341" s="49">
        <v>5.59</v>
      </c>
      <c r="G341" s="49">
        <v>11</v>
      </c>
      <c r="H341" s="65">
        <f>(E341*F341)*G341</f>
        <v>1.8446999999999998</v>
      </c>
    </row>
    <row r="342" spans="1:8" ht="13.5" customHeight="1">
      <c r="A342" s="13"/>
      <c r="B342" s="66"/>
      <c r="C342" s="64" t="s">
        <v>13</v>
      </c>
      <c r="D342" s="61"/>
      <c r="E342" s="49">
        <f>E340</f>
        <v>0.03</v>
      </c>
      <c r="F342" s="49">
        <v>33.19</v>
      </c>
      <c r="G342" s="49">
        <v>11</v>
      </c>
      <c r="H342" s="65">
        <f>(E342*F342)*G342</f>
        <v>10.952699999999998</v>
      </c>
    </row>
    <row r="343" spans="1:8" ht="13.5" customHeight="1">
      <c r="A343" s="13"/>
      <c r="B343" s="66"/>
      <c r="C343" s="64" t="s">
        <v>14</v>
      </c>
      <c r="D343" s="61"/>
      <c r="E343" s="49">
        <f>E340</f>
        <v>0.03</v>
      </c>
      <c r="F343" s="53">
        <v>10.37</v>
      </c>
      <c r="G343" s="49">
        <v>11</v>
      </c>
      <c r="H343" s="65">
        <f>(E343*F343)*G343</f>
        <v>3.4220999999999999</v>
      </c>
    </row>
    <row r="344" spans="1:8" ht="13.5" customHeight="1">
      <c r="A344" s="13"/>
      <c r="B344" s="66">
        <v>53</v>
      </c>
      <c r="C344" s="60" t="s">
        <v>171</v>
      </c>
      <c r="D344" s="61" t="s">
        <v>11</v>
      </c>
      <c r="E344" s="50">
        <v>0.53</v>
      </c>
      <c r="F344" s="62">
        <f>SUM(F345:F347)</f>
        <v>49.15</v>
      </c>
      <c r="G344" s="50">
        <v>1</v>
      </c>
      <c r="H344" s="63">
        <f t="shared" ref="H344:H347" si="50">E344*F344*G344</f>
        <v>26.049500000000002</v>
      </c>
    </row>
    <row r="345" spans="1:8" ht="13.5" customHeight="1">
      <c r="A345" s="13"/>
      <c r="B345" s="66"/>
      <c r="C345" s="64" t="s">
        <v>12</v>
      </c>
      <c r="D345" s="61"/>
      <c r="E345" s="49">
        <f>E344</f>
        <v>0.53</v>
      </c>
      <c r="F345" s="49">
        <v>5.59</v>
      </c>
      <c r="G345" s="49">
        <v>1</v>
      </c>
      <c r="H345" s="65">
        <f t="shared" si="50"/>
        <v>2.9626999999999999</v>
      </c>
    </row>
    <row r="346" spans="1:8" ht="13.5" customHeight="1">
      <c r="A346" s="13"/>
      <c r="B346" s="66"/>
      <c r="C346" s="64" t="s">
        <v>13</v>
      </c>
      <c r="D346" s="61"/>
      <c r="E346" s="49">
        <f>E344</f>
        <v>0.53</v>
      </c>
      <c r="F346" s="49">
        <v>33.19</v>
      </c>
      <c r="G346" s="49">
        <v>1</v>
      </c>
      <c r="H346" s="65">
        <f t="shared" si="50"/>
        <v>17.590699999999998</v>
      </c>
    </row>
    <row r="347" spans="1:8" ht="13.5" customHeight="1">
      <c r="A347" s="13"/>
      <c r="B347" s="66"/>
      <c r="C347" s="64" t="s">
        <v>14</v>
      </c>
      <c r="D347" s="61"/>
      <c r="E347" s="49">
        <f>E344</f>
        <v>0.53</v>
      </c>
      <c r="F347" s="53">
        <v>10.37</v>
      </c>
      <c r="G347" s="49">
        <v>1</v>
      </c>
      <c r="H347" s="65">
        <f t="shared" si="50"/>
        <v>5.4961000000000002</v>
      </c>
    </row>
    <row r="348" spans="1:8" ht="13.5" customHeight="1">
      <c r="A348" s="13"/>
      <c r="B348" s="66">
        <v>54</v>
      </c>
      <c r="C348" s="60" t="s">
        <v>172</v>
      </c>
      <c r="D348" s="61" t="s">
        <v>11</v>
      </c>
      <c r="E348" s="50">
        <v>0.19</v>
      </c>
      <c r="F348" s="62">
        <f>F349+F350+F351</f>
        <v>49.15</v>
      </c>
      <c r="G348" s="50">
        <v>1</v>
      </c>
      <c r="H348" s="63">
        <f>E348*F348*G348</f>
        <v>9.3384999999999998</v>
      </c>
    </row>
    <row r="349" spans="1:8" ht="13.5" customHeight="1">
      <c r="A349" s="13"/>
      <c r="B349" s="66"/>
      <c r="C349" s="64" t="s">
        <v>12</v>
      </c>
      <c r="D349" s="61"/>
      <c r="E349" s="49">
        <f>E348</f>
        <v>0.19</v>
      </c>
      <c r="F349" s="53">
        <f>F345</f>
        <v>5.59</v>
      </c>
      <c r="G349" s="49">
        <v>1</v>
      </c>
      <c r="H349" s="65">
        <f t="shared" ref="H349:H351" si="51">E349*F349*G349</f>
        <v>1.0621</v>
      </c>
    </row>
    <row r="350" spans="1:8" ht="13.5" customHeight="1">
      <c r="A350" s="13"/>
      <c r="B350" s="66"/>
      <c r="C350" s="64" t="s">
        <v>13</v>
      </c>
      <c r="D350" s="61"/>
      <c r="E350" s="49">
        <f>E349</f>
        <v>0.19</v>
      </c>
      <c r="F350" s="53">
        <f>F346</f>
        <v>33.19</v>
      </c>
      <c r="G350" s="49">
        <v>1</v>
      </c>
      <c r="H350" s="65">
        <f t="shared" si="51"/>
        <v>6.3060999999999998</v>
      </c>
    </row>
    <row r="351" spans="1:8" ht="13.5" customHeight="1">
      <c r="A351" s="13"/>
      <c r="B351" s="66"/>
      <c r="C351" s="64" t="s">
        <v>14</v>
      </c>
      <c r="D351" s="61"/>
      <c r="E351" s="49">
        <f>E350</f>
        <v>0.19</v>
      </c>
      <c r="F351" s="53">
        <f>F347</f>
        <v>10.37</v>
      </c>
      <c r="G351" s="49">
        <v>1</v>
      </c>
      <c r="H351" s="65">
        <f t="shared" si="51"/>
        <v>1.9702999999999999</v>
      </c>
    </row>
    <row r="352" spans="1:8" ht="13.5" customHeight="1">
      <c r="A352" s="13"/>
      <c r="B352" s="66">
        <v>55</v>
      </c>
      <c r="C352" s="60" t="s">
        <v>173</v>
      </c>
      <c r="D352" s="61" t="s">
        <v>46</v>
      </c>
      <c r="E352" s="50">
        <v>2.27</v>
      </c>
      <c r="F352" s="50">
        <v>2.73</v>
      </c>
      <c r="G352" s="50">
        <v>1</v>
      </c>
      <c r="H352" s="63">
        <f>E352*F352*G352</f>
        <v>6.1970999999999998</v>
      </c>
    </row>
    <row r="353" spans="1:8" ht="13.5" customHeight="1">
      <c r="A353" s="13"/>
      <c r="B353" s="66"/>
      <c r="C353" s="64" t="s">
        <v>12</v>
      </c>
      <c r="D353" s="61"/>
      <c r="E353" s="49">
        <f>E352</f>
        <v>2.27</v>
      </c>
      <c r="F353" s="49">
        <v>0.3</v>
      </c>
      <c r="G353" s="49">
        <v>1</v>
      </c>
      <c r="H353" s="65">
        <f t="shared" ref="H353:H355" si="52">E353*F353*G353</f>
        <v>0.68099999999999994</v>
      </c>
    </row>
    <row r="354" spans="1:8" ht="13.5" customHeight="1">
      <c r="A354" s="13"/>
      <c r="B354" s="66"/>
      <c r="C354" s="64" t="s">
        <v>13</v>
      </c>
      <c r="D354" s="61"/>
      <c r="E354" s="49">
        <f>E353</f>
        <v>2.27</v>
      </c>
      <c r="F354" s="49">
        <v>1.8</v>
      </c>
      <c r="G354" s="49">
        <v>1</v>
      </c>
      <c r="H354" s="65">
        <f t="shared" si="52"/>
        <v>4.0860000000000003</v>
      </c>
    </row>
    <row r="355" spans="1:8" ht="13.5" customHeight="1">
      <c r="A355" s="13"/>
      <c r="B355" s="66"/>
      <c r="C355" s="64" t="s">
        <v>14</v>
      </c>
      <c r="D355" s="61"/>
      <c r="E355" s="49">
        <f>E354</f>
        <v>2.27</v>
      </c>
      <c r="F355" s="49">
        <v>0.63</v>
      </c>
      <c r="G355" s="49">
        <v>1</v>
      </c>
      <c r="H355" s="65">
        <f t="shared" si="52"/>
        <v>1.4300999999999999</v>
      </c>
    </row>
    <row r="356" spans="1:8" ht="13.5" customHeight="1">
      <c r="A356" s="13"/>
      <c r="B356" s="66">
        <v>56</v>
      </c>
      <c r="C356" s="60" t="s">
        <v>174</v>
      </c>
      <c r="D356" s="61" t="s">
        <v>165</v>
      </c>
      <c r="E356" s="50">
        <v>18.010000000000002</v>
      </c>
      <c r="F356" s="50">
        <v>1.5</v>
      </c>
      <c r="G356" s="50">
        <v>1</v>
      </c>
      <c r="H356" s="63">
        <f>E356*F356*G356</f>
        <v>27.015000000000001</v>
      </c>
    </row>
    <row r="357" spans="1:8" ht="13.5" customHeight="1">
      <c r="A357" s="13"/>
      <c r="B357" s="66"/>
      <c r="C357" s="64" t="s">
        <v>12</v>
      </c>
      <c r="D357" s="61"/>
      <c r="E357" s="49">
        <f>E356</f>
        <v>18.010000000000002</v>
      </c>
      <c r="F357" s="49">
        <v>0.17</v>
      </c>
      <c r="G357" s="49">
        <v>1</v>
      </c>
      <c r="H357" s="65">
        <f>E357*F357*G357</f>
        <v>3.0617000000000005</v>
      </c>
    </row>
    <row r="358" spans="1:8" ht="13.5" customHeight="1">
      <c r="A358" s="13"/>
      <c r="B358" s="66"/>
      <c r="C358" s="64" t="s">
        <v>13</v>
      </c>
      <c r="D358" s="61"/>
      <c r="E358" s="49">
        <f>E356</f>
        <v>18.010000000000002</v>
      </c>
      <c r="F358" s="49">
        <v>1</v>
      </c>
      <c r="G358" s="49">
        <v>1</v>
      </c>
      <c r="H358" s="65">
        <f>E358*F358*G358</f>
        <v>18.010000000000002</v>
      </c>
    </row>
    <row r="359" spans="1:8" ht="13.5" customHeight="1">
      <c r="A359" s="13"/>
      <c r="B359" s="66"/>
      <c r="C359" s="64" t="s">
        <v>14</v>
      </c>
      <c r="D359" s="61"/>
      <c r="E359" s="49">
        <f>E356</f>
        <v>18.010000000000002</v>
      </c>
      <c r="F359" s="49">
        <v>0.33</v>
      </c>
      <c r="G359" s="49">
        <v>1</v>
      </c>
      <c r="H359" s="65">
        <f>E359*F359*G359</f>
        <v>5.9433000000000007</v>
      </c>
    </row>
    <row r="360" spans="1:8" ht="13.5" customHeight="1">
      <c r="A360" s="13"/>
      <c r="B360" s="76"/>
      <c r="C360" s="81" t="s">
        <v>124</v>
      </c>
      <c r="D360" s="73"/>
      <c r="E360" s="75"/>
      <c r="F360" s="75"/>
      <c r="G360" s="75"/>
      <c r="H360" s="74"/>
    </row>
    <row r="361" spans="1:8" ht="13.5" customHeight="1">
      <c r="A361" s="13"/>
      <c r="B361" s="66"/>
      <c r="C361" s="79" t="s">
        <v>9</v>
      </c>
      <c r="D361" s="85"/>
      <c r="E361" s="49"/>
      <c r="F361" s="49"/>
      <c r="G361" s="49"/>
      <c r="H361" s="63"/>
    </row>
    <row r="362" spans="1:8" ht="13.5" customHeight="1">
      <c r="A362" s="13"/>
      <c r="B362" s="66">
        <v>57</v>
      </c>
      <c r="C362" s="60" t="s">
        <v>31</v>
      </c>
      <c r="D362" s="61"/>
      <c r="E362" s="68"/>
      <c r="F362" s="69"/>
      <c r="G362" s="69"/>
      <c r="H362" s="70"/>
    </row>
    <row r="363" spans="1:8" ht="13.5" customHeight="1">
      <c r="A363" s="13"/>
      <c r="B363" s="66"/>
      <c r="C363" s="82" t="s">
        <v>154</v>
      </c>
      <c r="D363" s="61" t="s">
        <v>11</v>
      </c>
      <c r="E363" s="50">
        <v>0.02</v>
      </c>
      <c r="F363" s="50">
        <f>SUM(F364:F365)</f>
        <v>11</v>
      </c>
      <c r="G363" s="50">
        <v>11</v>
      </c>
      <c r="H363" s="63">
        <f>(E363*F363)*G363</f>
        <v>2.42</v>
      </c>
    </row>
    <row r="364" spans="1:8" ht="13.5" customHeight="1">
      <c r="A364" s="13"/>
      <c r="B364" s="66"/>
      <c r="C364" s="64" t="s">
        <v>125</v>
      </c>
      <c r="D364" s="61"/>
      <c r="E364" s="49">
        <f>E363</f>
        <v>0.02</v>
      </c>
      <c r="F364" s="49">
        <v>8.4</v>
      </c>
      <c r="G364" s="49">
        <v>11</v>
      </c>
      <c r="H364" s="65">
        <f>(E364*F364)*G364</f>
        <v>1.8480000000000001</v>
      </c>
    </row>
    <row r="365" spans="1:8" ht="13.5" customHeight="1">
      <c r="A365" s="13"/>
      <c r="B365" s="66"/>
      <c r="C365" s="64" t="s">
        <v>126</v>
      </c>
      <c r="D365" s="61"/>
      <c r="E365" s="49">
        <f>E364</f>
        <v>0.02</v>
      </c>
      <c r="F365" s="49">
        <v>2.6</v>
      </c>
      <c r="G365" s="49">
        <v>11</v>
      </c>
      <c r="H365" s="65">
        <f>(E365*F365)*G365</f>
        <v>0.57200000000000006</v>
      </c>
    </row>
    <row r="366" spans="1:8" ht="13.5" customHeight="1">
      <c r="A366" s="13"/>
      <c r="B366" s="66">
        <v>58</v>
      </c>
      <c r="C366" s="60" t="s">
        <v>171</v>
      </c>
      <c r="D366" s="61" t="s">
        <v>11</v>
      </c>
      <c r="E366" s="50">
        <v>0.53</v>
      </c>
      <c r="F366" s="62">
        <f>F363</f>
        <v>11</v>
      </c>
      <c r="G366" s="50">
        <v>1</v>
      </c>
      <c r="H366" s="63">
        <f t="shared" ref="H366" si="53">E366*F366*G366</f>
        <v>5.83</v>
      </c>
    </row>
    <row r="367" spans="1:8" ht="13.5" customHeight="1">
      <c r="A367" s="13"/>
      <c r="B367" s="66">
        <v>59</v>
      </c>
      <c r="C367" s="60" t="s">
        <v>172</v>
      </c>
      <c r="D367" s="61" t="s">
        <v>11</v>
      </c>
      <c r="E367" s="50">
        <v>0.19</v>
      </c>
      <c r="F367" s="62">
        <f>F366</f>
        <v>11</v>
      </c>
      <c r="G367" s="50">
        <v>1</v>
      </c>
      <c r="H367" s="63">
        <f>E367*F367*G367</f>
        <v>2.09</v>
      </c>
    </row>
    <row r="368" spans="1:8" ht="13.5" customHeight="1">
      <c r="A368" s="13"/>
      <c r="B368" s="66">
        <v>60</v>
      </c>
      <c r="C368" s="60" t="s">
        <v>173</v>
      </c>
      <c r="D368" s="61" t="s">
        <v>46</v>
      </c>
      <c r="E368" s="50">
        <v>2.27</v>
      </c>
      <c r="F368" s="50">
        <v>0.61</v>
      </c>
      <c r="G368" s="50">
        <v>1</v>
      </c>
      <c r="H368" s="63">
        <f>E368*F368*G368</f>
        <v>1.3847</v>
      </c>
    </row>
    <row r="369" spans="1:8" ht="13.5" customHeight="1">
      <c r="A369" s="13"/>
      <c r="B369" s="66">
        <v>61</v>
      </c>
      <c r="C369" s="60" t="s">
        <v>174</v>
      </c>
      <c r="D369" s="61" t="s">
        <v>165</v>
      </c>
      <c r="E369" s="50">
        <v>18.010000000000002</v>
      </c>
      <c r="F369" s="50">
        <v>0.34</v>
      </c>
      <c r="G369" s="50">
        <v>1</v>
      </c>
      <c r="H369" s="63">
        <f>E369*F369*G369</f>
        <v>6.1234000000000011</v>
      </c>
    </row>
    <row r="370" spans="1:8" ht="13.5" customHeight="1">
      <c r="A370" s="13"/>
      <c r="B370" s="66"/>
      <c r="C370" s="79" t="s">
        <v>48</v>
      </c>
      <c r="D370" s="61"/>
      <c r="E370" s="49"/>
      <c r="F370" s="49"/>
      <c r="G370" s="49"/>
      <c r="H370" s="63"/>
    </row>
    <row r="371" spans="1:8" ht="13.5" customHeight="1">
      <c r="A371" s="13"/>
      <c r="B371" s="66">
        <v>62</v>
      </c>
      <c r="C371" s="60" t="s">
        <v>10</v>
      </c>
      <c r="D371" s="61"/>
      <c r="E371" s="68"/>
      <c r="F371" s="69"/>
      <c r="G371" s="69"/>
      <c r="H371" s="70"/>
    </row>
    <row r="372" spans="1:8" ht="13.5" customHeight="1">
      <c r="A372" s="13"/>
      <c r="B372" s="66"/>
      <c r="C372" s="82" t="s">
        <v>154</v>
      </c>
      <c r="D372" s="61" t="s">
        <v>11</v>
      </c>
      <c r="E372" s="50">
        <v>0.34</v>
      </c>
      <c r="F372" s="86">
        <f>F373</f>
        <v>2.0863</v>
      </c>
      <c r="G372" s="50">
        <v>9</v>
      </c>
      <c r="H372" s="63">
        <f>(E372*F372)*G372</f>
        <v>6.3840780000000006</v>
      </c>
    </row>
    <row r="373" spans="1:8" ht="13.5" customHeight="1">
      <c r="A373" s="13"/>
      <c r="B373" s="66"/>
      <c r="C373" s="64" t="s">
        <v>127</v>
      </c>
      <c r="D373" s="61"/>
      <c r="E373" s="49">
        <f>E372</f>
        <v>0.34</v>
      </c>
      <c r="F373" s="49">
        <v>2.0863</v>
      </c>
      <c r="G373" s="49">
        <v>9</v>
      </c>
      <c r="H373" s="65">
        <f>(E373*F373)*G373</f>
        <v>6.3840780000000006</v>
      </c>
    </row>
    <row r="374" spans="1:8" ht="14.25" customHeight="1">
      <c r="A374" s="13"/>
      <c r="B374" s="66" t="s">
        <v>189</v>
      </c>
      <c r="C374" s="60" t="s">
        <v>15</v>
      </c>
      <c r="D374" s="61"/>
      <c r="E374" s="68"/>
      <c r="F374" s="69"/>
      <c r="G374" s="69"/>
      <c r="H374" s="70"/>
    </row>
    <row r="375" spans="1:8" ht="13.5" customHeight="1">
      <c r="A375" s="13"/>
      <c r="B375" s="66"/>
      <c r="C375" s="82" t="s">
        <v>154</v>
      </c>
      <c r="D375" s="61" t="s">
        <v>11</v>
      </c>
      <c r="E375" s="50">
        <v>0.03</v>
      </c>
      <c r="F375" s="83">
        <f>SUM(F376:F376)</f>
        <v>2.0863</v>
      </c>
      <c r="G375" s="50">
        <v>13</v>
      </c>
      <c r="H375" s="63">
        <f>(E375*F375)*G375</f>
        <v>0.81365700000000007</v>
      </c>
    </row>
    <row r="376" spans="1:8" ht="13.5" customHeight="1">
      <c r="A376" s="13"/>
      <c r="B376" s="66"/>
      <c r="C376" s="64" t="s">
        <v>127</v>
      </c>
      <c r="D376" s="61"/>
      <c r="E376" s="49">
        <f>E375</f>
        <v>0.03</v>
      </c>
      <c r="F376" s="87">
        <f>F373</f>
        <v>2.0863</v>
      </c>
      <c r="G376" s="49">
        <v>13</v>
      </c>
      <c r="H376" s="65">
        <f>(E376*F376)*G376</f>
        <v>0.81365700000000007</v>
      </c>
    </row>
    <row r="377" spans="1:8" ht="15" customHeight="1">
      <c r="A377" s="13"/>
      <c r="B377" s="66">
        <v>63</v>
      </c>
      <c r="C377" s="60" t="s">
        <v>31</v>
      </c>
      <c r="D377" s="61"/>
      <c r="E377" s="68"/>
      <c r="F377" s="69"/>
      <c r="G377" s="69"/>
      <c r="H377" s="70"/>
    </row>
    <row r="378" spans="1:8" ht="13.5" customHeight="1">
      <c r="A378" s="13"/>
      <c r="B378" s="66"/>
      <c r="C378" s="82" t="s">
        <v>154</v>
      </c>
      <c r="D378" s="61" t="s">
        <v>11</v>
      </c>
      <c r="E378" s="50">
        <v>0.02</v>
      </c>
      <c r="F378" s="83">
        <f>SUM(F379:F379)</f>
        <v>6.72</v>
      </c>
      <c r="G378" s="50">
        <v>9</v>
      </c>
      <c r="H378" s="63">
        <f>(E378*F378)*G378</f>
        <v>1.2096</v>
      </c>
    </row>
    <row r="379" spans="1:8" ht="13.5" customHeight="1">
      <c r="A379" s="13"/>
      <c r="B379" s="66"/>
      <c r="C379" s="64" t="s">
        <v>127</v>
      </c>
      <c r="D379" s="61"/>
      <c r="E379" s="49">
        <f>E378</f>
        <v>0.02</v>
      </c>
      <c r="F379" s="87">
        <v>6.72</v>
      </c>
      <c r="G379" s="49">
        <v>9</v>
      </c>
      <c r="H379" s="65">
        <f>(E379*F379)*G379</f>
        <v>1.2096</v>
      </c>
    </row>
    <row r="380" spans="1:8" ht="13.5" customHeight="1">
      <c r="A380" s="13"/>
      <c r="B380" s="66">
        <v>64</v>
      </c>
      <c r="C380" s="60" t="s">
        <v>28</v>
      </c>
      <c r="D380" s="61"/>
      <c r="E380" s="68"/>
      <c r="F380" s="88"/>
      <c r="G380" s="69"/>
      <c r="H380" s="70"/>
    </row>
    <row r="381" spans="1:8" ht="13.5" customHeight="1">
      <c r="A381" s="13"/>
      <c r="B381" s="66"/>
      <c r="C381" s="82" t="s">
        <v>154</v>
      </c>
      <c r="D381" s="61" t="s">
        <v>11</v>
      </c>
      <c r="E381" s="50">
        <v>1.0900000000000001</v>
      </c>
      <c r="F381" s="83">
        <f>SUM(F382:F382)</f>
        <v>0.13800000000000001</v>
      </c>
      <c r="G381" s="50">
        <v>9</v>
      </c>
      <c r="H381" s="63">
        <f>(E381*F381)*G381</f>
        <v>1.3537800000000002</v>
      </c>
    </row>
    <row r="382" spans="1:8" ht="13.5" customHeight="1">
      <c r="A382" s="13"/>
      <c r="B382" s="66"/>
      <c r="C382" s="64" t="s">
        <v>127</v>
      </c>
      <c r="D382" s="61"/>
      <c r="E382" s="49">
        <f>E381</f>
        <v>1.0900000000000001</v>
      </c>
      <c r="F382" s="87">
        <v>0.13800000000000001</v>
      </c>
      <c r="G382" s="49">
        <v>9</v>
      </c>
      <c r="H382" s="65">
        <f>(E382*F382)*G382</f>
        <v>1.3537800000000002</v>
      </c>
    </row>
    <row r="383" spans="1:8" ht="13.5" customHeight="1">
      <c r="A383" s="13"/>
      <c r="B383" s="66" t="s">
        <v>190</v>
      </c>
      <c r="C383" s="60" t="s">
        <v>29</v>
      </c>
      <c r="D383" s="61"/>
      <c r="E383" s="68"/>
      <c r="F383" s="69"/>
      <c r="G383" s="69"/>
      <c r="H383" s="70"/>
    </row>
    <row r="384" spans="1:8" ht="13.5" customHeight="1">
      <c r="A384" s="13"/>
      <c r="B384" s="66"/>
      <c r="C384" s="82" t="s">
        <v>154</v>
      </c>
      <c r="D384" s="61" t="s">
        <v>11</v>
      </c>
      <c r="E384" s="50">
        <v>0.03</v>
      </c>
      <c r="F384" s="83">
        <f>SUM(F385:F385)</f>
        <v>0.13800000000000001</v>
      </c>
      <c r="G384" s="50">
        <v>13</v>
      </c>
      <c r="H384" s="63">
        <f>(E384*F384)*G384</f>
        <v>5.3820000000000007E-2</v>
      </c>
    </row>
    <row r="385" spans="1:8" ht="13.5" customHeight="1">
      <c r="A385" s="13"/>
      <c r="B385" s="66"/>
      <c r="C385" s="64" t="s">
        <v>127</v>
      </c>
      <c r="D385" s="61"/>
      <c r="E385" s="49">
        <f>E384</f>
        <v>0.03</v>
      </c>
      <c r="F385" s="87">
        <v>0.13800000000000001</v>
      </c>
      <c r="G385" s="49">
        <v>13</v>
      </c>
      <c r="H385" s="65">
        <f>(E385*F385)*G385</f>
        <v>5.3820000000000007E-2</v>
      </c>
    </row>
    <row r="386" spans="1:8" ht="13.5" customHeight="1">
      <c r="A386" s="13"/>
      <c r="B386" s="66">
        <v>65</v>
      </c>
      <c r="C386" s="60" t="s">
        <v>171</v>
      </c>
      <c r="D386" s="61" t="s">
        <v>11</v>
      </c>
      <c r="E386" s="50">
        <v>0.53</v>
      </c>
      <c r="F386" s="62">
        <f>F378</f>
        <v>6.72</v>
      </c>
      <c r="G386" s="50">
        <v>1</v>
      </c>
      <c r="H386" s="63">
        <f t="shared" ref="H386" si="54">E386*F386*G386</f>
        <v>3.5615999999999999</v>
      </c>
    </row>
    <row r="387" spans="1:8" ht="13.5" customHeight="1">
      <c r="A387" s="13"/>
      <c r="B387" s="66">
        <v>66</v>
      </c>
      <c r="C387" s="60" t="s">
        <v>172</v>
      </c>
      <c r="D387" s="61" t="s">
        <v>11</v>
      </c>
      <c r="E387" s="50">
        <v>0.19</v>
      </c>
      <c r="F387" s="62">
        <f>F386</f>
        <v>6.72</v>
      </c>
      <c r="G387" s="50">
        <v>1</v>
      </c>
      <c r="H387" s="63">
        <f>E387*F387*G387</f>
        <v>1.2767999999999999</v>
      </c>
    </row>
    <row r="388" spans="1:8" ht="13.5" customHeight="1">
      <c r="A388" s="13"/>
      <c r="B388" s="66">
        <v>67</v>
      </c>
      <c r="C388" s="60" t="s">
        <v>173</v>
      </c>
      <c r="D388" s="61" t="s">
        <v>46</v>
      </c>
      <c r="E388" s="50">
        <v>2.27</v>
      </c>
      <c r="F388" s="50">
        <v>0.37</v>
      </c>
      <c r="G388" s="50">
        <v>1</v>
      </c>
      <c r="H388" s="63">
        <f>E388*F388*G388</f>
        <v>0.83989999999999998</v>
      </c>
    </row>
    <row r="389" spans="1:8" ht="13.5" customHeight="1">
      <c r="A389" s="13"/>
      <c r="B389" s="66">
        <v>68</v>
      </c>
      <c r="C389" s="60" t="s">
        <v>174</v>
      </c>
      <c r="D389" s="61" t="s">
        <v>165</v>
      </c>
      <c r="E389" s="50">
        <v>18.010000000000002</v>
      </c>
      <c r="F389" s="50">
        <v>0.2</v>
      </c>
      <c r="G389" s="50">
        <v>1</v>
      </c>
      <c r="H389" s="63">
        <f>E389*F389*G389</f>
        <v>3.6020000000000003</v>
      </c>
    </row>
    <row r="390" spans="1:8" ht="13.5" customHeight="1">
      <c r="A390" s="13"/>
      <c r="B390" s="76"/>
      <c r="C390" s="81" t="s">
        <v>129</v>
      </c>
      <c r="D390" s="73"/>
      <c r="E390" s="75"/>
      <c r="F390" s="75"/>
      <c r="G390" s="75"/>
      <c r="H390" s="74"/>
    </row>
    <row r="391" spans="1:8" ht="13.5" customHeight="1">
      <c r="A391" s="13"/>
      <c r="B391" s="66"/>
      <c r="C391" s="79" t="s">
        <v>9</v>
      </c>
      <c r="D391" s="61"/>
      <c r="E391" s="49"/>
      <c r="F391" s="49"/>
      <c r="G391" s="49"/>
      <c r="H391" s="63"/>
    </row>
    <row r="392" spans="1:8" ht="13.5" customHeight="1">
      <c r="A392" s="13"/>
      <c r="B392" s="66">
        <v>69</v>
      </c>
      <c r="C392" s="60" t="s">
        <v>10</v>
      </c>
      <c r="D392" s="61"/>
      <c r="E392" s="68"/>
      <c r="F392" s="69"/>
      <c r="G392" s="69"/>
      <c r="H392" s="70"/>
    </row>
    <row r="393" spans="1:8" ht="13.5" customHeight="1">
      <c r="A393" s="13"/>
      <c r="B393" s="66"/>
      <c r="C393" s="82" t="s">
        <v>154</v>
      </c>
      <c r="D393" s="61" t="s">
        <v>11</v>
      </c>
      <c r="E393" s="50">
        <v>0.34</v>
      </c>
      <c r="F393" s="50">
        <f>SUM(F394:F395)</f>
        <v>31.61</v>
      </c>
      <c r="G393" s="50">
        <v>11</v>
      </c>
      <c r="H393" s="63">
        <f>(E393*F393)*G393</f>
        <v>118.2214</v>
      </c>
    </row>
    <row r="394" spans="1:8" ht="13.5" customHeight="1">
      <c r="A394" s="13"/>
      <c r="B394" s="66"/>
      <c r="C394" s="64" t="s">
        <v>12</v>
      </c>
      <c r="D394" s="61"/>
      <c r="E394" s="49">
        <f>E393</f>
        <v>0.34</v>
      </c>
      <c r="F394" s="49">
        <v>28.55</v>
      </c>
      <c r="G394" s="49">
        <v>11</v>
      </c>
      <c r="H394" s="65">
        <f>(E394*F394)*G394</f>
        <v>106.77700000000002</v>
      </c>
    </row>
    <row r="395" spans="1:8" ht="13.5" customHeight="1">
      <c r="A395" s="13"/>
      <c r="B395" s="66"/>
      <c r="C395" s="64" t="s">
        <v>13</v>
      </c>
      <c r="D395" s="61"/>
      <c r="E395" s="49">
        <f>E393</f>
        <v>0.34</v>
      </c>
      <c r="F395" s="49">
        <v>3.06</v>
      </c>
      <c r="G395" s="49">
        <v>11</v>
      </c>
      <c r="H395" s="65">
        <f>(E395*F395)*G395</f>
        <v>11.4444</v>
      </c>
    </row>
    <row r="396" spans="1:8" ht="14.25" customHeight="1">
      <c r="A396" s="13"/>
      <c r="B396" s="66" t="s">
        <v>191</v>
      </c>
      <c r="C396" s="60" t="s">
        <v>15</v>
      </c>
      <c r="D396" s="61"/>
      <c r="E396" s="68"/>
      <c r="F396" s="69"/>
      <c r="G396" s="69"/>
      <c r="H396" s="70"/>
    </row>
    <row r="397" spans="1:8" ht="13.5" customHeight="1">
      <c r="A397" s="13"/>
      <c r="B397" s="66"/>
      <c r="C397" s="82" t="s">
        <v>154</v>
      </c>
      <c r="D397" s="61" t="s">
        <v>11</v>
      </c>
      <c r="E397" s="50">
        <v>0.03</v>
      </c>
      <c r="F397" s="50">
        <f>SUM(F398:F399)</f>
        <v>31.61</v>
      </c>
      <c r="G397" s="50">
        <v>11</v>
      </c>
      <c r="H397" s="63">
        <f>(E397*F397)*G397</f>
        <v>10.431299999999998</v>
      </c>
    </row>
    <row r="398" spans="1:8" ht="13.5" customHeight="1">
      <c r="A398" s="13"/>
      <c r="B398" s="66"/>
      <c r="C398" s="64" t="s">
        <v>12</v>
      </c>
      <c r="D398" s="61"/>
      <c r="E398" s="49">
        <f>E397</f>
        <v>0.03</v>
      </c>
      <c r="F398" s="49">
        <f>F394</f>
        <v>28.55</v>
      </c>
      <c r="G398" s="49">
        <v>11</v>
      </c>
      <c r="H398" s="65">
        <f>(E398*F398)*G398</f>
        <v>9.4215</v>
      </c>
    </row>
    <row r="399" spans="1:8" ht="13.5" customHeight="1">
      <c r="A399" s="13"/>
      <c r="B399" s="66"/>
      <c r="C399" s="64" t="s">
        <v>13</v>
      </c>
      <c r="D399" s="61"/>
      <c r="E399" s="49">
        <f>E398</f>
        <v>0.03</v>
      </c>
      <c r="F399" s="49">
        <f>F395</f>
        <v>3.06</v>
      </c>
      <c r="G399" s="49">
        <v>11</v>
      </c>
      <c r="H399" s="65">
        <f>(E399*F399)*G399</f>
        <v>1.0097999999999998</v>
      </c>
    </row>
    <row r="400" spans="1:8" ht="13.5" customHeight="1">
      <c r="A400" s="13"/>
      <c r="B400" s="66">
        <v>70</v>
      </c>
      <c r="C400" s="60" t="s">
        <v>22</v>
      </c>
      <c r="D400" s="61"/>
      <c r="E400" s="68"/>
      <c r="F400" s="69"/>
      <c r="G400" s="69"/>
      <c r="H400" s="70"/>
    </row>
    <row r="401" spans="1:8" ht="13.5" customHeight="1">
      <c r="A401" s="13"/>
      <c r="B401" s="66"/>
      <c r="C401" s="82" t="s">
        <v>154</v>
      </c>
      <c r="D401" s="61" t="s">
        <v>11</v>
      </c>
      <c r="E401" s="50">
        <v>0.55000000000000004</v>
      </c>
      <c r="F401" s="83">
        <f>SUM(F402:F402)</f>
        <v>12.72</v>
      </c>
      <c r="G401" s="50">
        <v>11</v>
      </c>
      <c r="H401" s="63">
        <f>(E401*F401)*G401</f>
        <v>76.956000000000017</v>
      </c>
    </row>
    <row r="402" spans="1:8" ht="13.5" customHeight="1">
      <c r="A402" s="13"/>
      <c r="B402" s="66"/>
      <c r="C402" s="64" t="s">
        <v>13</v>
      </c>
      <c r="D402" s="61"/>
      <c r="E402" s="49">
        <f>E401</f>
        <v>0.55000000000000004</v>
      </c>
      <c r="F402" s="49">
        <v>12.72</v>
      </c>
      <c r="G402" s="49">
        <v>11</v>
      </c>
      <c r="H402" s="65">
        <f>(E402*F402)*G402</f>
        <v>76.956000000000017</v>
      </c>
    </row>
    <row r="403" spans="1:8" ht="13.5" customHeight="1">
      <c r="A403" s="13"/>
      <c r="B403" s="66" t="s">
        <v>192</v>
      </c>
      <c r="C403" s="60" t="s">
        <v>23</v>
      </c>
      <c r="D403" s="61"/>
      <c r="E403" s="68"/>
      <c r="F403" s="69"/>
      <c r="G403" s="69"/>
      <c r="H403" s="70"/>
    </row>
    <row r="404" spans="1:8" ht="15" customHeight="1">
      <c r="A404" s="13"/>
      <c r="B404" s="66"/>
      <c r="C404" s="82" t="s">
        <v>154</v>
      </c>
      <c r="D404" s="61" t="s">
        <v>11</v>
      </c>
      <c r="E404" s="50">
        <v>0.03</v>
      </c>
      <c r="F404" s="83">
        <f>F405</f>
        <v>12.72</v>
      </c>
      <c r="G404" s="50">
        <v>11</v>
      </c>
      <c r="H404" s="63">
        <f>(E404*F404)*G404</f>
        <v>4.1975999999999996</v>
      </c>
    </row>
    <row r="405" spans="1:8" ht="13.5" customHeight="1">
      <c r="A405" s="13"/>
      <c r="B405" s="66"/>
      <c r="C405" s="64" t="s">
        <v>13</v>
      </c>
      <c r="D405" s="61"/>
      <c r="E405" s="49">
        <f>E404</f>
        <v>0.03</v>
      </c>
      <c r="F405" s="49">
        <f>F402</f>
        <v>12.72</v>
      </c>
      <c r="G405" s="49">
        <v>11</v>
      </c>
      <c r="H405" s="65">
        <f>(E405*F405)*G405</f>
        <v>4.1975999999999996</v>
      </c>
    </row>
    <row r="406" spans="1:8" ht="15" customHeight="1">
      <c r="A406" s="13"/>
      <c r="B406" s="66">
        <v>71</v>
      </c>
      <c r="C406" s="60" t="s">
        <v>30</v>
      </c>
      <c r="D406" s="61"/>
      <c r="E406" s="68"/>
      <c r="F406" s="69"/>
      <c r="G406" s="69"/>
      <c r="H406" s="70"/>
    </row>
    <row r="407" spans="1:8" ht="13.5" customHeight="1">
      <c r="A407" s="13"/>
      <c r="B407" s="66"/>
      <c r="C407" s="82" t="s">
        <v>154</v>
      </c>
      <c r="D407" s="61" t="s">
        <v>11</v>
      </c>
      <c r="E407" s="50">
        <v>0.03</v>
      </c>
      <c r="F407" s="84">
        <f>F408</f>
        <v>2.12</v>
      </c>
      <c r="G407" s="50">
        <v>11</v>
      </c>
      <c r="H407" s="63">
        <f>(E407*F407)*G407</f>
        <v>0.6996</v>
      </c>
    </row>
    <row r="408" spans="1:8" ht="13.5" customHeight="1">
      <c r="A408" s="13"/>
      <c r="B408" s="66"/>
      <c r="C408" s="64" t="s">
        <v>13</v>
      </c>
      <c r="D408" s="61"/>
      <c r="E408" s="49">
        <f>E407</f>
        <v>0.03</v>
      </c>
      <c r="F408" s="49">
        <v>2.12</v>
      </c>
      <c r="G408" s="49">
        <v>11</v>
      </c>
      <c r="H408" s="65">
        <f>(E408*F408)*G408</f>
        <v>0.6996</v>
      </c>
    </row>
    <row r="409" spans="1:8" ht="13.5" customHeight="1">
      <c r="A409" s="13"/>
      <c r="B409" s="66">
        <v>72</v>
      </c>
      <c r="C409" s="60" t="s">
        <v>31</v>
      </c>
      <c r="D409" s="61"/>
      <c r="E409" s="68"/>
      <c r="F409" s="69"/>
      <c r="G409" s="69"/>
      <c r="H409" s="70"/>
    </row>
    <row r="410" spans="1:8" ht="13.5" customHeight="1">
      <c r="A410" s="13"/>
      <c r="B410" s="66"/>
      <c r="C410" s="82" t="s">
        <v>154</v>
      </c>
      <c r="D410" s="61" t="s">
        <v>11</v>
      </c>
      <c r="E410" s="50">
        <v>0.02</v>
      </c>
      <c r="F410" s="50">
        <f>SUM(F411:F412)</f>
        <v>73.08</v>
      </c>
      <c r="G410" s="50">
        <v>11</v>
      </c>
      <c r="H410" s="63">
        <f>(E410*F410)*G410</f>
        <v>16.0776</v>
      </c>
    </row>
    <row r="411" spans="1:8" ht="13.5" customHeight="1">
      <c r="A411" s="13"/>
      <c r="B411" s="66"/>
      <c r="C411" s="64" t="s">
        <v>12</v>
      </c>
      <c r="D411" s="61"/>
      <c r="E411" s="49">
        <f>E410</f>
        <v>0.02</v>
      </c>
      <c r="F411" s="49">
        <v>62.14</v>
      </c>
      <c r="G411" s="49">
        <v>11</v>
      </c>
      <c r="H411" s="65">
        <f>(E411*F411)*G411</f>
        <v>13.670800000000002</v>
      </c>
    </row>
    <row r="412" spans="1:8" ht="13.5" customHeight="1">
      <c r="A412" s="13"/>
      <c r="B412" s="66"/>
      <c r="C412" s="64" t="s">
        <v>13</v>
      </c>
      <c r="D412" s="61"/>
      <c r="E412" s="49">
        <f>E411</f>
        <v>0.02</v>
      </c>
      <c r="F412" s="49">
        <v>10.94</v>
      </c>
      <c r="G412" s="49">
        <v>11</v>
      </c>
      <c r="H412" s="65">
        <f>(E412*F412)*G412</f>
        <v>2.4068000000000001</v>
      </c>
    </row>
    <row r="413" spans="1:8" ht="13.5" customHeight="1">
      <c r="A413" s="13"/>
      <c r="B413" s="66">
        <v>73</v>
      </c>
      <c r="C413" s="60" t="s">
        <v>36</v>
      </c>
      <c r="D413" s="67"/>
      <c r="E413" s="68"/>
      <c r="F413" s="69"/>
      <c r="G413" s="69"/>
      <c r="H413" s="70"/>
    </row>
    <row r="414" spans="1:8" ht="13.5" customHeight="1">
      <c r="A414" s="13"/>
      <c r="B414" s="66"/>
      <c r="C414" s="82" t="s">
        <v>154</v>
      </c>
      <c r="D414" s="67" t="s">
        <v>37</v>
      </c>
      <c r="E414" s="50">
        <v>18.54</v>
      </c>
      <c r="F414" s="50">
        <v>0.36</v>
      </c>
      <c r="G414" s="50">
        <v>1</v>
      </c>
      <c r="H414" s="63">
        <f>(E414*F414)*G414</f>
        <v>6.6743999999999994</v>
      </c>
    </row>
    <row r="415" spans="1:8" ht="13.5" customHeight="1">
      <c r="A415" s="13"/>
      <c r="B415" s="66">
        <v>74</v>
      </c>
      <c r="C415" s="60" t="s">
        <v>38</v>
      </c>
      <c r="D415" s="67"/>
      <c r="E415" s="68"/>
      <c r="F415" s="69"/>
      <c r="G415" s="69"/>
      <c r="H415" s="70"/>
    </row>
    <row r="416" spans="1:8" ht="13.5" customHeight="1">
      <c r="A416" s="13"/>
      <c r="B416" s="66"/>
      <c r="C416" s="82" t="s">
        <v>154</v>
      </c>
      <c r="D416" s="67" t="s">
        <v>6</v>
      </c>
      <c r="E416" s="50">
        <v>0.25</v>
      </c>
      <c r="F416" s="50">
        <f>SUM(F417:F417)</f>
        <v>4</v>
      </c>
      <c r="G416" s="50">
        <v>30</v>
      </c>
      <c r="H416" s="63">
        <f>(E416*F416)*G416</f>
        <v>30</v>
      </c>
    </row>
    <row r="417" spans="1:8" ht="13.5" customHeight="1">
      <c r="A417" s="13"/>
      <c r="B417" s="66"/>
      <c r="C417" s="64" t="s">
        <v>39</v>
      </c>
      <c r="D417" s="67"/>
      <c r="E417" s="49">
        <v>0.25</v>
      </c>
      <c r="F417" s="49">
        <v>4</v>
      </c>
      <c r="G417" s="49">
        <v>30</v>
      </c>
      <c r="H417" s="65">
        <f>(E417*F417)*G417</f>
        <v>30</v>
      </c>
    </row>
    <row r="418" spans="1:8" ht="13.5" customHeight="1">
      <c r="A418" s="13"/>
      <c r="B418" s="66">
        <v>75</v>
      </c>
      <c r="C418" s="60" t="s">
        <v>171</v>
      </c>
      <c r="D418" s="61" t="s">
        <v>11</v>
      </c>
      <c r="E418" s="50">
        <v>0.53</v>
      </c>
      <c r="F418" s="62">
        <f>SUM(F419:F420)</f>
        <v>75.2</v>
      </c>
      <c r="G418" s="50">
        <v>1</v>
      </c>
      <c r="H418" s="63">
        <f t="shared" ref="H418:H420" si="55">E418*F418*G418</f>
        <v>39.856000000000002</v>
      </c>
    </row>
    <row r="419" spans="1:8" ht="13.5" customHeight="1">
      <c r="A419" s="13"/>
      <c r="B419" s="66"/>
      <c r="C419" s="64" t="s">
        <v>12</v>
      </c>
      <c r="D419" s="61"/>
      <c r="E419" s="49">
        <f>E418</f>
        <v>0.53</v>
      </c>
      <c r="F419" s="49">
        <f>F411</f>
        <v>62.14</v>
      </c>
      <c r="G419" s="49">
        <v>1</v>
      </c>
      <c r="H419" s="65">
        <f t="shared" si="55"/>
        <v>32.934200000000004</v>
      </c>
    </row>
    <row r="420" spans="1:8" ht="13.5" customHeight="1">
      <c r="A420" s="13"/>
      <c r="B420" s="66"/>
      <c r="C420" s="64" t="s">
        <v>13</v>
      </c>
      <c r="D420" s="61"/>
      <c r="E420" s="49">
        <f>E418</f>
        <v>0.53</v>
      </c>
      <c r="F420" s="49">
        <f>F408+F412</f>
        <v>13.059999999999999</v>
      </c>
      <c r="G420" s="49">
        <v>1</v>
      </c>
      <c r="H420" s="65">
        <f t="shared" si="55"/>
        <v>6.9217999999999993</v>
      </c>
    </row>
    <row r="421" spans="1:8" ht="13.5" customHeight="1">
      <c r="A421" s="13"/>
      <c r="B421" s="66">
        <v>76</v>
      </c>
      <c r="C421" s="60" t="s">
        <v>172</v>
      </c>
      <c r="D421" s="61" t="s">
        <v>11</v>
      </c>
      <c r="E421" s="50">
        <v>0.19</v>
      </c>
      <c r="F421" s="62">
        <f>F422+F423</f>
        <v>75.2</v>
      </c>
      <c r="G421" s="50">
        <v>1</v>
      </c>
      <c r="H421" s="63">
        <f>E421*F421*G421</f>
        <v>14.288</v>
      </c>
    </row>
    <row r="422" spans="1:8" ht="13.5" customHeight="1">
      <c r="A422" s="13"/>
      <c r="B422" s="66"/>
      <c r="C422" s="64" t="s">
        <v>12</v>
      </c>
      <c r="D422" s="61"/>
      <c r="E422" s="49">
        <f>E421</f>
        <v>0.19</v>
      </c>
      <c r="F422" s="53">
        <f>F419</f>
        <v>62.14</v>
      </c>
      <c r="G422" s="49">
        <v>1</v>
      </c>
      <c r="H422" s="65">
        <f t="shared" ref="H422:H423" si="56">E422*F422*G422</f>
        <v>11.8066</v>
      </c>
    </row>
    <row r="423" spans="1:8" ht="13.5" customHeight="1">
      <c r="A423" s="13"/>
      <c r="B423" s="66"/>
      <c r="C423" s="64" t="s">
        <v>13</v>
      </c>
      <c r="D423" s="61"/>
      <c r="E423" s="49">
        <f>E422</f>
        <v>0.19</v>
      </c>
      <c r="F423" s="53">
        <f>F420</f>
        <v>13.059999999999999</v>
      </c>
      <c r="G423" s="49">
        <v>1</v>
      </c>
      <c r="H423" s="65">
        <f t="shared" si="56"/>
        <v>2.4813999999999998</v>
      </c>
    </row>
    <row r="424" spans="1:8" ht="13.5" customHeight="1">
      <c r="A424" s="13"/>
      <c r="B424" s="66">
        <v>77</v>
      </c>
      <c r="C424" s="60" t="s">
        <v>173</v>
      </c>
      <c r="D424" s="61" t="s">
        <v>46</v>
      </c>
      <c r="E424" s="50">
        <v>2.27</v>
      </c>
      <c r="F424" s="50">
        <v>4.18</v>
      </c>
      <c r="G424" s="50">
        <v>1</v>
      </c>
      <c r="H424" s="63">
        <f>E424*F424*G424</f>
        <v>9.4885999999999999</v>
      </c>
    </row>
    <row r="425" spans="1:8" ht="13.5" customHeight="1">
      <c r="A425" s="13"/>
      <c r="B425" s="66">
        <v>78</v>
      </c>
      <c r="C425" s="60" t="s">
        <v>174</v>
      </c>
      <c r="D425" s="61" t="s">
        <v>165</v>
      </c>
      <c r="E425" s="50">
        <v>18.010000000000002</v>
      </c>
      <c r="F425" s="50">
        <v>2.2999999999999998</v>
      </c>
      <c r="G425" s="50">
        <v>1</v>
      </c>
      <c r="H425" s="63">
        <f>E425*F425*G425</f>
        <v>41.423000000000002</v>
      </c>
    </row>
    <row r="426" spans="1:8" ht="13.5" customHeight="1">
      <c r="A426" s="13"/>
      <c r="B426" s="76"/>
      <c r="C426" s="81" t="s">
        <v>138</v>
      </c>
      <c r="D426" s="73"/>
      <c r="E426" s="75"/>
      <c r="F426" s="75"/>
      <c r="G426" s="75"/>
      <c r="H426" s="74"/>
    </row>
    <row r="427" spans="1:8" ht="13.5" customHeight="1">
      <c r="A427" s="13"/>
      <c r="B427" s="89"/>
      <c r="C427" s="90" t="s">
        <v>9</v>
      </c>
      <c r="D427" s="91"/>
      <c r="E427" s="92"/>
      <c r="F427" s="91"/>
      <c r="G427" s="91"/>
      <c r="H427" s="91"/>
    </row>
    <row r="428" spans="1:8" ht="13.5" customHeight="1">
      <c r="A428" s="13"/>
      <c r="B428" s="93">
        <v>79</v>
      </c>
      <c r="C428" s="60" t="s">
        <v>10</v>
      </c>
      <c r="D428" s="61"/>
      <c r="E428" s="68"/>
      <c r="F428" s="69"/>
      <c r="G428" s="69"/>
      <c r="H428" s="70"/>
    </row>
    <row r="429" spans="1:8" ht="13.5" customHeight="1">
      <c r="A429" s="13"/>
      <c r="B429" s="93"/>
      <c r="C429" s="82" t="s">
        <v>154</v>
      </c>
      <c r="D429" s="61" t="s">
        <v>11</v>
      </c>
      <c r="E429" s="50">
        <v>0.34</v>
      </c>
      <c r="F429" s="50">
        <v>12.75</v>
      </c>
      <c r="G429" s="50">
        <v>11</v>
      </c>
      <c r="H429" s="63">
        <f>(E429*F429)*G429</f>
        <v>47.685000000000002</v>
      </c>
    </row>
    <row r="430" spans="1:8" ht="13.5" customHeight="1">
      <c r="A430" s="13"/>
      <c r="B430" s="93">
        <v>80</v>
      </c>
      <c r="C430" s="60" t="s">
        <v>15</v>
      </c>
      <c r="D430" s="61"/>
      <c r="E430" s="68"/>
      <c r="F430" s="69"/>
      <c r="G430" s="69"/>
      <c r="H430" s="70"/>
    </row>
    <row r="431" spans="1:8" ht="13.5" customHeight="1">
      <c r="A431" s="13"/>
      <c r="B431" s="93"/>
      <c r="C431" s="82" t="s">
        <v>154</v>
      </c>
      <c r="D431" s="61" t="s">
        <v>11</v>
      </c>
      <c r="E431" s="50">
        <v>0.03</v>
      </c>
      <c r="F431" s="50">
        <v>12.75</v>
      </c>
      <c r="G431" s="50">
        <v>11</v>
      </c>
      <c r="H431" s="63">
        <f>(E431*F431)*G431</f>
        <v>4.2075000000000005</v>
      </c>
    </row>
    <row r="432" spans="1:8" ht="13.5" customHeight="1">
      <c r="A432" s="13"/>
      <c r="B432" s="93">
        <v>81</v>
      </c>
      <c r="C432" s="60" t="s">
        <v>22</v>
      </c>
      <c r="D432" s="61"/>
      <c r="E432" s="68"/>
      <c r="F432" s="69"/>
      <c r="G432" s="69"/>
      <c r="H432" s="70"/>
    </row>
    <row r="433" spans="1:8" ht="13.5" customHeight="1">
      <c r="A433" s="13"/>
      <c r="B433" s="93"/>
      <c r="C433" s="82" t="s">
        <v>154</v>
      </c>
      <c r="D433" s="61" t="s">
        <v>11</v>
      </c>
      <c r="E433" s="50">
        <v>0.55000000000000004</v>
      </c>
      <c r="F433" s="50">
        <v>5.28</v>
      </c>
      <c r="G433" s="50">
        <v>11</v>
      </c>
      <c r="H433" s="63">
        <f>(E433*F433)*G433</f>
        <v>31.944000000000003</v>
      </c>
    </row>
    <row r="434" spans="1:8" ht="13.5" customHeight="1">
      <c r="A434" s="13"/>
      <c r="B434" s="93" t="s">
        <v>193</v>
      </c>
      <c r="C434" s="60" t="s">
        <v>23</v>
      </c>
      <c r="D434" s="61"/>
      <c r="E434" s="68"/>
      <c r="F434" s="69"/>
      <c r="G434" s="69"/>
      <c r="H434" s="70"/>
    </row>
    <row r="435" spans="1:8" ht="13.5" customHeight="1">
      <c r="A435" s="13"/>
      <c r="B435" s="93"/>
      <c r="C435" s="82" t="s">
        <v>154</v>
      </c>
      <c r="D435" s="61" t="s">
        <v>11</v>
      </c>
      <c r="E435" s="50">
        <v>0.03</v>
      </c>
      <c r="F435" s="50">
        <v>5.28</v>
      </c>
      <c r="G435" s="50">
        <v>11</v>
      </c>
      <c r="H435" s="63">
        <f>(E435*F435)*G435</f>
        <v>1.7424000000000002</v>
      </c>
    </row>
    <row r="436" spans="1:8" ht="13.5" customHeight="1">
      <c r="A436" s="13"/>
      <c r="B436" s="93">
        <v>82</v>
      </c>
      <c r="C436" s="60" t="s">
        <v>24</v>
      </c>
      <c r="D436" s="61"/>
      <c r="E436" s="68"/>
      <c r="F436" s="69"/>
      <c r="G436" s="69"/>
      <c r="H436" s="70"/>
    </row>
    <row r="437" spans="1:8" ht="13.5" customHeight="1">
      <c r="A437" s="13"/>
      <c r="B437" s="93"/>
      <c r="C437" s="82" t="s">
        <v>154</v>
      </c>
      <c r="D437" s="61" t="s">
        <v>11</v>
      </c>
      <c r="E437" s="50">
        <v>0.44</v>
      </c>
      <c r="F437" s="50">
        <v>10.93</v>
      </c>
      <c r="G437" s="50">
        <v>11</v>
      </c>
      <c r="H437" s="63">
        <f>(E437*F437)*G437</f>
        <v>52.901199999999996</v>
      </c>
    </row>
    <row r="438" spans="1:8" ht="13.5" customHeight="1">
      <c r="A438" s="13"/>
      <c r="B438" s="93" t="s">
        <v>194</v>
      </c>
      <c r="C438" s="60" t="s">
        <v>25</v>
      </c>
      <c r="D438" s="61"/>
      <c r="E438" s="68"/>
      <c r="F438" s="69"/>
      <c r="G438" s="69"/>
      <c r="H438" s="70"/>
    </row>
    <row r="439" spans="1:8" ht="13.5" customHeight="1">
      <c r="A439" s="13"/>
      <c r="B439" s="93"/>
      <c r="C439" s="82" t="s">
        <v>154</v>
      </c>
      <c r="D439" s="61" t="s">
        <v>11</v>
      </c>
      <c r="E439" s="50">
        <v>0.03</v>
      </c>
      <c r="F439" s="50">
        <v>10.93</v>
      </c>
      <c r="G439" s="50">
        <v>11</v>
      </c>
      <c r="H439" s="63">
        <f>(E439*F439)*G439</f>
        <v>3.6068999999999996</v>
      </c>
    </row>
    <row r="440" spans="1:8" ht="13.5" customHeight="1">
      <c r="A440" s="13"/>
      <c r="B440" s="93">
        <v>83</v>
      </c>
      <c r="C440" s="60" t="s">
        <v>31</v>
      </c>
      <c r="D440" s="61"/>
      <c r="E440" s="68"/>
      <c r="F440" s="69"/>
      <c r="G440" s="69"/>
      <c r="H440" s="70"/>
    </row>
    <row r="441" spans="1:8" ht="13.5" customHeight="1">
      <c r="A441" s="13"/>
      <c r="B441" s="93"/>
      <c r="C441" s="82" t="s">
        <v>154</v>
      </c>
      <c r="D441" s="61" t="s">
        <v>11</v>
      </c>
      <c r="E441" s="50">
        <v>0.02</v>
      </c>
      <c r="F441" s="50">
        <v>36.56</v>
      </c>
      <c r="G441" s="50">
        <v>11</v>
      </c>
      <c r="H441" s="63">
        <f>(E441*F441)*G441</f>
        <v>8.0432000000000006</v>
      </c>
    </row>
    <row r="442" spans="1:8" ht="13.5" customHeight="1">
      <c r="A442" s="13"/>
      <c r="B442" s="66">
        <v>84</v>
      </c>
      <c r="C442" s="60" t="s">
        <v>36</v>
      </c>
      <c r="D442" s="67"/>
      <c r="E442" s="68"/>
      <c r="F442" s="69"/>
      <c r="G442" s="69"/>
      <c r="H442" s="70"/>
    </row>
    <row r="443" spans="1:8" ht="13.5" customHeight="1">
      <c r="A443" s="13"/>
      <c r="B443" s="66"/>
      <c r="C443" s="82" t="s">
        <v>154</v>
      </c>
      <c r="D443" s="67" t="s">
        <v>37</v>
      </c>
      <c r="E443" s="50">
        <v>18.54</v>
      </c>
      <c r="F443" s="50">
        <v>1.69</v>
      </c>
      <c r="G443" s="50">
        <v>1</v>
      </c>
      <c r="H443" s="63">
        <f>(E443*F443)*G443</f>
        <v>31.332599999999999</v>
      </c>
    </row>
    <row r="444" spans="1:8" ht="13.5" customHeight="1">
      <c r="A444" s="13"/>
      <c r="B444" s="66">
        <v>85</v>
      </c>
      <c r="C444" s="60" t="s">
        <v>171</v>
      </c>
      <c r="D444" s="61" t="s">
        <v>11</v>
      </c>
      <c r="E444" s="50">
        <v>0.53</v>
      </c>
      <c r="F444" s="62">
        <f>F441</f>
        <v>36.56</v>
      </c>
      <c r="G444" s="50">
        <v>1</v>
      </c>
      <c r="H444" s="63">
        <f t="shared" ref="H444" si="57">E444*F444*G444</f>
        <v>19.376800000000003</v>
      </c>
    </row>
    <row r="445" spans="1:8" ht="13.5" customHeight="1">
      <c r="A445" s="13"/>
      <c r="B445" s="66">
        <v>86</v>
      </c>
      <c r="C445" s="60" t="s">
        <v>172</v>
      </c>
      <c r="D445" s="61" t="s">
        <v>11</v>
      </c>
      <c r="E445" s="50">
        <v>0.19</v>
      </c>
      <c r="F445" s="62">
        <f>F444</f>
        <v>36.56</v>
      </c>
      <c r="G445" s="50">
        <v>1</v>
      </c>
      <c r="H445" s="63">
        <f>E445*F445*G445</f>
        <v>6.9464000000000006</v>
      </c>
    </row>
    <row r="446" spans="1:8" ht="13.5" customHeight="1">
      <c r="A446" s="13"/>
      <c r="B446" s="66">
        <v>87</v>
      </c>
      <c r="C446" s="60" t="s">
        <v>173</v>
      </c>
      <c r="D446" s="61" t="s">
        <v>46</v>
      </c>
      <c r="E446" s="50">
        <v>2.27</v>
      </c>
      <c r="F446" s="50">
        <v>2.0299999999999998</v>
      </c>
      <c r="G446" s="50">
        <v>1</v>
      </c>
      <c r="H446" s="63">
        <f>E446*F446*G446</f>
        <v>4.6080999999999994</v>
      </c>
    </row>
    <row r="447" spans="1:8" ht="13.5" customHeight="1">
      <c r="A447" s="13"/>
      <c r="B447" s="66">
        <v>88</v>
      </c>
      <c r="C447" s="60" t="s">
        <v>174</v>
      </c>
      <c r="D447" s="61" t="s">
        <v>165</v>
      </c>
      <c r="E447" s="50">
        <v>18.010000000000002</v>
      </c>
      <c r="F447" s="50">
        <v>1.1200000000000001</v>
      </c>
      <c r="G447" s="50">
        <v>1</v>
      </c>
      <c r="H447" s="63">
        <f>E447*F447*G447</f>
        <v>20.171200000000002</v>
      </c>
    </row>
    <row r="448" spans="1:8" ht="13.5" customHeight="1">
      <c r="A448" s="13"/>
      <c r="B448" s="66"/>
      <c r="C448" s="79" t="s">
        <v>48</v>
      </c>
      <c r="D448" s="61"/>
      <c r="E448" s="49"/>
      <c r="F448" s="49"/>
      <c r="G448" s="49"/>
      <c r="H448" s="63"/>
    </row>
    <row r="449" spans="1:8" ht="13.5" customHeight="1">
      <c r="A449" s="13"/>
      <c r="B449" s="66">
        <v>89</v>
      </c>
      <c r="C449" s="60" t="s">
        <v>10</v>
      </c>
      <c r="D449" s="61"/>
      <c r="E449" s="68"/>
      <c r="F449" s="69"/>
      <c r="G449" s="69"/>
      <c r="H449" s="70"/>
    </row>
    <row r="450" spans="1:8" ht="13.5" customHeight="1">
      <c r="A450" s="13"/>
      <c r="B450" s="66"/>
      <c r="C450" s="82" t="s">
        <v>154</v>
      </c>
      <c r="D450" s="61" t="s">
        <v>11</v>
      </c>
      <c r="E450" s="50">
        <v>0.34</v>
      </c>
      <c r="F450" s="86">
        <f>1.24+16</f>
        <v>17.239999999999998</v>
      </c>
      <c r="G450" s="50">
        <v>9</v>
      </c>
      <c r="H450" s="63">
        <f>(E450*F450)*G450</f>
        <v>52.754400000000004</v>
      </c>
    </row>
    <row r="451" spans="1:8" ht="13.5" customHeight="1">
      <c r="A451" s="13"/>
      <c r="B451" s="66" t="s">
        <v>195</v>
      </c>
      <c r="C451" s="60" t="s">
        <v>15</v>
      </c>
      <c r="D451" s="61"/>
      <c r="E451" s="68"/>
      <c r="F451" s="69"/>
      <c r="G451" s="69"/>
      <c r="H451" s="70"/>
    </row>
    <row r="452" spans="1:8" ht="13.5" customHeight="1">
      <c r="A452" s="13"/>
      <c r="B452" s="66"/>
      <c r="C452" s="82" t="s">
        <v>154</v>
      </c>
      <c r="D452" s="61" t="s">
        <v>11</v>
      </c>
      <c r="E452" s="50">
        <v>0.03</v>
      </c>
      <c r="F452" s="83">
        <f>F450</f>
        <v>17.239999999999998</v>
      </c>
      <c r="G452" s="50">
        <v>13</v>
      </c>
      <c r="H452" s="63">
        <f>(E452*F452)*G452</f>
        <v>6.7235999999999985</v>
      </c>
    </row>
    <row r="453" spans="1:8" ht="13.5" customHeight="1">
      <c r="A453" s="13"/>
      <c r="B453" s="66">
        <v>90</v>
      </c>
      <c r="C453" s="60" t="s">
        <v>49</v>
      </c>
      <c r="D453" s="61"/>
      <c r="E453" s="68"/>
      <c r="F453" s="69"/>
      <c r="G453" s="69"/>
      <c r="H453" s="70"/>
    </row>
    <row r="454" spans="1:8" ht="13.5" customHeight="1">
      <c r="A454" s="13"/>
      <c r="B454" s="66"/>
      <c r="C454" s="82" t="s">
        <v>154</v>
      </c>
      <c r="D454" s="61" t="s">
        <v>11</v>
      </c>
      <c r="E454" s="50">
        <v>0.02</v>
      </c>
      <c r="F454" s="50">
        <v>4.9000000000000004</v>
      </c>
      <c r="G454" s="50">
        <v>9</v>
      </c>
      <c r="H454" s="63">
        <f>(E454*F454)*G454</f>
        <v>0.88200000000000001</v>
      </c>
    </row>
    <row r="455" spans="1:8" ht="13.5" customHeight="1">
      <c r="A455" s="13"/>
      <c r="B455" s="66">
        <v>91</v>
      </c>
      <c r="C455" s="60" t="s">
        <v>50</v>
      </c>
      <c r="D455" s="61"/>
      <c r="E455" s="68"/>
      <c r="F455" s="69"/>
      <c r="G455" s="69"/>
      <c r="H455" s="70"/>
    </row>
    <row r="456" spans="1:8" ht="13.5" customHeight="1">
      <c r="A456" s="13"/>
      <c r="B456" s="66"/>
      <c r="C456" s="82" t="s">
        <v>154</v>
      </c>
      <c r="D456" s="61" t="s">
        <v>11</v>
      </c>
      <c r="E456" s="50">
        <v>0.41</v>
      </c>
      <c r="F456" s="50">
        <f>1.64+60</f>
        <v>61.64</v>
      </c>
      <c r="G456" s="50">
        <v>9</v>
      </c>
      <c r="H456" s="63">
        <f>(E456*F456)*G456</f>
        <v>227.45159999999998</v>
      </c>
    </row>
    <row r="457" spans="1:8" ht="27.75" customHeight="1">
      <c r="A457" s="13"/>
      <c r="B457" s="66" t="s">
        <v>196</v>
      </c>
      <c r="C457" s="60" t="s">
        <v>51</v>
      </c>
      <c r="D457" s="61"/>
      <c r="E457" s="68"/>
      <c r="F457" s="69"/>
      <c r="G457" s="69"/>
      <c r="H457" s="70"/>
    </row>
    <row r="458" spans="1:8" ht="13.5" customHeight="1">
      <c r="A458" s="13"/>
      <c r="B458" s="66"/>
      <c r="C458" s="82" t="s">
        <v>154</v>
      </c>
      <c r="D458" s="61" t="s">
        <v>11</v>
      </c>
      <c r="E458" s="50">
        <v>0.03</v>
      </c>
      <c r="F458" s="83">
        <f>F456</f>
        <v>61.64</v>
      </c>
      <c r="G458" s="50">
        <v>13</v>
      </c>
      <c r="H458" s="63">
        <f>(E458*F458)*G458</f>
        <v>24.0396</v>
      </c>
    </row>
    <row r="459" spans="1:8" ht="13.5" customHeight="1">
      <c r="A459" s="13"/>
      <c r="B459" s="66">
        <v>92</v>
      </c>
      <c r="C459" s="60" t="s">
        <v>26</v>
      </c>
      <c r="D459" s="61"/>
      <c r="E459" s="68"/>
      <c r="F459" s="69"/>
      <c r="G459" s="69"/>
      <c r="H459" s="70"/>
    </row>
    <row r="460" spans="1:8" ht="13.5" customHeight="1">
      <c r="A460" s="13"/>
      <c r="B460" s="66"/>
      <c r="C460" s="82" t="s">
        <v>154</v>
      </c>
      <c r="D460" s="61" t="s">
        <v>11</v>
      </c>
      <c r="E460" s="50">
        <v>0.59</v>
      </c>
      <c r="F460" s="84">
        <v>14</v>
      </c>
      <c r="G460" s="50">
        <v>9</v>
      </c>
      <c r="H460" s="63">
        <f>(E460*F460)*G460</f>
        <v>74.34</v>
      </c>
    </row>
    <row r="461" spans="1:8" ht="26.25" customHeight="1">
      <c r="A461" s="13"/>
      <c r="B461" s="66" t="s">
        <v>197</v>
      </c>
      <c r="C461" s="60" t="s">
        <v>27</v>
      </c>
      <c r="D461" s="61"/>
      <c r="E461" s="68"/>
      <c r="F461" s="88"/>
      <c r="G461" s="69"/>
      <c r="H461" s="70"/>
    </row>
    <row r="462" spans="1:8" ht="13.5" customHeight="1">
      <c r="A462" s="13"/>
      <c r="B462" s="66"/>
      <c r="C462" s="82" t="s">
        <v>154</v>
      </c>
      <c r="D462" s="61" t="s">
        <v>11</v>
      </c>
      <c r="E462" s="50">
        <v>0.03</v>
      </c>
      <c r="F462" s="84">
        <f>F460</f>
        <v>14</v>
      </c>
      <c r="G462" s="50">
        <v>13</v>
      </c>
      <c r="H462" s="63">
        <f>(E462*F462)*G462</f>
        <v>5.46</v>
      </c>
    </row>
    <row r="463" spans="1:8" ht="13.5" customHeight="1">
      <c r="A463" s="13"/>
      <c r="B463" s="66">
        <v>93</v>
      </c>
      <c r="C463" s="60" t="s">
        <v>56</v>
      </c>
      <c r="D463" s="61"/>
      <c r="E463" s="68"/>
      <c r="F463" s="69"/>
      <c r="G463" s="69"/>
      <c r="H463" s="70"/>
    </row>
    <row r="464" spans="1:8" ht="13.5" customHeight="1">
      <c r="A464" s="13"/>
      <c r="B464" s="66"/>
      <c r="C464" s="82" t="s">
        <v>154</v>
      </c>
      <c r="D464" s="61" t="s">
        <v>11</v>
      </c>
      <c r="E464" s="50">
        <v>0.02</v>
      </c>
      <c r="F464" s="50">
        <f>0.94+2.11</f>
        <v>3.05</v>
      </c>
      <c r="G464" s="50">
        <v>11</v>
      </c>
      <c r="H464" s="63">
        <f>(E464*F464)*G464</f>
        <v>0.67100000000000004</v>
      </c>
    </row>
    <row r="465" spans="1:8" ht="13.5" customHeight="1">
      <c r="A465" s="13"/>
      <c r="B465" s="66">
        <v>94</v>
      </c>
      <c r="C465" s="60" t="s">
        <v>31</v>
      </c>
      <c r="D465" s="61"/>
      <c r="E465" s="68"/>
      <c r="F465" s="69"/>
      <c r="G465" s="69"/>
      <c r="H465" s="70"/>
    </row>
    <row r="466" spans="1:8" ht="13.5" customHeight="1">
      <c r="A466" s="13"/>
      <c r="B466" s="66"/>
      <c r="C466" s="82" t="s">
        <v>154</v>
      </c>
      <c r="D466" s="61" t="s">
        <v>11</v>
      </c>
      <c r="E466" s="50">
        <v>0.02</v>
      </c>
      <c r="F466" s="83">
        <f>486+60</f>
        <v>546</v>
      </c>
      <c r="G466" s="50">
        <v>9</v>
      </c>
      <c r="H466" s="63">
        <f>(E466*F466)*G466</f>
        <v>98.28</v>
      </c>
    </row>
    <row r="467" spans="1:8" ht="13.5" customHeight="1">
      <c r="A467" s="13"/>
      <c r="B467" s="66">
        <v>95</v>
      </c>
      <c r="C467" s="60" t="s">
        <v>171</v>
      </c>
      <c r="D467" s="61" t="s">
        <v>11</v>
      </c>
      <c r="E467" s="50">
        <v>0.53</v>
      </c>
      <c r="F467" s="62">
        <f>F466</f>
        <v>546</v>
      </c>
      <c r="G467" s="50">
        <v>1</v>
      </c>
      <c r="H467" s="63">
        <f t="shared" ref="H467" si="58">E467*F467*G467</f>
        <v>289.38</v>
      </c>
    </row>
    <row r="468" spans="1:8" ht="13.5" customHeight="1">
      <c r="A468" s="13"/>
      <c r="B468" s="66">
        <v>96</v>
      </c>
      <c r="C468" s="60" t="s">
        <v>172</v>
      </c>
      <c r="D468" s="61" t="s">
        <v>11</v>
      </c>
      <c r="E468" s="50">
        <v>0.19</v>
      </c>
      <c r="F468" s="62">
        <f>F467</f>
        <v>546</v>
      </c>
      <c r="G468" s="50">
        <v>1</v>
      </c>
      <c r="H468" s="63">
        <f>E468*F468*G468</f>
        <v>103.74</v>
      </c>
    </row>
    <row r="469" spans="1:8" ht="13.5" customHeight="1">
      <c r="A469" s="13"/>
      <c r="B469" s="66">
        <v>97</v>
      </c>
      <c r="C469" s="60" t="s">
        <v>173</v>
      </c>
      <c r="D469" s="61" t="s">
        <v>46</v>
      </c>
      <c r="E469" s="50">
        <v>2.27</v>
      </c>
      <c r="F469" s="50">
        <v>30.33</v>
      </c>
      <c r="G469" s="50">
        <v>1</v>
      </c>
      <c r="H469" s="63">
        <f>E469*F469*G469</f>
        <v>68.849099999999993</v>
      </c>
    </row>
    <row r="470" spans="1:8" ht="13.5" customHeight="1">
      <c r="A470" s="13"/>
      <c r="B470" s="66">
        <v>98</v>
      </c>
      <c r="C470" s="60" t="s">
        <v>174</v>
      </c>
      <c r="D470" s="61" t="s">
        <v>165</v>
      </c>
      <c r="E470" s="50">
        <v>18.010000000000002</v>
      </c>
      <c r="F470" s="50">
        <v>16.66</v>
      </c>
      <c r="G470" s="50">
        <v>1</v>
      </c>
      <c r="H470" s="63">
        <f>E470*F470*G470</f>
        <v>300.04660000000001</v>
      </c>
    </row>
    <row r="471" spans="1:8" ht="13.5" customHeight="1">
      <c r="A471" s="13"/>
      <c r="B471" s="66">
        <v>99</v>
      </c>
      <c r="C471" s="60" t="s">
        <v>28</v>
      </c>
      <c r="D471" s="61"/>
      <c r="E471" s="68"/>
      <c r="F471" s="88"/>
      <c r="G471" s="69"/>
      <c r="H471" s="70"/>
    </row>
    <row r="472" spans="1:8" ht="13.5" customHeight="1">
      <c r="A472" s="13"/>
      <c r="B472" s="66"/>
      <c r="C472" s="82" t="s">
        <v>154</v>
      </c>
      <c r="D472" s="61" t="s">
        <v>11</v>
      </c>
      <c r="E472" s="50">
        <v>1.0900000000000001</v>
      </c>
      <c r="F472" s="83">
        <f>0.27+0.2</f>
        <v>0.47000000000000003</v>
      </c>
      <c r="G472" s="50">
        <v>9</v>
      </c>
      <c r="H472" s="63">
        <f>(E472*F472)*G472</f>
        <v>4.6107000000000005</v>
      </c>
    </row>
    <row r="473" spans="1:8" ht="13.5" customHeight="1">
      <c r="A473" s="13"/>
      <c r="B473" s="66" t="s">
        <v>198</v>
      </c>
      <c r="C473" s="60" t="s">
        <v>29</v>
      </c>
      <c r="D473" s="61"/>
      <c r="E473" s="68"/>
      <c r="F473" s="69"/>
      <c r="G473" s="69"/>
      <c r="H473" s="70"/>
    </row>
    <row r="474" spans="1:8" ht="13.5" customHeight="1">
      <c r="A474" s="13"/>
      <c r="B474" s="66"/>
      <c r="C474" s="82" t="s">
        <v>154</v>
      </c>
      <c r="D474" s="61" t="s">
        <v>11</v>
      </c>
      <c r="E474" s="50">
        <v>0.03</v>
      </c>
      <c r="F474" s="83">
        <f>F472</f>
        <v>0.47000000000000003</v>
      </c>
      <c r="G474" s="50">
        <v>13</v>
      </c>
      <c r="H474" s="63">
        <f>(E474*F474)*G474</f>
        <v>0.18329999999999999</v>
      </c>
    </row>
    <row r="475" spans="1:8" ht="13.5" customHeight="1">
      <c r="A475" s="13"/>
      <c r="B475" s="66">
        <v>100</v>
      </c>
      <c r="C475" s="60" t="s">
        <v>36</v>
      </c>
      <c r="D475" s="67"/>
      <c r="E475" s="68"/>
      <c r="F475" s="69"/>
      <c r="G475" s="69"/>
      <c r="H475" s="70"/>
    </row>
    <row r="476" spans="1:8" ht="13.5" customHeight="1">
      <c r="A476" s="13"/>
      <c r="B476" s="66"/>
      <c r="C476" s="82" t="s">
        <v>154</v>
      </c>
      <c r="D476" s="67" t="s">
        <v>37</v>
      </c>
      <c r="E476" s="50">
        <v>18.54</v>
      </c>
      <c r="F476" s="50">
        <v>6</v>
      </c>
      <c r="G476" s="50">
        <v>1</v>
      </c>
      <c r="H476" s="63">
        <f>(E476*F476)*G476</f>
        <v>111.24</v>
      </c>
    </row>
    <row r="477" spans="1:8" ht="13.5" customHeight="1">
      <c r="A477" s="13"/>
      <c r="B477" s="54">
        <v>101</v>
      </c>
      <c r="C477" s="60" t="s">
        <v>38</v>
      </c>
      <c r="D477" s="67"/>
      <c r="E477" s="68"/>
      <c r="F477" s="69"/>
      <c r="G477" s="69"/>
      <c r="H477" s="70"/>
    </row>
    <row r="478" spans="1:8" ht="13.5" customHeight="1">
      <c r="A478" s="13"/>
      <c r="B478" s="54"/>
      <c r="C478" s="82" t="s">
        <v>154</v>
      </c>
      <c r="D478" s="67" t="s">
        <v>6</v>
      </c>
      <c r="E478" s="50">
        <v>0.25</v>
      </c>
      <c r="F478" s="50">
        <v>5</v>
      </c>
      <c r="G478" s="50">
        <v>31</v>
      </c>
      <c r="H478" s="63">
        <f>(E478*F478)*G478</f>
        <v>38.75</v>
      </c>
    </row>
    <row r="479" spans="1:8" ht="13.5" customHeight="1">
      <c r="A479" s="13"/>
      <c r="B479" s="76"/>
      <c r="C479" s="81" t="s">
        <v>139</v>
      </c>
      <c r="D479" s="73"/>
      <c r="E479" s="75"/>
      <c r="F479" s="75"/>
      <c r="G479" s="75"/>
      <c r="H479" s="74"/>
    </row>
    <row r="480" spans="1:8" ht="13.5" customHeight="1">
      <c r="A480" s="13"/>
      <c r="B480" s="89"/>
      <c r="C480" s="90" t="s">
        <v>9</v>
      </c>
      <c r="D480" s="91"/>
      <c r="E480" s="92"/>
      <c r="F480" s="91"/>
      <c r="G480" s="91"/>
      <c r="H480" s="91"/>
    </row>
    <row r="481" spans="1:8" ht="13.5" customHeight="1">
      <c r="A481" s="13"/>
      <c r="B481" s="93">
        <v>102</v>
      </c>
      <c r="C481" s="60" t="s">
        <v>10</v>
      </c>
      <c r="D481" s="61"/>
      <c r="E481" s="68"/>
      <c r="F481" s="69"/>
      <c r="G481" s="69"/>
      <c r="H481" s="70"/>
    </row>
    <row r="482" spans="1:8" ht="13.5" customHeight="1">
      <c r="A482" s="13"/>
      <c r="B482" s="93"/>
      <c r="C482" s="82" t="s">
        <v>154</v>
      </c>
      <c r="D482" s="61" t="s">
        <v>11</v>
      </c>
      <c r="E482" s="50">
        <v>0.34</v>
      </c>
      <c r="F482" s="50">
        <v>24.12</v>
      </c>
      <c r="G482" s="50">
        <v>11</v>
      </c>
      <c r="H482" s="63">
        <f>(E482*F482)*G482</f>
        <v>90.208800000000011</v>
      </c>
    </row>
    <row r="483" spans="1:8" ht="13.5" customHeight="1">
      <c r="A483" s="13"/>
      <c r="B483" s="93" t="s">
        <v>199</v>
      </c>
      <c r="C483" s="60" t="s">
        <v>15</v>
      </c>
      <c r="D483" s="61"/>
      <c r="E483" s="68"/>
      <c r="F483" s="69"/>
      <c r="G483" s="69"/>
      <c r="H483" s="70"/>
    </row>
    <row r="484" spans="1:8" ht="13.5" customHeight="1">
      <c r="A484" s="13"/>
      <c r="B484" s="93"/>
      <c r="C484" s="82" t="s">
        <v>154</v>
      </c>
      <c r="D484" s="61" t="s">
        <v>11</v>
      </c>
      <c r="E484" s="50">
        <v>0.03</v>
      </c>
      <c r="F484" s="50">
        <v>24.12</v>
      </c>
      <c r="G484" s="50">
        <v>11</v>
      </c>
      <c r="H484" s="63">
        <f>(E484*F484)*G484</f>
        <v>7.9596</v>
      </c>
    </row>
    <row r="485" spans="1:8" ht="13.5" customHeight="1">
      <c r="A485" s="13"/>
      <c r="B485" s="93">
        <v>103</v>
      </c>
      <c r="C485" s="60" t="s">
        <v>24</v>
      </c>
      <c r="D485" s="61"/>
      <c r="E485" s="68"/>
      <c r="F485" s="69"/>
      <c r="G485" s="69"/>
      <c r="H485" s="70"/>
    </row>
    <row r="486" spans="1:8" ht="13.5" customHeight="1">
      <c r="A486" s="13"/>
      <c r="B486" s="93"/>
      <c r="C486" s="82" t="s">
        <v>154</v>
      </c>
      <c r="D486" s="61" t="s">
        <v>11</v>
      </c>
      <c r="E486" s="50">
        <v>0.44</v>
      </c>
      <c r="F486" s="50">
        <v>17.829999999999998</v>
      </c>
      <c r="G486" s="50">
        <v>11</v>
      </c>
      <c r="H486" s="63">
        <f>(E486*F486)*G486</f>
        <v>86.297199999999989</v>
      </c>
    </row>
    <row r="487" spans="1:8" ht="13.5" customHeight="1">
      <c r="A487" s="13"/>
      <c r="B487" s="93" t="s">
        <v>200</v>
      </c>
      <c r="C487" s="60" t="s">
        <v>25</v>
      </c>
      <c r="D487" s="61"/>
      <c r="E487" s="68"/>
      <c r="F487" s="69"/>
      <c r="G487" s="69"/>
      <c r="H487" s="70"/>
    </row>
    <row r="488" spans="1:8" ht="13.5" customHeight="1">
      <c r="A488" s="13"/>
      <c r="B488" s="93"/>
      <c r="C488" s="82" t="s">
        <v>154</v>
      </c>
      <c r="D488" s="61" t="s">
        <v>11</v>
      </c>
      <c r="E488" s="50">
        <v>0.03</v>
      </c>
      <c r="F488" s="50">
        <v>17.829999999999998</v>
      </c>
      <c r="G488" s="50">
        <v>11</v>
      </c>
      <c r="H488" s="63">
        <f>(E488*F488)*G488</f>
        <v>5.8838999999999988</v>
      </c>
    </row>
    <row r="489" spans="1:8" ht="13.5" customHeight="1">
      <c r="A489" s="13"/>
      <c r="B489" s="93">
        <v>104</v>
      </c>
      <c r="C489" s="60" t="s">
        <v>31</v>
      </c>
      <c r="D489" s="61"/>
      <c r="E489" s="68"/>
      <c r="F489" s="69"/>
      <c r="G489" s="69"/>
      <c r="H489" s="70"/>
    </row>
    <row r="490" spans="1:8" ht="13.5" customHeight="1">
      <c r="A490" s="13"/>
      <c r="B490" s="93"/>
      <c r="C490" s="82" t="s">
        <v>154</v>
      </c>
      <c r="D490" s="61" t="s">
        <v>11</v>
      </c>
      <c r="E490" s="50">
        <v>0.02</v>
      </c>
      <c r="F490" s="50">
        <v>16.920000000000002</v>
      </c>
      <c r="G490" s="50">
        <v>11</v>
      </c>
      <c r="H490" s="63">
        <f>(E490*F490)*G490</f>
        <v>3.7224000000000004</v>
      </c>
    </row>
    <row r="491" spans="1:8" ht="13.5" customHeight="1">
      <c r="A491" s="13"/>
      <c r="B491" s="93">
        <v>105</v>
      </c>
      <c r="C491" s="60" t="s">
        <v>26</v>
      </c>
      <c r="D491" s="61"/>
      <c r="E491" s="68"/>
      <c r="F491" s="69"/>
      <c r="G491" s="69"/>
      <c r="H491" s="70"/>
    </row>
    <row r="492" spans="1:8" ht="13.5" customHeight="1">
      <c r="A492" s="13"/>
      <c r="B492" s="93"/>
      <c r="C492" s="82" t="s">
        <v>154</v>
      </c>
      <c r="D492" s="61" t="s">
        <v>11</v>
      </c>
      <c r="E492" s="50">
        <v>0.59</v>
      </c>
      <c r="F492" s="84">
        <v>2.97</v>
      </c>
      <c r="G492" s="50">
        <v>11</v>
      </c>
      <c r="H492" s="63">
        <f>(E492*F492)*G492</f>
        <v>19.275300000000001</v>
      </c>
    </row>
    <row r="493" spans="1:8" ht="13.5" customHeight="1">
      <c r="A493" s="13"/>
      <c r="B493" s="93" t="s">
        <v>201</v>
      </c>
      <c r="C493" s="60" t="s">
        <v>27</v>
      </c>
      <c r="D493" s="61"/>
      <c r="E493" s="68"/>
      <c r="F493" s="88"/>
      <c r="G493" s="69"/>
      <c r="H493" s="70"/>
    </row>
    <row r="494" spans="1:8" ht="13.5" customHeight="1">
      <c r="A494" s="13"/>
      <c r="B494" s="93"/>
      <c r="C494" s="82" t="s">
        <v>154</v>
      </c>
      <c r="D494" s="61" t="s">
        <v>11</v>
      </c>
      <c r="E494" s="50">
        <v>0.03</v>
      </c>
      <c r="F494" s="84">
        <f>F492</f>
        <v>2.97</v>
      </c>
      <c r="G494" s="50">
        <v>11</v>
      </c>
      <c r="H494" s="63">
        <f>(E494*F494)*G494</f>
        <v>0.98009999999999997</v>
      </c>
    </row>
    <row r="495" spans="1:8" ht="13.5" customHeight="1">
      <c r="A495" s="13"/>
      <c r="B495" s="66">
        <v>106</v>
      </c>
      <c r="C495" s="60" t="s">
        <v>36</v>
      </c>
      <c r="D495" s="67"/>
      <c r="E495" s="68"/>
      <c r="F495" s="69"/>
      <c r="G495" s="69"/>
      <c r="H495" s="70"/>
    </row>
    <row r="496" spans="1:8" ht="13.5" customHeight="1">
      <c r="A496" s="13"/>
      <c r="B496" s="66"/>
      <c r="C496" s="82" t="s">
        <v>154</v>
      </c>
      <c r="D496" s="67" t="s">
        <v>37</v>
      </c>
      <c r="E496" s="50">
        <v>18.54</v>
      </c>
      <c r="F496" s="50">
        <v>2.62</v>
      </c>
      <c r="G496" s="50">
        <v>1</v>
      </c>
      <c r="H496" s="63">
        <f>(E496*F496)*G496</f>
        <v>48.574799999999996</v>
      </c>
    </row>
    <row r="497" spans="1:8" ht="13.5" customHeight="1">
      <c r="A497" s="13"/>
      <c r="B497" s="66">
        <v>107</v>
      </c>
      <c r="C497" s="60" t="s">
        <v>171</v>
      </c>
      <c r="D497" s="61" t="s">
        <v>11</v>
      </c>
      <c r="E497" s="50">
        <v>0.53</v>
      </c>
      <c r="F497" s="62">
        <f>F490</f>
        <v>16.920000000000002</v>
      </c>
      <c r="G497" s="50">
        <v>1</v>
      </c>
      <c r="H497" s="63">
        <f t="shared" ref="H497" si="59">E497*F497*G497</f>
        <v>8.9676000000000009</v>
      </c>
    </row>
    <row r="498" spans="1:8" ht="13.5" customHeight="1">
      <c r="A498" s="13"/>
      <c r="B498" s="66">
        <v>108</v>
      </c>
      <c r="C498" s="60" t="s">
        <v>172</v>
      </c>
      <c r="D498" s="61" t="s">
        <v>11</v>
      </c>
      <c r="E498" s="50">
        <v>0.19</v>
      </c>
      <c r="F498" s="62">
        <f>F497</f>
        <v>16.920000000000002</v>
      </c>
      <c r="G498" s="50">
        <v>1</v>
      </c>
      <c r="H498" s="63">
        <f>E498*F498*G498</f>
        <v>3.2148000000000003</v>
      </c>
    </row>
    <row r="499" spans="1:8" ht="13.5" customHeight="1">
      <c r="A499" s="13"/>
      <c r="B499" s="66">
        <v>109</v>
      </c>
      <c r="C499" s="60" t="s">
        <v>173</v>
      </c>
      <c r="D499" s="61" t="s">
        <v>46</v>
      </c>
      <c r="E499" s="50">
        <v>2.27</v>
      </c>
      <c r="F499" s="50">
        <v>0.94</v>
      </c>
      <c r="G499" s="50">
        <v>1</v>
      </c>
      <c r="H499" s="63">
        <f>E499*F499*G499</f>
        <v>2.1337999999999999</v>
      </c>
    </row>
    <row r="500" spans="1:8" ht="13.5" customHeight="1">
      <c r="A500" s="13"/>
      <c r="B500" s="66">
        <v>110</v>
      </c>
      <c r="C500" s="60" t="s">
        <v>174</v>
      </c>
      <c r="D500" s="61" t="s">
        <v>165</v>
      </c>
      <c r="E500" s="50">
        <v>18.010000000000002</v>
      </c>
      <c r="F500" s="50">
        <v>0.52</v>
      </c>
      <c r="G500" s="50">
        <v>1</v>
      </c>
      <c r="H500" s="63">
        <f>E500*F500*G500</f>
        <v>9.3652000000000015</v>
      </c>
    </row>
    <row r="501" spans="1:8" ht="13.5" customHeight="1">
      <c r="A501" s="13"/>
      <c r="B501" s="66"/>
      <c r="C501" s="79" t="s">
        <v>48</v>
      </c>
      <c r="D501" s="61"/>
      <c r="E501" s="49"/>
      <c r="F501" s="49"/>
      <c r="G501" s="49"/>
      <c r="H501" s="63"/>
    </row>
    <row r="502" spans="1:8" ht="13.5" customHeight="1">
      <c r="A502" s="13"/>
      <c r="B502" s="66">
        <v>111</v>
      </c>
      <c r="C502" s="60" t="s">
        <v>10</v>
      </c>
      <c r="D502" s="61"/>
      <c r="E502" s="68"/>
      <c r="F502" s="69"/>
      <c r="G502" s="69"/>
      <c r="H502" s="70"/>
    </row>
    <row r="503" spans="1:8" ht="13.5" customHeight="1">
      <c r="A503" s="13"/>
      <c r="B503" s="66"/>
      <c r="C503" s="82" t="s">
        <v>154</v>
      </c>
      <c r="D503" s="61" t="s">
        <v>11</v>
      </c>
      <c r="E503" s="50">
        <v>0.34</v>
      </c>
      <c r="F503" s="86">
        <v>5.97</v>
      </c>
      <c r="G503" s="50">
        <v>9</v>
      </c>
      <c r="H503" s="63">
        <f>(E503*F503)*G503</f>
        <v>18.268200000000004</v>
      </c>
    </row>
    <row r="504" spans="1:8" ht="13.5" customHeight="1">
      <c r="A504" s="13"/>
      <c r="B504" s="66" t="s">
        <v>202</v>
      </c>
      <c r="C504" s="60" t="s">
        <v>15</v>
      </c>
      <c r="D504" s="61"/>
      <c r="E504" s="68"/>
      <c r="F504" s="69"/>
      <c r="G504" s="69"/>
      <c r="H504" s="70"/>
    </row>
    <row r="505" spans="1:8" ht="13.5" customHeight="1">
      <c r="A505" s="13"/>
      <c r="B505" s="66"/>
      <c r="C505" s="82" t="s">
        <v>154</v>
      </c>
      <c r="D505" s="61" t="s">
        <v>11</v>
      </c>
      <c r="E505" s="50">
        <v>0.03</v>
      </c>
      <c r="F505" s="83">
        <f>F503</f>
        <v>5.97</v>
      </c>
      <c r="G505" s="50">
        <v>13</v>
      </c>
      <c r="H505" s="63">
        <f>(E505*F505)*G505</f>
        <v>2.3282999999999996</v>
      </c>
    </row>
    <row r="506" spans="1:8" ht="13.5" customHeight="1">
      <c r="A506" s="13"/>
      <c r="B506" s="66">
        <v>112</v>
      </c>
      <c r="C506" s="60" t="s">
        <v>50</v>
      </c>
      <c r="D506" s="61"/>
      <c r="E506" s="68"/>
      <c r="F506" s="69"/>
      <c r="G506" s="69"/>
      <c r="H506" s="70"/>
    </row>
    <row r="507" spans="1:8" ht="13.5" customHeight="1">
      <c r="A507" s="13"/>
      <c r="B507" s="66"/>
      <c r="C507" s="82" t="s">
        <v>154</v>
      </c>
      <c r="D507" s="61" t="s">
        <v>11</v>
      </c>
      <c r="E507" s="50">
        <v>0.41</v>
      </c>
      <c r="F507" s="50">
        <v>5.38</v>
      </c>
      <c r="G507" s="50">
        <v>9</v>
      </c>
      <c r="H507" s="63">
        <f>(E507*F507)*G507</f>
        <v>19.8522</v>
      </c>
    </row>
    <row r="508" spans="1:8" ht="30" customHeight="1">
      <c r="A508" s="13"/>
      <c r="B508" s="66" t="s">
        <v>203</v>
      </c>
      <c r="C508" s="60" t="s">
        <v>51</v>
      </c>
      <c r="D508" s="61"/>
      <c r="E508" s="68"/>
      <c r="F508" s="69"/>
      <c r="G508" s="69"/>
      <c r="H508" s="70"/>
    </row>
    <row r="509" spans="1:8" ht="13.5" customHeight="1">
      <c r="A509" s="13"/>
      <c r="B509" s="66"/>
      <c r="C509" s="82" t="s">
        <v>154</v>
      </c>
      <c r="D509" s="61" t="s">
        <v>11</v>
      </c>
      <c r="E509" s="50">
        <v>0.03</v>
      </c>
      <c r="F509" s="83">
        <f>F507</f>
        <v>5.38</v>
      </c>
      <c r="G509" s="50">
        <v>13</v>
      </c>
      <c r="H509" s="63">
        <f>(E509*F509)*G509</f>
        <v>2.0981999999999998</v>
      </c>
    </row>
    <row r="510" spans="1:8" ht="13.5" customHeight="1">
      <c r="A510" s="13"/>
      <c r="B510" s="66">
        <v>113</v>
      </c>
      <c r="C510" s="60" t="s">
        <v>26</v>
      </c>
      <c r="D510" s="61"/>
      <c r="E510" s="68"/>
      <c r="F510" s="69"/>
      <c r="G510" s="69"/>
      <c r="H510" s="70"/>
    </row>
    <row r="511" spans="1:8" ht="13.5" customHeight="1">
      <c r="A511" s="13"/>
      <c r="B511" s="66"/>
      <c r="C511" s="82" t="s">
        <v>154</v>
      </c>
      <c r="D511" s="61" t="s">
        <v>11</v>
      </c>
      <c r="E511" s="50">
        <v>0.59</v>
      </c>
      <c r="F511" s="84">
        <v>2.2599999999999998</v>
      </c>
      <c r="G511" s="50">
        <v>9</v>
      </c>
      <c r="H511" s="63">
        <f>(E511*F511)*G511</f>
        <v>12.000599999999997</v>
      </c>
    </row>
    <row r="512" spans="1:8" ht="13.5" customHeight="1">
      <c r="A512" s="13"/>
      <c r="B512" s="66" t="s">
        <v>204</v>
      </c>
      <c r="C512" s="60" t="s">
        <v>27</v>
      </c>
      <c r="D512" s="61"/>
      <c r="E512" s="68"/>
      <c r="F512" s="88"/>
      <c r="G512" s="69"/>
      <c r="H512" s="70"/>
    </row>
    <row r="513" spans="1:8" ht="13.5" customHeight="1">
      <c r="A513" s="13"/>
      <c r="B513" s="66"/>
      <c r="C513" s="82" t="s">
        <v>154</v>
      </c>
      <c r="D513" s="61" t="s">
        <v>11</v>
      </c>
      <c r="E513" s="50">
        <v>0.03</v>
      </c>
      <c r="F513" s="84">
        <f>F511</f>
        <v>2.2599999999999998</v>
      </c>
      <c r="G513" s="50">
        <v>13</v>
      </c>
      <c r="H513" s="63">
        <f>(E513*F513)*G513</f>
        <v>0.88139999999999985</v>
      </c>
    </row>
    <row r="514" spans="1:8" ht="13.5" customHeight="1">
      <c r="A514" s="13"/>
      <c r="B514" s="66">
        <v>114</v>
      </c>
      <c r="C514" s="60" t="s">
        <v>30</v>
      </c>
      <c r="D514" s="61"/>
      <c r="E514" s="68"/>
      <c r="F514" s="69"/>
      <c r="G514" s="69"/>
      <c r="H514" s="70"/>
    </row>
    <row r="515" spans="1:8" ht="13.5" customHeight="1">
      <c r="A515" s="13"/>
      <c r="B515" s="66"/>
      <c r="C515" s="82" t="s">
        <v>154</v>
      </c>
      <c r="D515" s="61" t="s">
        <v>11</v>
      </c>
      <c r="E515" s="50">
        <v>0.03</v>
      </c>
      <c r="F515" s="83">
        <v>3.07</v>
      </c>
      <c r="G515" s="50">
        <v>9</v>
      </c>
      <c r="H515" s="63">
        <f>(E515*F515)*G515</f>
        <v>0.82889999999999986</v>
      </c>
    </row>
    <row r="516" spans="1:8" ht="13.5" customHeight="1">
      <c r="A516" s="13"/>
      <c r="B516" s="66">
        <v>115</v>
      </c>
      <c r="C516" s="60" t="s">
        <v>171</v>
      </c>
      <c r="D516" s="61" t="s">
        <v>11</v>
      </c>
      <c r="E516" s="50">
        <v>0.53</v>
      </c>
      <c r="F516" s="62">
        <v>0.17</v>
      </c>
      <c r="G516" s="50">
        <v>1</v>
      </c>
      <c r="H516" s="63">
        <f t="shared" ref="H516" si="60">E516*F516*G516</f>
        <v>9.0100000000000013E-2</v>
      </c>
    </row>
    <row r="517" spans="1:8" ht="13.5" customHeight="1">
      <c r="A517" s="13"/>
      <c r="B517" s="66">
        <v>116</v>
      </c>
      <c r="C517" s="60" t="s">
        <v>172</v>
      </c>
      <c r="D517" s="61" t="s">
        <v>11</v>
      </c>
      <c r="E517" s="50">
        <v>0.19</v>
      </c>
      <c r="F517" s="62">
        <v>0.09</v>
      </c>
      <c r="G517" s="50">
        <v>1</v>
      </c>
      <c r="H517" s="63">
        <f>E517*F517*G517</f>
        <v>1.7100000000000001E-2</v>
      </c>
    </row>
    <row r="518" spans="1:8" ht="13.5" customHeight="1">
      <c r="A518" s="13"/>
      <c r="B518" s="66">
        <v>117</v>
      </c>
      <c r="C518" s="60" t="s">
        <v>28</v>
      </c>
      <c r="D518" s="61"/>
      <c r="E518" s="68"/>
      <c r="F518" s="88"/>
      <c r="G518" s="69"/>
      <c r="H518" s="70"/>
    </row>
    <row r="519" spans="1:8" ht="13.5" customHeight="1">
      <c r="A519" s="13"/>
      <c r="B519" s="66"/>
      <c r="C519" s="82" t="s">
        <v>154</v>
      </c>
      <c r="D519" s="61" t="s">
        <v>11</v>
      </c>
      <c r="E519" s="50">
        <v>1.0900000000000001</v>
      </c>
      <c r="F519" s="83">
        <v>0.56999999999999995</v>
      </c>
      <c r="G519" s="50">
        <v>9</v>
      </c>
      <c r="H519" s="63">
        <f>(E519*F519)*G519</f>
        <v>5.5916999999999994</v>
      </c>
    </row>
    <row r="520" spans="1:8" ht="13.5" customHeight="1">
      <c r="A520" s="13"/>
      <c r="B520" s="66" t="s">
        <v>205</v>
      </c>
      <c r="C520" s="60" t="s">
        <v>29</v>
      </c>
      <c r="D520" s="61"/>
      <c r="E520" s="68"/>
      <c r="F520" s="69"/>
      <c r="G520" s="69"/>
      <c r="H520" s="70"/>
    </row>
    <row r="521" spans="1:8" ht="13.5" customHeight="1">
      <c r="A521" s="13"/>
      <c r="B521" s="66"/>
      <c r="C521" s="82" t="s">
        <v>154</v>
      </c>
      <c r="D521" s="61" t="s">
        <v>11</v>
      </c>
      <c r="E521" s="50">
        <v>0.03</v>
      </c>
      <c r="F521" s="83">
        <f>F519</f>
        <v>0.56999999999999995</v>
      </c>
      <c r="G521" s="50">
        <v>13</v>
      </c>
      <c r="H521" s="63">
        <f>(E521*F521)*G521</f>
        <v>0.22229999999999997</v>
      </c>
    </row>
    <row r="522" spans="1:8" ht="13.5" customHeight="1">
      <c r="A522" s="13"/>
      <c r="B522" s="66">
        <v>118</v>
      </c>
      <c r="C522" s="60" t="s">
        <v>36</v>
      </c>
      <c r="D522" s="67"/>
      <c r="E522" s="68"/>
      <c r="F522" s="69"/>
      <c r="G522" s="69"/>
      <c r="H522" s="70"/>
    </row>
    <row r="523" spans="1:8" ht="13.5" customHeight="1">
      <c r="A523" s="13"/>
      <c r="B523" s="66"/>
      <c r="C523" s="82" t="s">
        <v>154</v>
      </c>
      <c r="D523" s="67" t="s">
        <v>37</v>
      </c>
      <c r="E523" s="50">
        <v>18.54</v>
      </c>
      <c r="F523" s="50">
        <v>0.83</v>
      </c>
      <c r="G523" s="50">
        <v>1</v>
      </c>
      <c r="H523" s="63">
        <f>(E523*F523)*G523</f>
        <v>15.388199999999999</v>
      </c>
    </row>
    <row r="524" spans="1:8" ht="27" customHeight="1">
      <c r="A524" s="13"/>
      <c r="B524" s="76"/>
      <c r="C524" s="119" t="s">
        <v>153</v>
      </c>
      <c r="D524" s="120"/>
      <c r="E524" s="121"/>
      <c r="F524" s="121"/>
      <c r="G524" s="121"/>
      <c r="H524" s="74"/>
    </row>
    <row r="525" spans="1:8" ht="13.5" customHeight="1">
      <c r="A525" s="13"/>
      <c r="B525" s="66">
        <v>119</v>
      </c>
      <c r="C525" s="60" t="s">
        <v>29</v>
      </c>
      <c r="D525" s="61"/>
      <c r="E525" s="68"/>
      <c r="F525" s="69"/>
      <c r="G525" s="69"/>
      <c r="H525" s="70"/>
    </row>
    <row r="526" spans="1:8" ht="13.5" customHeight="1">
      <c r="A526" s="13"/>
      <c r="B526" s="66"/>
      <c r="C526" s="82" t="s">
        <v>154</v>
      </c>
      <c r="D526" s="61" t="s">
        <v>11</v>
      </c>
      <c r="E526" s="50">
        <v>0.03</v>
      </c>
      <c r="F526" s="83">
        <v>984</v>
      </c>
      <c r="G526" s="50">
        <v>22</v>
      </c>
      <c r="H526" s="63">
        <f>(E526*F526)*G526</f>
        <v>649.43999999999994</v>
      </c>
    </row>
    <row r="527" spans="1:8" ht="13.5" customHeight="1">
      <c r="A527" s="13"/>
      <c r="B527" s="66">
        <v>120</v>
      </c>
      <c r="C527" s="60" t="s">
        <v>36</v>
      </c>
      <c r="D527" s="67"/>
      <c r="E527" s="68"/>
      <c r="F527" s="69"/>
      <c r="G527" s="69"/>
      <c r="H527" s="70"/>
    </row>
    <row r="528" spans="1:8" ht="13.5" customHeight="1">
      <c r="A528" s="13"/>
      <c r="B528" s="66"/>
      <c r="C528" s="82" t="s">
        <v>154</v>
      </c>
      <c r="D528" s="67" t="s">
        <v>37</v>
      </c>
      <c r="E528" s="50">
        <v>18.54</v>
      </c>
      <c r="F528" s="50">
        <v>188.1</v>
      </c>
      <c r="G528" s="50">
        <v>1</v>
      </c>
      <c r="H528" s="63">
        <f>(E528*F528)*G528</f>
        <v>3487.3739999999998</v>
      </c>
    </row>
    <row r="529" spans="1:8" ht="27" customHeight="1">
      <c r="A529" s="13"/>
      <c r="B529" s="76"/>
      <c r="C529" s="81" t="s">
        <v>206</v>
      </c>
      <c r="D529" s="73"/>
      <c r="E529" s="75"/>
      <c r="F529" s="75"/>
      <c r="G529" s="75"/>
      <c r="H529" s="74"/>
    </row>
    <row r="530" spans="1:8" ht="13.5" customHeight="1">
      <c r="A530" s="13"/>
      <c r="B530" s="66"/>
      <c r="C530" s="90" t="s">
        <v>9</v>
      </c>
      <c r="D530" s="91"/>
      <c r="E530" s="92"/>
      <c r="F530" s="91"/>
      <c r="G530" s="91"/>
      <c r="H530" s="91"/>
    </row>
    <row r="531" spans="1:8" ht="13.5" customHeight="1">
      <c r="A531" s="13"/>
      <c r="B531" s="66">
        <v>121</v>
      </c>
      <c r="C531" s="60" t="s">
        <v>24</v>
      </c>
      <c r="D531" s="61"/>
      <c r="E531" s="68"/>
      <c r="F531" s="69"/>
      <c r="G531" s="69"/>
      <c r="H531" s="70"/>
    </row>
    <row r="532" spans="1:8" ht="13.5" customHeight="1">
      <c r="A532" s="13"/>
      <c r="B532" s="66"/>
      <c r="C532" s="82" t="s">
        <v>154</v>
      </c>
      <c r="D532" s="61" t="s">
        <v>11</v>
      </c>
      <c r="E532" s="50">
        <v>0.44</v>
      </c>
      <c r="F532" s="50">
        <v>31.58</v>
      </c>
      <c r="G532" s="50">
        <v>11</v>
      </c>
      <c r="H532" s="63">
        <f>(E532*F532)*G532</f>
        <v>152.84719999999999</v>
      </c>
    </row>
    <row r="533" spans="1:8" ht="13.5" customHeight="1">
      <c r="A533" s="13"/>
      <c r="B533" s="66" t="s">
        <v>207</v>
      </c>
      <c r="C533" s="60" t="s">
        <v>25</v>
      </c>
      <c r="D533" s="61"/>
      <c r="E533" s="68"/>
      <c r="F533" s="69"/>
      <c r="G533" s="69"/>
      <c r="H533" s="70"/>
    </row>
    <row r="534" spans="1:8" ht="13.5" customHeight="1">
      <c r="A534" s="13"/>
      <c r="B534" s="66"/>
      <c r="C534" s="82" t="s">
        <v>154</v>
      </c>
      <c r="D534" s="61" t="s">
        <v>11</v>
      </c>
      <c r="E534" s="50">
        <v>0.03</v>
      </c>
      <c r="F534" s="50">
        <v>31.58</v>
      </c>
      <c r="G534" s="50">
        <v>11</v>
      </c>
      <c r="H534" s="63">
        <f>(E534*F534)*G534</f>
        <v>10.421399999999998</v>
      </c>
    </row>
    <row r="535" spans="1:8" ht="13.5" customHeight="1">
      <c r="A535" s="13"/>
      <c r="B535" s="66">
        <v>122</v>
      </c>
      <c r="C535" s="60" t="s">
        <v>10</v>
      </c>
      <c r="D535" s="61"/>
      <c r="E535" s="68"/>
      <c r="F535" s="69"/>
      <c r="G535" s="69"/>
      <c r="H535" s="70"/>
    </row>
    <row r="536" spans="1:8" ht="13.5" customHeight="1">
      <c r="A536" s="13"/>
      <c r="B536" s="66"/>
      <c r="C536" s="82" t="s">
        <v>154</v>
      </c>
      <c r="D536" s="61" t="s">
        <v>11</v>
      </c>
      <c r="E536" s="50">
        <v>0.34</v>
      </c>
      <c r="F536" s="50">
        <v>42.03</v>
      </c>
      <c r="G536" s="50">
        <v>11</v>
      </c>
      <c r="H536" s="63">
        <f>(E536*F536)*G536</f>
        <v>157.19220000000001</v>
      </c>
    </row>
    <row r="537" spans="1:8" ht="13.5" customHeight="1">
      <c r="A537" s="13"/>
      <c r="B537" s="66" t="s">
        <v>208</v>
      </c>
      <c r="C537" s="60" t="s">
        <v>15</v>
      </c>
      <c r="D537" s="61"/>
      <c r="E537" s="68"/>
      <c r="F537" s="69"/>
      <c r="G537" s="69"/>
      <c r="H537" s="70"/>
    </row>
    <row r="538" spans="1:8" ht="13.5" customHeight="1">
      <c r="A538" s="13"/>
      <c r="B538" s="66"/>
      <c r="C538" s="82" t="s">
        <v>154</v>
      </c>
      <c r="D538" s="61" t="s">
        <v>11</v>
      </c>
      <c r="E538" s="50">
        <v>0.03</v>
      </c>
      <c r="F538" s="50">
        <v>42.03</v>
      </c>
      <c r="G538" s="50">
        <v>11</v>
      </c>
      <c r="H538" s="63">
        <f>(E538*F538)*G538</f>
        <v>13.869899999999999</v>
      </c>
    </row>
    <row r="539" spans="1:8" ht="13.5" customHeight="1">
      <c r="A539" s="13"/>
      <c r="B539" s="66">
        <v>123</v>
      </c>
      <c r="C539" s="60" t="s">
        <v>31</v>
      </c>
      <c r="D539" s="61"/>
      <c r="E539" s="68"/>
      <c r="F539" s="69"/>
      <c r="G539" s="69"/>
      <c r="H539" s="70"/>
    </row>
    <row r="540" spans="1:8" ht="13.5" customHeight="1">
      <c r="A540" s="13"/>
      <c r="B540" s="66"/>
      <c r="C540" s="82" t="s">
        <v>154</v>
      </c>
      <c r="D540" s="61" t="s">
        <v>11</v>
      </c>
      <c r="E540" s="50">
        <v>0.02</v>
      </c>
      <c r="F540" s="50">
        <v>116.39</v>
      </c>
      <c r="G540" s="50">
        <v>11</v>
      </c>
      <c r="H540" s="63">
        <f>(E540*F540)*G540</f>
        <v>25.605799999999999</v>
      </c>
    </row>
    <row r="541" spans="1:8" ht="13.5" customHeight="1">
      <c r="A541" s="13"/>
      <c r="B541" s="66">
        <v>124</v>
      </c>
      <c r="C541" s="60" t="s">
        <v>26</v>
      </c>
      <c r="D541" s="61"/>
      <c r="E541" s="68"/>
      <c r="F541" s="69"/>
      <c r="G541" s="69"/>
      <c r="H541" s="70"/>
    </row>
    <row r="542" spans="1:8" ht="13.5" customHeight="1">
      <c r="A542" s="13"/>
      <c r="B542" s="66"/>
      <c r="C542" s="82" t="s">
        <v>154</v>
      </c>
      <c r="D542" s="61" t="s">
        <v>11</v>
      </c>
      <c r="E542" s="50">
        <v>0.59</v>
      </c>
      <c r="F542" s="84">
        <v>9.18</v>
      </c>
      <c r="G542" s="50">
        <v>11</v>
      </c>
      <c r="H542" s="63">
        <f>(E542*F542)*G542</f>
        <v>59.578199999999995</v>
      </c>
    </row>
    <row r="543" spans="1:8" ht="26.25" customHeight="1">
      <c r="A543" s="13"/>
      <c r="B543" s="66" t="s">
        <v>209</v>
      </c>
      <c r="C543" s="60" t="s">
        <v>27</v>
      </c>
      <c r="D543" s="61"/>
      <c r="E543" s="68"/>
      <c r="F543" s="88"/>
      <c r="G543" s="69"/>
      <c r="H543" s="70"/>
    </row>
    <row r="544" spans="1:8" ht="13.5" customHeight="1">
      <c r="A544" s="13"/>
      <c r="B544" s="66"/>
      <c r="C544" s="82" t="s">
        <v>154</v>
      </c>
      <c r="D544" s="61" t="s">
        <v>11</v>
      </c>
      <c r="E544" s="50">
        <v>0.03</v>
      </c>
      <c r="F544" s="84">
        <f>F542</f>
        <v>9.18</v>
      </c>
      <c r="G544" s="50">
        <v>11</v>
      </c>
      <c r="H544" s="63">
        <f>(E544*F544)*G544</f>
        <v>3.0293999999999999</v>
      </c>
    </row>
    <row r="545" spans="1:8" ht="13.5" customHeight="1">
      <c r="A545" s="13"/>
      <c r="B545" s="66">
        <v>125</v>
      </c>
      <c r="C545" s="60" t="s">
        <v>36</v>
      </c>
      <c r="D545" s="67"/>
      <c r="E545" s="68"/>
      <c r="F545" s="69"/>
      <c r="G545" s="69"/>
      <c r="H545" s="70"/>
    </row>
    <row r="546" spans="1:8" ht="13.5" customHeight="1">
      <c r="A546" s="13"/>
      <c r="B546" s="66"/>
      <c r="C546" s="82" t="s">
        <v>154</v>
      </c>
      <c r="D546" s="67" t="s">
        <v>37</v>
      </c>
      <c r="E546" s="50">
        <v>18.54</v>
      </c>
      <c r="F546" s="50">
        <v>4.8499999999999996</v>
      </c>
      <c r="G546" s="50">
        <v>1</v>
      </c>
      <c r="H546" s="63">
        <f>(E546*F546)*G546</f>
        <v>89.918999999999983</v>
      </c>
    </row>
    <row r="547" spans="1:8" ht="13.5" customHeight="1">
      <c r="A547" s="13"/>
      <c r="B547" s="66">
        <v>126</v>
      </c>
      <c r="C547" s="60" t="s">
        <v>171</v>
      </c>
      <c r="D547" s="61" t="s">
        <v>11</v>
      </c>
      <c r="E547" s="50">
        <v>0.53</v>
      </c>
      <c r="F547" s="62">
        <f>F540</f>
        <v>116.39</v>
      </c>
      <c r="G547" s="50">
        <v>1</v>
      </c>
      <c r="H547" s="63">
        <f t="shared" ref="H547" si="61">E547*F547*G547</f>
        <v>61.686700000000002</v>
      </c>
    </row>
    <row r="548" spans="1:8" ht="13.5" customHeight="1">
      <c r="A548" s="13"/>
      <c r="B548" s="66">
        <v>127</v>
      </c>
      <c r="C548" s="60" t="s">
        <v>172</v>
      </c>
      <c r="D548" s="61" t="s">
        <v>11</v>
      </c>
      <c r="E548" s="50">
        <v>0.19</v>
      </c>
      <c r="F548" s="62">
        <f>F547</f>
        <v>116.39</v>
      </c>
      <c r="G548" s="50">
        <v>1</v>
      </c>
      <c r="H548" s="63">
        <f>E548*F548*G548</f>
        <v>22.114100000000001</v>
      </c>
    </row>
    <row r="549" spans="1:8" ht="13.5" customHeight="1">
      <c r="A549" s="13"/>
      <c r="B549" s="66">
        <v>128</v>
      </c>
      <c r="C549" s="60" t="s">
        <v>173</v>
      </c>
      <c r="D549" s="61" t="s">
        <v>46</v>
      </c>
      <c r="E549" s="50">
        <v>2.27</v>
      </c>
      <c r="F549" s="50">
        <v>6.46</v>
      </c>
      <c r="G549" s="50">
        <v>1</v>
      </c>
      <c r="H549" s="63">
        <f>E549*F549*G549</f>
        <v>14.664199999999999</v>
      </c>
    </row>
    <row r="550" spans="1:8" ht="13.5" customHeight="1">
      <c r="A550" s="13"/>
      <c r="B550" s="66">
        <v>129</v>
      </c>
      <c r="C550" s="60" t="s">
        <v>174</v>
      </c>
      <c r="D550" s="61" t="s">
        <v>165</v>
      </c>
      <c r="E550" s="50">
        <v>18.010000000000002</v>
      </c>
      <c r="F550" s="50">
        <v>3.55</v>
      </c>
      <c r="G550" s="50">
        <v>1</v>
      </c>
      <c r="H550" s="63">
        <f>E550*F550*G550</f>
        <v>63.935500000000005</v>
      </c>
    </row>
    <row r="551" spans="1:8" ht="13.5" customHeight="1">
      <c r="A551" s="13"/>
      <c r="B551" s="66">
        <v>130</v>
      </c>
      <c r="C551" s="60" t="s">
        <v>28</v>
      </c>
      <c r="D551" s="61"/>
      <c r="E551" s="68"/>
      <c r="F551" s="88"/>
      <c r="G551" s="69"/>
      <c r="H551" s="70"/>
    </row>
    <row r="552" spans="1:8" ht="13.5" customHeight="1">
      <c r="A552" s="13"/>
      <c r="B552" s="66"/>
      <c r="C552" s="82" t="s">
        <v>154</v>
      </c>
      <c r="D552" s="61" t="s">
        <v>11</v>
      </c>
      <c r="E552" s="50">
        <v>1.0900000000000001</v>
      </c>
      <c r="F552" s="83">
        <v>0.1</v>
      </c>
      <c r="G552" s="50">
        <v>11</v>
      </c>
      <c r="H552" s="63">
        <f>(E552*F552)*G552</f>
        <v>1.1990000000000001</v>
      </c>
    </row>
    <row r="553" spans="1:8" ht="13.5" customHeight="1">
      <c r="A553" s="13"/>
      <c r="B553" s="66" t="s">
        <v>210</v>
      </c>
      <c r="C553" s="60" t="s">
        <v>29</v>
      </c>
      <c r="D553" s="61"/>
      <c r="E553" s="68"/>
      <c r="F553" s="69"/>
      <c r="G553" s="69"/>
      <c r="H553" s="70"/>
    </row>
    <row r="554" spans="1:8" ht="13.5" customHeight="1">
      <c r="A554" s="13"/>
      <c r="B554" s="66"/>
      <c r="C554" s="82" t="s">
        <v>154</v>
      </c>
      <c r="D554" s="61" t="s">
        <v>11</v>
      </c>
      <c r="E554" s="50">
        <v>0.03</v>
      </c>
      <c r="F554" s="83">
        <f>F552</f>
        <v>0.1</v>
      </c>
      <c r="G554" s="50">
        <v>11</v>
      </c>
      <c r="H554" s="63">
        <f>(E554*F554)*G554</f>
        <v>3.3000000000000002E-2</v>
      </c>
    </row>
    <row r="555" spans="1:8" ht="13.5" customHeight="1">
      <c r="A555" s="13"/>
      <c r="B555" s="66">
        <v>131</v>
      </c>
      <c r="C555" s="60" t="s">
        <v>38</v>
      </c>
      <c r="D555" s="67"/>
      <c r="E555" s="68"/>
      <c r="F555" s="69"/>
      <c r="G555" s="69"/>
      <c r="H555" s="70"/>
    </row>
    <row r="556" spans="1:8" ht="13.5" customHeight="1">
      <c r="A556" s="13"/>
      <c r="B556" s="66"/>
      <c r="C556" s="82" t="s">
        <v>154</v>
      </c>
      <c r="D556" s="67" t="s">
        <v>6</v>
      </c>
      <c r="E556" s="50">
        <v>0.25</v>
      </c>
      <c r="F556" s="50">
        <v>4</v>
      </c>
      <c r="G556" s="50">
        <v>31</v>
      </c>
      <c r="H556" s="63">
        <f>(E556*F556)*G556</f>
        <v>31</v>
      </c>
    </row>
    <row r="557" spans="1:8" ht="13.5" customHeight="1">
      <c r="A557" s="13"/>
      <c r="B557" s="66"/>
      <c r="C557" s="79" t="s">
        <v>48</v>
      </c>
      <c r="D557" s="61"/>
      <c r="E557" s="49"/>
      <c r="F557" s="49"/>
      <c r="G557" s="49"/>
      <c r="H557" s="63"/>
    </row>
    <row r="558" spans="1:8" ht="13.5" customHeight="1">
      <c r="A558" s="13"/>
      <c r="B558" s="66">
        <v>132</v>
      </c>
      <c r="C558" s="60" t="s">
        <v>10</v>
      </c>
      <c r="D558" s="61"/>
      <c r="E558" s="68"/>
      <c r="F558" s="69"/>
      <c r="G558" s="69"/>
      <c r="H558" s="70"/>
    </row>
    <row r="559" spans="1:8" ht="13.5" customHeight="1">
      <c r="A559" s="13"/>
      <c r="B559" s="66"/>
      <c r="C559" s="82" t="s">
        <v>154</v>
      </c>
      <c r="D559" s="61" t="s">
        <v>11</v>
      </c>
      <c r="E559" s="50">
        <v>0.34</v>
      </c>
      <c r="F559" s="86">
        <v>0.42</v>
      </c>
      <c r="G559" s="50">
        <v>9</v>
      </c>
      <c r="H559" s="63">
        <f>(E559*F559)*G559</f>
        <v>1.2852000000000001</v>
      </c>
    </row>
    <row r="560" spans="1:8" ht="13.5" customHeight="1">
      <c r="A560" s="13"/>
      <c r="B560" s="66" t="s">
        <v>211</v>
      </c>
      <c r="C560" s="60" t="s">
        <v>15</v>
      </c>
      <c r="D560" s="61"/>
      <c r="E560" s="68"/>
      <c r="F560" s="69"/>
      <c r="G560" s="69"/>
      <c r="H560" s="70"/>
    </row>
    <row r="561" spans="1:8" ht="13.5" customHeight="1">
      <c r="A561" s="13"/>
      <c r="B561" s="66"/>
      <c r="C561" s="82" t="s">
        <v>154</v>
      </c>
      <c r="D561" s="61" t="s">
        <v>11</v>
      </c>
      <c r="E561" s="50">
        <v>0.03</v>
      </c>
      <c r="F561" s="83">
        <v>0.42</v>
      </c>
      <c r="G561" s="50">
        <v>13</v>
      </c>
      <c r="H561" s="63">
        <f>(E561*F561)*G561</f>
        <v>0.16379999999999997</v>
      </c>
    </row>
    <row r="562" spans="1:8" ht="13.5" customHeight="1">
      <c r="A562" s="13"/>
      <c r="B562" s="66">
        <v>133</v>
      </c>
      <c r="C562" s="60" t="s">
        <v>49</v>
      </c>
      <c r="D562" s="61"/>
      <c r="E562" s="68"/>
      <c r="F562" s="69"/>
      <c r="G562" s="69"/>
      <c r="H562" s="70"/>
    </row>
    <row r="563" spans="1:8" ht="13.5" customHeight="1">
      <c r="A563" s="13"/>
      <c r="B563" s="66"/>
      <c r="C563" s="82" t="s">
        <v>154</v>
      </c>
      <c r="D563" s="61" t="s">
        <v>11</v>
      </c>
      <c r="E563" s="50">
        <v>0.02</v>
      </c>
      <c r="F563" s="50">
        <v>7.25</v>
      </c>
      <c r="G563" s="50">
        <v>9</v>
      </c>
      <c r="H563" s="63">
        <f>(E563*F563)*G563</f>
        <v>1.3049999999999999</v>
      </c>
    </row>
    <row r="564" spans="1:8" ht="13.5" customHeight="1">
      <c r="A564" s="13"/>
      <c r="B564" s="66">
        <v>134</v>
      </c>
      <c r="C564" s="60" t="s">
        <v>50</v>
      </c>
      <c r="D564" s="61"/>
      <c r="E564" s="68"/>
      <c r="F564" s="69"/>
      <c r="G564" s="69"/>
      <c r="H564" s="70"/>
    </row>
    <row r="565" spans="1:8" ht="13.5" customHeight="1">
      <c r="A565" s="13"/>
      <c r="B565" s="66"/>
      <c r="C565" s="82" t="s">
        <v>154</v>
      </c>
      <c r="D565" s="61" t="s">
        <v>11</v>
      </c>
      <c r="E565" s="50">
        <v>0.41</v>
      </c>
      <c r="F565" s="50">
        <v>7.4</v>
      </c>
      <c r="G565" s="50">
        <v>9</v>
      </c>
      <c r="H565" s="63">
        <f>(E565*F565)*G565</f>
        <v>27.305999999999997</v>
      </c>
    </row>
    <row r="566" spans="1:8" ht="27.75" customHeight="1">
      <c r="A566" s="13"/>
      <c r="B566" s="66" t="s">
        <v>212</v>
      </c>
      <c r="C566" s="60" t="s">
        <v>51</v>
      </c>
      <c r="D566" s="61"/>
      <c r="E566" s="68"/>
      <c r="F566" s="69"/>
      <c r="G566" s="69"/>
      <c r="H566" s="70"/>
    </row>
    <row r="567" spans="1:8" ht="13.5" customHeight="1">
      <c r="A567" s="13"/>
      <c r="B567" s="66"/>
      <c r="C567" s="82" t="s">
        <v>154</v>
      </c>
      <c r="D567" s="61" t="s">
        <v>11</v>
      </c>
      <c r="E567" s="50">
        <v>0.03</v>
      </c>
      <c r="F567" s="83">
        <v>7.4</v>
      </c>
      <c r="G567" s="50">
        <v>13</v>
      </c>
      <c r="H567" s="63">
        <f>(E567*F567)*G567</f>
        <v>2.8860000000000001</v>
      </c>
    </row>
    <row r="568" spans="1:8" ht="13.5" customHeight="1">
      <c r="A568" s="13"/>
      <c r="B568" s="66">
        <v>135</v>
      </c>
      <c r="C568" s="60" t="s">
        <v>26</v>
      </c>
      <c r="D568" s="61"/>
      <c r="E568" s="68"/>
      <c r="F568" s="69"/>
      <c r="G568" s="69"/>
      <c r="H568" s="70"/>
    </row>
    <row r="569" spans="1:8" ht="13.5" customHeight="1">
      <c r="A569" s="13"/>
      <c r="B569" s="66"/>
      <c r="C569" s="82" t="s">
        <v>154</v>
      </c>
      <c r="D569" s="61" t="s">
        <v>11</v>
      </c>
      <c r="E569" s="50">
        <v>0.59</v>
      </c>
      <c r="F569" s="84">
        <v>2.27</v>
      </c>
      <c r="G569" s="50">
        <v>9</v>
      </c>
      <c r="H569" s="63">
        <f>(E569*F569)*G569</f>
        <v>12.053699999999999</v>
      </c>
    </row>
    <row r="570" spans="1:8" ht="27" customHeight="1">
      <c r="A570" s="13"/>
      <c r="B570" s="66" t="s">
        <v>213</v>
      </c>
      <c r="C570" s="60" t="s">
        <v>27</v>
      </c>
      <c r="D570" s="61"/>
      <c r="E570" s="68"/>
      <c r="F570" s="88"/>
      <c r="G570" s="69"/>
      <c r="H570" s="70"/>
    </row>
    <row r="571" spans="1:8" ht="13.5" customHeight="1">
      <c r="A571" s="13"/>
      <c r="B571" s="66"/>
      <c r="C571" s="82" t="s">
        <v>154</v>
      </c>
      <c r="D571" s="61" t="s">
        <v>11</v>
      </c>
      <c r="E571" s="50">
        <v>0.03</v>
      </c>
      <c r="F571" s="84">
        <v>2.27</v>
      </c>
      <c r="G571" s="50">
        <v>13</v>
      </c>
      <c r="H571" s="63">
        <f>(E571*F571)*G571</f>
        <v>0.88529999999999998</v>
      </c>
    </row>
    <row r="572" spans="1:8" ht="13.5" customHeight="1">
      <c r="A572" s="13"/>
      <c r="B572" s="66">
        <v>136</v>
      </c>
      <c r="C572" s="60" t="s">
        <v>31</v>
      </c>
      <c r="D572" s="61"/>
      <c r="E572" s="68"/>
      <c r="F572" s="69"/>
      <c r="G572" s="69"/>
      <c r="H572" s="70"/>
    </row>
    <row r="573" spans="1:8" ht="13.5" customHeight="1">
      <c r="A573" s="13"/>
      <c r="B573" s="66"/>
      <c r="C573" s="82" t="s">
        <v>154</v>
      </c>
      <c r="D573" s="61" t="s">
        <v>11</v>
      </c>
      <c r="E573" s="50">
        <v>0.02</v>
      </c>
      <c r="F573" s="83">
        <v>188.95</v>
      </c>
      <c r="G573" s="50">
        <v>9</v>
      </c>
      <c r="H573" s="63">
        <f>(E573*F573)*G573</f>
        <v>34.010999999999996</v>
      </c>
    </row>
    <row r="574" spans="1:8" ht="13.5" customHeight="1">
      <c r="A574" s="13"/>
      <c r="B574" s="66">
        <v>137</v>
      </c>
      <c r="C574" s="60" t="s">
        <v>171</v>
      </c>
      <c r="D574" s="61" t="s">
        <v>11</v>
      </c>
      <c r="E574" s="50">
        <v>0.53</v>
      </c>
      <c r="F574" s="62">
        <v>188.95</v>
      </c>
      <c r="G574" s="50">
        <v>1</v>
      </c>
      <c r="H574" s="63">
        <f t="shared" ref="H574" si="62">E574*F574*G574</f>
        <v>100.1435</v>
      </c>
    </row>
    <row r="575" spans="1:8" ht="13.5" customHeight="1">
      <c r="A575" s="13"/>
      <c r="B575" s="66">
        <v>138</v>
      </c>
      <c r="C575" s="60" t="s">
        <v>172</v>
      </c>
      <c r="D575" s="61" t="s">
        <v>11</v>
      </c>
      <c r="E575" s="50">
        <v>0.19</v>
      </c>
      <c r="F575" s="62">
        <f>F574</f>
        <v>188.95</v>
      </c>
      <c r="G575" s="50">
        <v>1</v>
      </c>
      <c r="H575" s="63">
        <f>E575*F575*G575</f>
        <v>35.900500000000001</v>
      </c>
    </row>
    <row r="576" spans="1:8" ht="13.5" customHeight="1">
      <c r="A576" s="13"/>
      <c r="B576" s="66">
        <v>139</v>
      </c>
      <c r="C576" s="60" t="s">
        <v>173</v>
      </c>
      <c r="D576" s="61" t="s">
        <v>46</v>
      </c>
      <c r="E576" s="50">
        <v>2.27</v>
      </c>
      <c r="F576" s="50">
        <v>10.5</v>
      </c>
      <c r="G576" s="50">
        <v>1</v>
      </c>
      <c r="H576" s="63">
        <f>E576*F576*G576</f>
        <v>23.835000000000001</v>
      </c>
    </row>
    <row r="577" spans="1:8" ht="13.5" customHeight="1">
      <c r="A577" s="13"/>
      <c r="B577" s="66">
        <v>140</v>
      </c>
      <c r="C577" s="60" t="s">
        <v>174</v>
      </c>
      <c r="D577" s="61" t="s">
        <v>165</v>
      </c>
      <c r="E577" s="50">
        <v>18.010000000000002</v>
      </c>
      <c r="F577" s="50">
        <v>5.77</v>
      </c>
      <c r="G577" s="50">
        <v>1</v>
      </c>
      <c r="H577" s="63">
        <f>E577*F577*G577</f>
        <v>103.9177</v>
      </c>
    </row>
    <row r="578" spans="1:8" ht="13.5" customHeight="1">
      <c r="A578" s="13"/>
      <c r="B578" s="66">
        <v>141</v>
      </c>
      <c r="C578" s="60" t="s">
        <v>36</v>
      </c>
      <c r="D578" s="67"/>
      <c r="E578" s="68"/>
      <c r="F578" s="69"/>
      <c r="G578" s="69"/>
      <c r="H578" s="70"/>
    </row>
    <row r="579" spans="1:8" ht="13.5" customHeight="1">
      <c r="A579" s="13"/>
      <c r="B579" s="66"/>
      <c r="C579" s="82" t="s">
        <v>154</v>
      </c>
      <c r="D579" s="67" t="s">
        <v>37</v>
      </c>
      <c r="E579" s="50">
        <v>18.54</v>
      </c>
      <c r="F579" s="50">
        <v>1.01</v>
      </c>
      <c r="G579" s="50">
        <v>1</v>
      </c>
      <c r="H579" s="63">
        <f>(E579*F579)*G579</f>
        <v>18.7254</v>
      </c>
    </row>
    <row r="580" spans="1:8" ht="13.5" customHeight="1">
      <c r="A580" s="13"/>
      <c r="B580" s="66"/>
      <c r="C580" s="82"/>
      <c r="D580" s="67"/>
      <c r="E580" s="50"/>
      <c r="F580" s="50"/>
      <c r="G580" s="50"/>
      <c r="H580" s="63"/>
    </row>
    <row r="581" spans="1:8" ht="13.5" customHeight="1">
      <c r="A581" s="13"/>
      <c r="B581" s="54"/>
      <c r="C581" s="80"/>
      <c r="D581" s="61"/>
      <c r="E581" s="49"/>
      <c r="F581" s="49"/>
      <c r="G581" s="49"/>
      <c r="H581" s="63"/>
    </row>
    <row r="582" spans="1:8" ht="13.5" customHeight="1">
      <c r="A582" s="13"/>
      <c r="B582" s="54"/>
      <c r="C582" s="51" t="s">
        <v>118</v>
      </c>
      <c r="D582" s="47"/>
      <c r="E582" s="52"/>
      <c r="F582" s="52"/>
      <c r="G582" s="52"/>
      <c r="H582" s="48">
        <f>ROUND(H17+H22+H28+H30+H35++H40+H45+H50++H56+H62+H67+H72+H77+H82+H87+H92+H97+H102+H108+H141+H147+H153+H158+H164+H169+H174+H187+H192+H194+H200+H206+H212+H217+H222+H227+H232+H237+H242+H247+H252+H257+H262+H288+H293+H298+H302+H304+H310+H315+H320+H325+H330+H335+H340+H363+H372+H375+H378+H381+H384+H393+H397+H401+H404+H407+H410+H414+H416+H162+H112+H478+H476+H474+H472+H466+H464+H462+H460+H458+H456+H454+H452+H450+H443+H441+H439+H437+H435+H431+H433+H429+H482+H484+H486+H488+H490+H496+H503+H505+H507+H509+H511+H513+H515+H519+H521+H523+H492+H494+H526+H528+H532+H548+H550+H552+H554+H113+H118+H123+H128+H133+H134+H135+H136+H137+H138+H139+H178+H182+H267+H272+H277+H282+H344+H348+H352+H356+H366+H367+H368+H369+H386+H387+H388+H389+H418+H421+H424+H425+H444+H445+H446+H447+H467+H468+H469+H470+H497+H498+H499+H500+H534+H536+H538+H540+H542+H544+H546+H547+H556+H559+H561+H563+H565+H567+H569+H571+H573+H574+H575+H576+H577+H579,2)</f>
        <v>174848.26</v>
      </c>
    </row>
    <row r="583" spans="1:8" ht="13.5" customHeight="1">
      <c r="A583" s="13"/>
      <c r="B583" s="54"/>
      <c r="C583" s="51"/>
      <c r="D583" s="47"/>
      <c r="E583" s="52"/>
      <c r="F583" s="52"/>
      <c r="G583" s="52"/>
      <c r="H583" s="48"/>
    </row>
    <row r="584" spans="1:8" ht="13.5" customHeight="1">
      <c r="A584" s="13"/>
      <c r="B584" s="54"/>
      <c r="C584" s="51"/>
      <c r="D584" s="47"/>
      <c r="E584" s="52"/>
      <c r="F584" s="52"/>
      <c r="G584" s="52"/>
      <c r="H584" s="48"/>
    </row>
    <row r="585" spans="1:8" ht="13.5" customHeight="1">
      <c r="A585" s="13"/>
      <c r="B585" s="54"/>
      <c r="C585" s="51"/>
      <c r="D585" s="47"/>
      <c r="E585" s="52"/>
      <c r="F585" s="100"/>
      <c r="G585" s="52"/>
      <c r="H585" s="48"/>
    </row>
    <row r="586" spans="1:8" ht="13.5" customHeight="1">
      <c r="A586" s="13"/>
      <c r="B586" s="54"/>
      <c r="C586" s="51"/>
      <c r="D586" s="47"/>
      <c r="E586" s="52"/>
      <c r="F586" s="52"/>
      <c r="G586" s="52"/>
      <c r="H586" s="48"/>
    </row>
    <row r="587" spans="1:8" ht="13.5" customHeight="1">
      <c r="A587" s="13"/>
      <c r="B587" s="54"/>
      <c r="D587" s="47"/>
      <c r="E587" s="52"/>
      <c r="F587" s="56" t="s">
        <v>118</v>
      </c>
      <c r="G587" s="52"/>
      <c r="H587" s="57">
        <f>H582</f>
        <v>174848.26</v>
      </c>
    </row>
    <row r="588" spans="1:8" ht="13.5" customHeight="1">
      <c r="A588" s="13"/>
      <c r="B588" s="54"/>
      <c r="C588" s="10"/>
      <c r="D588" s="47"/>
      <c r="E588" s="10"/>
      <c r="F588" s="36" t="s">
        <v>59</v>
      </c>
      <c r="G588" s="36"/>
      <c r="H588" s="57">
        <f>H587*0.21</f>
        <v>36718.134599999998</v>
      </c>
    </row>
    <row r="589" spans="1:8" ht="13.5" customHeight="1">
      <c r="A589" s="13"/>
      <c r="B589" s="1"/>
      <c r="C589" s="44"/>
      <c r="D589" s="20"/>
      <c r="E589" s="44"/>
      <c r="F589" s="6" t="s">
        <v>60</v>
      </c>
      <c r="G589" s="6"/>
      <c r="H589" s="58">
        <f>H587+H588</f>
        <v>211566.3946</v>
      </c>
    </row>
    <row r="590" spans="1:8" ht="13.5" customHeight="1">
      <c r="A590" s="59"/>
      <c r="B590" s="101"/>
      <c r="C590" s="102"/>
      <c r="D590" s="103"/>
      <c r="E590" s="102"/>
      <c r="F590" s="104"/>
      <c r="G590" s="104"/>
      <c r="H590" s="105"/>
    </row>
    <row r="591" spans="1:8" s="106" customFormat="1" ht="13.5" customHeight="1">
      <c r="A591" s="59"/>
      <c r="B591" s="101"/>
      <c r="C591" s="102"/>
      <c r="D591" s="103"/>
      <c r="E591" s="102"/>
      <c r="F591" s="104"/>
      <c r="G591" s="104"/>
      <c r="H591" s="105"/>
    </row>
    <row r="592" spans="1:8" s="106" customFormat="1">
      <c r="A592" s="59"/>
      <c r="B592" s="101"/>
      <c r="C592" s="104"/>
      <c r="D592" s="101"/>
      <c r="E592" s="101"/>
      <c r="F592" s="101"/>
      <c r="G592" s="101"/>
      <c r="H592" s="107"/>
    </row>
    <row r="593" spans="1:8">
      <c r="A593" s="19"/>
      <c r="B593" s="19"/>
      <c r="C593" s="19" t="s">
        <v>61</v>
      </c>
      <c r="D593" s="19"/>
      <c r="E593" s="19"/>
      <c r="F593" s="19"/>
      <c r="G593" s="19"/>
      <c r="H593" s="19"/>
    </row>
    <row r="594" spans="1:8">
      <c r="A594" s="19"/>
      <c r="B594" s="19"/>
      <c r="C594" s="19"/>
      <c r="D594" s="19"/>
      <c r="E594" s="19"/>
      <c r="F594" s="19"/>
      <c r="G594" s="19"/>
      <c r="H594" s="19"/>
    </row>
    <row r="595" spans="1:8">
      <c r="A595" s="19"/>
      <c r="B595" s="19"/>
      <c r="C595" s="19"/>
      <c r="D595" s="19"/>
      <c r="E595" s="19"/>
      <c r="F595" s="19"/>
      <c r="G595" s="19"/>
      <c r="H595" s="19"/>
    </row>
    <row r="596" spans="1:8">
      <c r="A596" s="19"/>
      <c r="B596" s="19"/>
      <c r="C596" s="19"/>
      <c r="D596" s="19"/>
      <c r="E596" s="19"/>
      <c r="F596" s="19"/>
      <c r="G596" s="19"/>
      <c r="H596" s="19"/>
    </row>
    <row r="597" spans="1:8">
      <c r="A597" s="19"/>
      <c r="B597" s="19"/>
      <c r="C597" s="19"/>
      <c r="D597" s="21"/>
      <c r="E597" s="19"/>
      <c r="F597" s="19"/>
      <c r="G597" s="19"/>
      <c r="H597" s="19"/>
    </row>
    <row r="598" spans="1:8">
      <c r="A598" s="19"/>
      <c r="B598" s="19"/>
      <c r="C598" s="19" t="s">
        <v>62</v>
      </c>
      <c r="D598" s="21"/>
      <c r="E598" s="19"/>
      <c r="F598" s="19"/>
      <c r="G598" s="19"/>
      <c r="H598" s="19"/>
    </row>
    <row r="599" spans="1:8">
      <c r="A599" s="19"/>
      <c r="B599" s="19"/>
      <c r="C599" s="19"/>
      <c r="D599" s="21"/>
      <c r="E599" s="19"/>
      <c r="F599" s="19"/>
      <c r="G599" s="19"/>
      <c r="H599" s="19"/>
    </row>
    <row r="600" spans="1:8">
      <c r="A600" s="19"/>
      <c r="B600" s="19"/>
      <c r="C600" s="19"/>
      <c r="D600" s="21"/>
      <c r="E600" s="19"/>
      <c r="F600" s="19"/>
      <c r="G600" s="19"/>
      <c r="H600" s="19"/>
    </row>
    <row r="601" spans="1:8">
      <c r="A601" s="19"/>
      <c r="B601" s="19"/>
      <c r="C601" s="19"/>
      <c r="D601" s="21"/>
      <c r="E601" s="19"/>
      <c r="F601" s="19"/>
      <c r="G601" s="19"/>
      <c r="H601" s="19"/>
    </row>
    <row r="602" spans="1:8">
      <c r="A602" s="19"/>
      <c r="B602" s="19"/>
      <c r="C602" s="12"/>
      <c r="D602" s="19"/>
      <c r="E602" s="19"/>
      <c r="F602" s="19"/>
      <c r="G602" s="19"/>
      <c r="H602" s="19"/>
    </row>
    <row r="603" spans="1:8">
      <c r="A603" s="19"/>
      <c r="B603" s="19"/>
      <c r="C603" s="19"/>
      <c r="D603" s="21"/>
      <c r="E603" s="19"/>
      <c r="F603" s="19"/>
      <c r="G603" s="19"/>
      <c r="H603" s="19"/>
    </row>
    <row r="605" spans="1:8" ht="12.75" customHeight="1">
      <c r="B605" s="178" t="s">
        <v>128</v>
      </c>
      <c r="C605" s="178"/>
    </row>
  </sheetData>
  <mergeCells count="5">
    <mergeCell ref="B605:C605"/>
    <mergeCell ref="D6:H6"/>
    <mergeCell ref="D9:G10"/>
    <mergeCell ref="E13:E14"/>
    <mergeCell ref="F13:H13"/>
  </mergeCells>
  <pageMargins left="0.70866141732283472" right="0.31496062992125984" top="0.35433070866141736" bottom="0.35433070866141736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opLeftCell="B1" workbookViewId="0">
      <selection activeCell="S26" sqref="S26"/>
    </sheetView>
  </sheetViews>
  <sheetFormatPr defaultRowHeight="12.75"/>
  <cols>
    <col min="1" max="1" width="0.7109375" style="124" hidden="1" customWidth="1"/>
    <col min="2" max="2" width="4.28515625" style="124" customWidth="1"/>
    <col min="3" max="3" width="39.42578125" style="124" customWidth="1"/>
    <col min="4" max="4" width="6.5703125" style="129" customWidth="1"/>
    <col min="5" max="5" width="7.42578125" style="124" customWidth="1"/>
    <col min="6" max="6" width="9.140625" style="124" customWidth="1"/>
    <col min="7" max="7" width="6.140625" style="124" customWidth="1"/>
    <col min="8" max="8" width="11.7109375" style="124" customWidth="1"/>
    <col min="9" max="9" width="10.140625" style="124" hidden="1" customWidth="1"/>
    <col min="10" max="12" width="8" style="124" hidden="1" customWidth="1"/>
    <col min="13" max="16" width="0" style="124" hidden="1" customWidth="1"/>
    <col min="17" max="17" width="10.140625" style="124" customWidth="1"/>
    <col min="18" max="18" width="9.5703125" style="124" bestFit="1" customWidth="1"/>
    <col min="19" max="19" width="9.140625" style="124"/>
    <col min="20" max="20" width="10.85546875" style="124" customWidth="1"/>
    <col min="21" max="255" width="9.140625" style="124"/>
    <col min="256" max="256" width="0" style="124" hidden="1" customWidth="1"/>
    <col min="257" max="257" width="4.28515625" style="124" customWidth="1"/>
    <col min="258" max="258" width="6.7109375" style="124" customWidth="1"/>
    <col min="259" max="259" width="33.42578125" style="124" customWidth="1"/>
    <col min="260" max="260" width="6.5703125" style="124" customWidth="1"/>
    <col min="261" max="261" width="7.42578125" style="124" customWidth="1"/>
    <col min="262" max="262" width="9.140625" style="124" customWidth="1"/>
    <col min="263" max="263" width="6.140625" style="124" customWidth="1"/>
    <col min="264" max="264" width="10.140625" style="124" customWidth="1"/>
    <col min="265" max="272" width="0" style="124" hidden="1" customWidth="1"/>
    <col min="273" max="273" width="10.140625" style="124" customWidth="1"/>
    <col min="274" max="274" width="9.5703125" style="124" bestFit="1" customWidth="1"/>
    <col min="275" max="275" width="9.140625" style="124"/>
    <col min="276" max="276" width="10.85546875" style="124" customWidth="1"/>
    <col min="277" max="511" width="9.140625" style="124"/>
    <col min="512" max="512" width="0" style="124" hidden="1" customWidth="1"/>
    <col min="513" max="513" width="4.28515625" style="124" customWidth="1"/>
    <col min="514" max="514" width="6.7109375" style="124" customWidth="1"/>
    <col min="515" max="515" width="33.42578125" style="124" customWidth="1"/>
    <col min="516" max="516" width="6.5703125" style="124" customWidth="1"/>
    <col min="517" max="517" width="7.42578125" style="124" customWidth="1"/>
    <col min="518" max="518" width="9.140625" style="124" customWidth="1"/>
    <col min="519" max="519" width="6.140625" style="124" customWidth="1"/>
    <col min="520" max="520" width="10.140625" style="124" customWidth="1"/>
    <col min="521" max="528" width="0" style="124" hidden="1" customWidth="1"/>
    <col min="529" max="529" width="10.140625" style="124" customWidth="1"/>
    <col min="530" max="530" width="9.5703125" style="124" bestFit="1" customWidth="1"/>
    <col min="531" max="531" width="9.140625" style="124"/>
    <col min="532" max="532" width="10.85546875" style="124" customWidth="1"/>
    <col min="533" max="767" width="9.140625" style="124"/>
    <col min="768" max="768" width="0" style="124" hidden="1" customWidth="1"/>
    <col min="769" max="769" width="4.28515625" style="124" customWidth="1"/>
    <col min="770" max="770" width="6.7109375" style="124" customWidth="1"/>
    <col min="771" max="771" width="33.42578125" style="124" customWidth="1"/>
    <col min="772" max="772" width="6.5703125" style="124" customWidth="1"/>
    <col min="773" max="773" width="7.42578125" style="124" customWidth="1"/>
    <col min="774" max="774" width="9.140625" style="124" customWidth="1"/>
    <col min="775" max="775" width="6.140625" style="124" customWidth="1"/>
    <col min="776" max="776" width="10.140625" style="124" customWidth="1"/>
    <col min="777" max="784" width="0" style="124" hidden="1" customWidth="1"/>
    <col min="785" max="785" width="10.140625" style="124" customWidth="1"/>
    <col min="786" max="786" width="9.5703125" style="124" bestFit="1" customWidth="1"/>
    <col min="787" max="787" width="9.140625" style="124"/>
    <col min="788" max="788" width="10.85546875" style="124" customWidth="1"/>
    <col min="789" max="1023" width="9.140625" style="124"/>
    <col min="1024" max="1024" width="0" style="124" hidden="1" customWidth="1"/>
    <col min="1025" max="1025" width="4.28515625" style="124" customWidth="1"/>
    <col min="1026" max="1026" width="6.7109375" style="124" customWidth="1"/>
    <col min="1027" max="1027" width="33.42578125" style="124" customWidth="1"/>
    <col min="1028" max="1028" width="6.5703125" style="124" customWidth="1"/>
    <col min="1029" max="1029" width="7.42578125" style="124" customWidth="1"/>
    <col min="1030" max="1030" width="9.140625" style="124" customWidth="1"/>
    <col min="1031" max="1031" width="6.140625" style="124" customWidth="1"/>
    <col min="1032" max="1032" width="10.140625" style="124" customWidth="1"/>
    <col min="1033" max="1040" width="0" style="124" hidden="1" customWidth="1"/>
    <col min="1041" max="1041" width="10.140625" style="124" customWidth="1"/>
    <col min="1042" max="1042" width="9.5703125" style="124" bestFit="1" customWidth="1"/>
    <col min="1043" max="1043" width="9.140625" style="124"/>
    <col min="1044" max="1044" width="10.85546875" style="124" customWidth="1"/>
    <col min="1045" max="1279" width="9.140625" style="124"/>
    <col min="1280" max="1280" width="0" style="124" hidden="1" customWidth="1"/>
    <col min="1281" max="1281" width="4.28515625" style="124" customWidth="1"/>
    <col min="1282" max="1282" width="6.7109375" style="124" customWidth="1"/>
    <col min="1283" max="1283" width="33.42578125" style="124" customWidth="1"/>
    <col min="1284" max="1284" width="6.5703125" style="124" customWidth="1"/>
    <col min="1285" max="1285" width="7.42578125" style="124" customWidth="1"/>
    <col min="1286" max="1286" width="9.140625" style="124" customWidth="1"/>
    <col min="1287" max="1287" width="6.140625" style="124" customWidth="1"/>
    <col min="1288" max="1288" width="10.140625" style="124" customWidth="1"/>
    <col min="1289" max="1296" width="0" style="124" hidden="1" customWidth="1"/>
    <col min="1297" max="1297" width="10.140625" style="124" customWidth="1"/>
    <col min="1298" max="1298" width="9.5703125" style="124" bestFit="1" customWidth="1"/>
    <col min="1299" max="1299" width="9.140625" style="124"/>
    <col min="1300" max="1300" width="10.85546875" style="124" customWidth="1"/>
    <col min="1301" max="1535" width="9.140625" style="124"/>
    <col min="1536" max="1536" width="0" style="124" hidden="1" customWidth="1"/>
    <col min="1537" max="1537" width="4.28515625" style="124" customWidth="1"/>
    <col min="1538" max="1538" width="6.7109375" style="124" customWidth="1"/>
    <col min="1539" max="1539" width="33.42578125" style="124" customWidth="1"/>
    <col min="1540" max="1540" width="6.5703125" style="124" customWidth="1"/>
    <col min="1541" max="1541" width="7.42578125" style="124" customWidth="1"/>
    <col min="1542" max="1542" width="9.140625" style="124" customWidth="1"/>
    <col min="1543" max="1543" width="6.140625" style="124" customWidth="1"/>
    <col min="1544" max="1544" width="10.140625" style="124" customWidth="1"/>
    <col min="1545" max="1552" width="0" style="124" hidden="1" customWidth="1"/>
    <col min="1553" max="1553" width="10.140625" style="124" customWidth="1"/>
    <col min="1554" max="1554" width="9.5703125" style="124" bestFit="1" customWidth="1"/>
    <col min="1555" max="1555" width="9.140625" style="124"/>
    <col min="1556" max="1556" width="10.85546875" style="124" customWidth="1"/>
    <col min="1557" max="1791" width="9.140625" style="124"/>
    <col min="1792" max="1792" width="0" style="124" hidden="1" customWidth="1"/>
    <col min="1793" max="1793" width="4.28515625" style="124" customWidth="1"/>
    <col min="1794" max="1794" width="6.7109375" style="124" customWidth="1"/>
    <col min="1795" max="1795" width="33.42578125" style="124" customWidth="1"/>
    <col min="1796" max="1796" width="6.5703125" style="124" customWidth="1"/>
    <col min="1797" max="1797" width="7.42578125" style="124" customWidth="1"/>
    <col min="1798" max="1798" width="9.140625" style="124" customWidth="1"/>
    <col min="1799" max="1799" width="6.140625" style="124" customWidth="1"/>
    <col min="1800" max="1800" width="10.140625" style="124" customWidth="1"/>
    <col min="1801" max="1808" width="0" style="124" hidden="1" customWidth="1"/>
    <col min="1809" max="1809" width="10.140625" style="124" customWidth="1"/>
    <col min="1810" max="1810" width="9.5703125" style="124" bestFit="1" customWidth="1"/>
    <col min="1811" max="1811" width="9.140625" style="124"/>
    <col min="1812" max="1812" width="10.85546875" style="124" customWidth="1"/>
    <col min="1813" max="2047" width="9.140625" style="124"/>
    <col min="2048" max="2048" width="0" style="124" hidden="1" customWidth="1"/>
    <col min="2049" max="2049" width="4.28515625" style="124" customWidth="1"/>
    <col min="2050" max="2050" width="6.7109375" style="124" customWidth="1"/>
    <col min="2051" max="2051" width="33.42578125" style="124" customWidth="1"/>
    <col min="2052" max="2052" width="6.5703125" style="124" customWidth="1"/>
    <col min="2053" max="2053" width="7.42578125" style="124" customWidth="1"/>
    <col min="2054" max="2054" width="9.140625" style="124" customWidth="1"/>
    <col min="2055" max="2055" width="6.140625" style="124" customWidth="1"/>
    <col min="2056" max="2056" width="10.140625" style="124" customWidth="1"/>
    <col min="2057" max="2064" width="0" style="124" hidden="1" customWidth="1"/>
    <col min="2065" max="2065" width="10.140625" style="124" customWidth="1"/>
    <col min="2066" max="2066" width="9.5703125" style="124" bestFit="1" customWidth="1"/>
    <col min="2067" max="2067" width="9.140625" style="124"/>
    <col min="2068" max="2068" width="10.85546875" style="124" customWidth="1"/>
    <col min="2069" max="2303" width="9.140625" style="124"/>
    <col min="2304" max="2304" width="0" style="124" hidden="1" customWidth="1"/>
    <col min="2305" max="2305" width="4.28515625" style="124" customWidth="1"/>
    <col min="2306" max="2306" width="6.7109375" style="124" customWidth="1"/>
    <col min="2307" max="2307" width="33.42578125" style="124" customWidth="1"/>
    <col min="2308" max="2308" width="6.5703125" style="124" customWidth="1"/>
    <col min="2309" max="2309" width="7.42578125" style="124" customWidth="1"/>
    <col min="2310" max="2310" width="9.140625" style="124" customWidth="1"/>
    <col min="2311" max="2311" width="6.140625" style="124" customWidth="1"/>
    <col min="2312" max="2312" width="10.140625" style="124" customWidth="1"/>
    <col min="2313" max="2320" width="0" style="124" hidden="1" customWidth="1"/>
    <col min="2321" max="2321" width="10.140625" style="124" customWidth="1"/>
    <col min="2322" max="2322" width="9.5703125" style="124" bestFit="1" customWidth="1"/>
    <col min="2323" max="2323" width="9.140625" style="124"/>
    <col min="2324" max="2324" width="10.85546875" style="124" customWidth="1"/>
    <col min="2325" max="2559" width="9.140625" style="124"/>
    <col min="2560" max="2560" width="0" style="124" hidden="1" customWidth="1"/>
    <col min="2561" max="2561" width="4.28515625" style="124" customWidth="1"/>
    <col min="2562" max="2562" width="6.7109375" style="124" customWidth="1"/>
    <col min="2563" max="2563" width="33.42578125" style="124" customWidth="1"/>
    <col min="2564" max="2564" width="6.5703125" style="124" customWidth="1"/>
    <col min="2565" max="2565" width="7.42578125" style="124" customWidth="1"/>
    <col min="2566" max="2566" width="9.140625" style="124" customWidth="1"/>
    <col min="2567" max="2567" width="6.140625" style="124" customWidth="1"/>
    <col min="2568" max="2568" width="10.140625" style="124" customWidth="1"/>
    <col min="2569" max="2576" width="0" style="124" hidden="1" customWidth="1"/>
    <col min="2577" max="2577" width="10.140625" style="124" customWidth="1"/>
    <col min="2578" max="2578" width="9.5703125" style="124" bestFit="1" customWidth="1"/>
    <col min="2579" max="2579" width="9.140625" style="124"/>
    <col min="2580" max="2580" width="10.85546875" style="124" customWidth="1"/>
    <col min="2581" max="2815" width="9.140625" style="124"/>
    <col min="2816" max="2816" width="0" style="124" hidden="1" customWidth="1"/>
    <col min="2817" max="2817" width="4.28515625" style="124" customWidth="1"/>
    <col min="2818" max="2818" width="6.7109375" style="124" customWidth="1"/>
    <col min="2819" max="2819" width="33.42578125" style="124" customWidth="1"/>
    <col min="2820" max="2820" width="6.5703125" style="124" customWidth="1"/>
    <col min="2821" max="2821" width="7.42578125" style="124" customWidth="1"/>
    <col min="2822" max="2822" width="9.140625" style="124" customWidth="1"/>
    <col min="2823" max="2823" width="6.140625" style="124" customWidth="1"/>
    <col min="2824" max="2824" width="10.140625" style="124" customWidth="1"/>
    <col min="2825" max="2832" width="0" style="124" hidden="1" customWidth="1"/>
    <col min="2833" max="2833" width="10.140625" style="124" customWidth="1"/>
    <col min="2834" max="2834" width="9.5703125" style="124" bestFit="1" customWidth="1"/>
    <col min="2835" max="2835" width="9.140625" style="124"/>
    <col min="2836" max="2836" width="10.85546875" style="124" customWidth="1"/>
    <col min="2837" max="3071" width="9.140625" style="124"/>
    <col min="3072" max="3072" width="0" style="124" hidden="1" customWidth="1"/>
    <col min="3073" max="3073" width="4.28515625" style="124" customWidth="1"/>
    <col min="3074" max="3074" width="6.7109375" style="124" customWidth="1"/>
    <col min="3075" max="3075" width="33.42578125" style="124" customWidth="1"/>
    <col min="3076" max="3076" width="6.5703125" style="124" customWidth="1"/>
    <col min="3077" max="3077" width="7.42578125" style="124" customWidth="1"/>
    <col min="3078" max="3078" width="9.140625" style="124" customWidth="1"/>
    <col min="3079" max="3079" width="6.140625" style="124" customWidth="1"/>
    <col min="3080" max="3080" width="10.140625" style="124" customWidth="1"/>
    <col min="3081" max="3088" width="0" style="124" hidden="1" customWidth="1"/>
    <col min="3089" max="3089" width="10.140625" style="124" customWidth="1"/>
    <col min="3090" max="3090" width="9.5703125" style="124" bestFit="1" customWidth="1"/>
    <col min="3091" max="3091" width="9.140625" style="124"/>
    <col min="3092" max="3092" width="10.85546875" style="124" customWidth="1"/>
    <col min="3093" max="3327" width="9.140625" style="124"/>
    <col min="3328" max="3328" width="0" style="124" hidden="1" customWidth="1"/>
    <col min="3329" max="3329" width="4.28515625" style="124" customWidth="1"/>
    <col min="3330" max="3330" width="6.7109375" style="124" customWidth="1"/>
    <col min="3331" max="3331" width="33.42578125" style="124" customWidth="1"/>
    <col min="3332" max="3332" width="6.5703125" style="124" customWidth="1"/>
    <col min="3333" max="3333" width="7.42578125" style="124" customWidth="1"/>
    <col min="3334" max="3334" width="9.140625" style="124" customWidth="1"/>
    <col min="3335" max="3335" width="6.140625" style="124" customWidth="1"/>
    <col min="3336" max="3336" width="10.140625" style="124" customWidth="1"/>
    <col min="3337" max="3344" width="0" style="124" hidden="1" customWidth="1"/>
    <col min="3345" max="3345" width="10.140625" style="124" customWidth="1"/>
    <col min="3346" max="3346" width="9.5703125" style="124" bestFit="1" customWidth="1"/>
    <col min="3347" max="3347" width="9.140625" style="124"/>
    <col min="3348" max="3348" width="10.85546875" style="124" customWidth="1"/>
    <col min="3349" max="3583" width="9.140625" style="124"/>
    <col min="3584" max="3584" width="0" style="124" hidden="1" customWidth="1"/>
    <col min="3585" max="3585" width="4.28515625" style="124" customWidth="1"/>
    <col min="3586" max="3586" width="6.7109375" style="124" customWidth="1"/>
    <col min="3587" max="3587" width="33.42578125" style="124" customWidth="1"/>
    <col min="3588" max="3588" width="6.5703125" style="124" customWidth="1"/>
    <col min="3589" max="3589" width="7.42578125" style="124" customWidth="1"/>
    <col min="3590" max="3590" width="9.140625" style="124" customWidth="1"/>
    <col min="3591" max="3591" width="6.140625" style="124" customWidth="1"/>
    <col min="3592" max="3592" width="10.140625" style="124" customWidth="1"/>
    <col min="3593" max="3600" width="0" style="124" hidden="1" customWidth="1"/>
    <col min="3601" max="3601" width="10.140625" style="124" customWidth="1"/>
    <col min="3602" max="3602" width="9.5703125" style="124" bestFit="1" customWidth="1"/>
    <col min="3603" max="3603" width="9.140625" style="124"/>
    <col min="3604" max="3604" width="10.85546875" style="124" customWidth="1"/>
    <col min="3605" max="3839" width="9.140625" style="124"/>
    <col min="3840" max="3840" width="0" style="124" hidden="1" customWidth="1"/>
    <col min="3841" max="3841" width="4.28515625" style="124" customWidth="1"/>
    <col min="3842" max="3842" width="6.7109375" style="124" customWidth="1"/>
    <col min="3843" max="3843" width="33.42578125" style="124" customWidth="1"/>
    <col min="3844" max="3844" width="6.5703125" style="124" customWidth="1"/>
    <col min="3845" max="3845" width="7.42578125" style="124" customWidth="1"/>
    <col min="3846" max="3846" width="9.140625" style="124" customWidth="1"/>
    <col min="3847" max="3847" width="6.140625" style="124" customWidth="1"/>
    <col min="3848" max="3848" width="10.140625" style="124" customWidth="1"/>
    <col min="3849" max="3856" width="0" style="124" hidden="1" customWidth="1"/>
    <col min="3857" max="3857" width="10.140625" style="124" customWidth="1"/>
    <col min="3858" max="3858" width="9.5703125" style="124" bestFit="1" customWidth="1"/>
    <col min="3859" max="3859" width="9.140625" style="124"/>
    <col min="3860" max="3860" width="10.85546875" style="124" customWidth="1"/>
    <col min="3861" max="4095" width="9.140625" style="124"/>
    <col min="4096" max="4096" width="0" style="124" hidden="1" customWidth="1"/>
    <col min="4097" max="4097" width="4.28515625" style="124" customWidth="1"/>
    <col min="4098" max="4098" width="6.7109375" style="124" customWidth="1"/>
    <col min="4099" max="4099" width="33.42578125" style="124" customWidth="1"/>
    <col min="4100" max="4100" width="6.5703125" style="124" customWidth="1"/>
    <col min="4101" max="4101" width="7.42578125" style="124" customWidth="1"/>
    <col min="4102" max="4102" width="9.140625" style="124" customWidth="1"/>
    <col min="4103" max="4103" width="6.140625" style="124" customWidth="1"/>
    <col min="4104" max="4104" width="10.140625" style="124" customWidth="1"/>
    <col min="4105" max="4112" width="0" style="124" hidden="1" customWidth="1"/>
    <col min="4113" max="4113" width="10.140625" style="124" customWidth="1"/>
    <col min="4114" max="4114" width="9.5703125" style="124" bestFit="1" customWidth="1"/>
    <col min="4115" max="4115" width="9.140625" style="124"/>
    <col min="4116" max="4116" width="10.85546875" style="124" customWidth="1"/>
    <col min="4117" max="4351" width="9.140625" style="124"/>
    <col min="4352" max="4352" width="0" style="124" hidden="1" customWidth="1"/>
    <col min="4353" max="4353" width="4.28515625" style="124" customWidth="1"/>
    <col min="4354" max="4354" width="6.7109375" style="124" customWidth="1"/>
    <col min="4355" max="4355" width="33.42578125" style="124" customWidth="1"/>
    <col min="4356" max="4356" width="6.5703125" style="124" customWidth="1"/>
    <col min="4357" max="4357" width="7.42578125" style="124" customWidth="1"/>
    <col min="4358" max="4358" width="9.140625" style="124" customWidth="1"/>
    <col min="4359" max="4359" width="6.140625" style="124" customWidth="1"/>
    <col min="4360" max="4360" width="10.140625" style="124" customWidth="1"/>
    <col min="4361" max="4368" width="0" style="124" hidden="1" customWidth="1"/>
    <col min="4369" max="4369" width="10.140625" style="124" customWidth="1"/>
    <col min="4370" max="4370" width="9.5703125" style="124" bestFit="1" customWidth="1"/>
    <col min="4371" max="4371" width="9.140625" style="124"/>
    <col min="4372" max="4372" width="10.85546875" style="124" customWidth="1"/>
    <col min="4373" max="4607" width="9.140625" style="124"/>
    <col min="4608" max="4608" width="0" style="124" hidden="1" customWidth="1"/>
    <col min="4609" max="4609" width="4.28515625" style="124" customWidth="1"/>
    <col min="4610" max="4610" width="6.7109375" style="124" customWidth="1"/>
    <col min="4611" max="4611" width="33.42578125" style="124" customWidth="1"/>
    <col min="4612" max="4612" width="6.5703125" style="124" customWidth="1"/>
    <col min="4613" max="4613" width="7.42578125" style="124" customWidth="1"/>
    <col min="4614" max="4614" width="9.140625" style="124" customWidth="1"/>
    <col min="4615" max="4615" width="6.140625" style="124" customWidth="1"/>
    <col min="4616" max="4616" width="10.140625" style="124" customWidth="1"/>
    <col min="4617" max="4624" width="0" style="124" hidden="1" customWidth="1"/>
    <col min="4625" max="4625" width="10.140625" style="124" customWidth="1"/>
    <col min="4626" max="4626" width="9.5703125" style="124" bestFit="1" customWidth="1"/>
    <col min="4627" max="4627" width="9.140625" style="124"/>
    <col min="4628" max="4628" width="10.85546875" style="124" customWidth="1"/>
    <col min="4629" max="4863" width="9.140625" style="124"/>
    <col min="4864" max="4864" width="0" style="124" hidden="1" customWidth="1"/>
    <col min="4865" max="4865" width="4.28515625" style="124" customWidth="1"/>
    <col min="4866" max="4866" width="6.7109375" style="124" customWidth="1"/>
    <col min="4867" max="4867" width="33.42578125" style="124" customWidth="1"/>
    <col min="4868" max="4868" width="6.5703125" style="124" customWidth="1"/>
    <col min="4869" max="4869" width="7.42578125" style="124" customWidth="1"/>
    <col min="4870" max="4870" width="9.140625" style="124" customWidth="1"/>
    <col min="4871" max="4871" width="6.140625" style="124" customWidth="1"/>
    <col min="4872" max="4872" width="10.140625" style="124" customWidth="1"/>
    <col min="4873" max="4880" width="0" style="124" hidden="1" customWidth="1"/>
    <col min="4881" max="4881" width="10.140625" style="124" customWidth="1"/>
    <col min="4882" max="4882" width="9.5703125" style="124" bestFit="1" customWidth="1"/>
    <col min="4883" max="4883" width="9.140625" style="124"/>
    <col min="4884" max="4884" width="10.85546875" style="124" customWidth="1"/>
    <col min="4885" max="5119" width="9.140625" style="124"/>
    <col min="5120" max="5120" width="0" style="124" hidden="1" customWidth="1"/>
    <col min="5121" max="5121" width="4.28515625" style="124" customWidth="1"/>
    <col min="5122" max="5122" width="6.7109375" style="124" customWidth="1"/>
    <col min="5123" max="5123" width="33.42578125" style="124" customWidth="1"/>
    <col min="5124" max="5124" width="6.5703125" style="124" customWidth="1"/>
    <col min="5125" max="5125" width="7.42578125" style="124" customWidth="1"/>
    <col min="5126" max="5126" width="9.140625" style="124" customWidth="1"/>
    <col min="5127" max="5127" width="6.140625" style="124" customWidth="1"/>
    <col min="5128" max="5128" width="10.140625" style="124" customWidth="1"/>
    <col min="5129" max="5136" width="0" style="124" hidden="1" customWidth="1"/>
    <col min="5137" max="5137" width="10.140625" style="124" customWidth="1"/>
    <col min="5138" max="5138" width="9.5703125" style="124" bestFit="1" customWidth="1"/>
    <col min="5139" max="5139" width="9.140625" style="124"/>
    <col min="5140" max="5140" width="10.85546875" style="124" customWidth="1"/>
    <col min="5141" max="5375" width="9.140625" style="124"/>
    <col min="5376" max="5376" width="0" style="124" hidden="1" customWidth="1"/>
    <col min="5377" max="5377" width="4.28515625" style="124" customWidth="1"/>
    <col min="5378" max="5378" width="6.7109375" style="124" customWidth="1"/>
    <col min="5379" max="5379" width="33.42578125" style="124" customWidth="1"/>
    <col min="5380" max="5380" width="6.5703125" style="124" customWidth="1"/>
    <col min="5381" max="5381" width="7.42578125" style="124" customWidth="1"/>
    <col min="5382" max="5382" width="9.140625" style="124" customWidth="1"/>
    <col min="5383" max="5383" width="6.140625" style="124" customWidth="1"/>
    <col min="5384" max="5384" width="10.140625" style="124" customWidth="1"/>
    <col min="5385" max="5392" width="0" style="124" hidden="1" customWidth="1"/>
    <col min="5393" max="5393" width="10.140625" style="124" customWidth="1"/>
    <col min="5394" max="5394" width="9.5703125" style="124" bestFit="1" customWidth="1"/>
    <col min="5395" max="5395" width="9.140625" style="124"/>
    <col min="5396" max="5396" width="10.85546875" style="124" customWidth="1"/>
    <col min="5397" max="5631" width="9.140625" style="124"/>
    <col min="5632" max="5632" width="0" style="124" hidden="1" customWidth="1"/>
    <col min="5633" max="5633" width="4.28515625" style="124" customWidth="1"/>
    <col min="5634" max="5634" width="6.7109375" style="124" customWidth="1"/>
    <col min="5635" max="5635" width="33.42578125" style="124" customWidth="1"/>
    <col min="5636" max="5636" width="6.5703125" style="124" customWidth="1"/>
    <col min="5637" max="5637" width="7.42578125" style="124" customWidth="1"/>
    <col min="5638" max="5638" width="9.140625" style="124" customWidth="1"/>
    <col min="5639" max="5639" width="6.140625" style="124" customWidth="1"/>
    <col min="5640" max="5640" width="10.140625" style="124" customWidth="1"/>
    <col min="5641" max="5648" width="0" style="124" hidden="1" customWidth="1"/>
    <col min="5649" max="5649" width="10.140625" style="124" customWidth="1"/>
    <col min="5650" max="5650" width="9.5703125" style="124" bestFit="1" customWidth="1"/>
    <col min="5651" max="5651" width="9.140625" style="124"/>
    <col min="5652" max="5652" width="10.85546875" style="124" customWidth="1"/>
    <col min="5653" max="5887" width="9.140625" style="124"/>
    <col min="5888" max="5888" width="0" style="124" hidden="1" customWidth="1"/>
    <col min="5889" max="5889" width="4.28515625" style="124" customWidth="1"/>
    <col min="5890" max="5890" width="6.7109375" style="124" customWidth="1"/>
    <col min="5891" max="5891" width="33.42578125" style="124" customWidth="1"/>
    <col min="5892" max="5892" width="6.5703125" style="124" customWidth="1"/>
    <col min="5893" max="5893" width="7.42578125" style="124" customWidth="1"/>
    <col min="5894" max="5894" width="9.140625" style="124" customWidth="1"/>
    <col min="5895" max="5895" width="6.140625" style="124" customWidth="1"/>
    <col min="5896" max="5896" width="10.140625" style="124" customWidth="1"/>
    <col min="5897" max="5904" width="0" style="124" hidden="1" customWidth="1"/>
    <col min="5905" max="5905" width="10.140625" style="124" customWidth="1"/>
    <col min="5906" max="5906" width="9.5703125" style="124" bestFit="1" customWidth="1"/>
    <col min="5907" max="5907" width="9.140625" style="124"/>
    <col min="5908" max="5908" width="10.85546875" style="124" customWidth="1"/>
    <col min="5909" max="6143" width="9.140625" style="124"/>
    <col min="6144" max="6144" width="0" style="124" hidden="1" customWidth="1"/>
    <col min="6145" max="6145" width="4.28515625" style="124" customWidth="1"/>
    <col min="6146" max="6146" width="6.7109375" style="124" customWidth="1"/>
    <col min="6147" max="6147" width="33.42578125" style="124" customWidth="1"/>
    <col min="6148" max="6148" width="6.5703125" style="124" customWidth="1"/>
    <col min="6149" max="6149" width="7.42578125" style="124" customWidth="1"/>
    <col min="6150" max="6150" width="9.140625" style="124" customWidth="1"/>
    <col min="6151" max="6151" width="6.140625" style="124" customWidth="1"/>
    <col min="6152" max="6152" width="10.140625" style="124" customWidth="1"/>
    <col min="6153" max="6160" width="0" style="124" hidden="1" customWidth="1"/>
    <col min="6161" max="6161" width="10.140625" style="124" customWidth="1"/>
    <col min="6162" max="6162" width="9.5703125" style="124" bestFit="1" customWidth="1"/>
    <col min="6163" max="6163" width="9.140625" style="124"/>
    <col min="6164" max="6164" width="10.85546875" style="124" customWidth="1"/>
    <col min="6165" max="6399" width="9.140625" style="124"/>
    <col min="6400" max="6400" width="0" style="124" hidden="1" customWidth="1"/>
    <col min="6401" max="6401" width="4.28515625" style="124" customWidth="1"/>
    <col min="6402" max="6402" width="6.7109375" style="124" customWidth="1"/>
    <col min="6403" max="6403" width="33.42578125" style="124" customWidth="1"/>
    <col min="6404" max="6404" width="6.5703125" style="124" customWidth="1"/>
    <col min="6405" max="6405" width="7.42578125" style="124" customWidth="1"/>
    <col min="6406" max="6406" width="9.140625" style="124" customWidth="1"/>
    <col min="6407" max="6407" width="6.140625" style="124" customWidth="1"/>
    <col min="6408" max="6408" width="10.140625" style="124" customWidth="1"/>
    <col min="6409" max="6416" width="0" style="124" hidden="1" customWidth="1"/>
    <col min="6417" max="6417" width="10.140625" style="124" customWidth="1"/>
    <col min="6418" max="6418" width="9.5703125" style="124" bestFit="1" customWidth="1"/>
    <col min="6419" max="6419" width="9.140625" style="124"/>
    <col min="6420" max="6420" width="10.85546875" style="124" customWidth="1"/>
    <col min="6421" max="6655" width="9.140625" style="124"/>
    <col min="6656" max="6656" width="0" style="124" hidden="1" customWidth="1"/>
    <col min="6657" max="6657" width="4.28515625" style="124" customWidth="1"/>
    <col min="6658" max="6658" width="6.7109375" style="124" customWidth="1"/>
    <col min="6659" max="6659" width="33.42578125" style="124" customWidth="1"/>
    <col min="6660" max="6660" width="6.5703125" style="124" customWidth="1"/>
    <col min="6661" max="6661" width="7.42578125" style="124" customWidth="1"/>
    <col min="6662" max="6662" width="9.140625" style="124" customWidth="1"/>
    <col min="6663" max="6663" width="6.140625" style="124" customWidth="1"/>
    <col min="6664" max="6664" width="10.140625" style="124" customWidth="1"/>
    <col min="6665" max="6672" width="0" style="124" hidden="1" customWidth="1"/>
    <col min="6673" max="6673" width="10.140625" style="124" customWidth="1"/>
    <col min="6674" max="6674" width="9.5703125" style="124" bestFit="1" customWidth="1"/>
    <col min="6675" max="6675" width="9.140625" style="124"/>
    <col min="6676" max="6676" width="10.85546875" style="124" customWidth="1"/>
    <col min="6677" max="6911" width="9.140625" style="124"/>
    <col min="6912" max="6912" width="0" style="124" hidden="1" customWidth="1"/>
    <col min="6913" max="6913" width="4.28515625" style="124" customWidth="1"/>
    <col min="6914" max="6914" width="6.7109375" style="124" customWidth="1"/>
    <col min="6915" max="6915" width="33.42578125" style="124" customWidth="1"/>
    <col min="6916" max="6916" width="6.5703125" style="124" customWidth="1"/>
    <col min="6917" max="6917" width="7.42578125" style="124" customWidth="1"/>
    <col min="6918" max="6918" width="9.140625" style="124" customWidth="1"/>
    <col min="6919" max="6919" width="6.140625" style="124" customWidth="1"/>
    <col min="6920" max="6920" width="10.140625" style="124" customWidth="1"/>
    <col min="6921" max="6928" width="0" style="124" hidden="1" customWidth="1"/>
    <col min="6929" max="6929" width="10.140625" style="124" customWidth="1"/>
    <col min="6930" max="6930" width="9.5703125" style="124" bestFit="1" customWidth="1"/>
    <col min="6931" max="6931" width="9.140625" style="124"/>
    <col min="6932" max="6932" width="10.85546875" style="124" customWidth="1"/>
    <col min="6933" max="7167" width="9.140625" style="124"/>
    <col min="7168" max="7168" width="0" style="124" hidden="1" customWidth="1"/>
    <col min="7169" max="7169" width="4.28515625" style="124" customWidth="1"/>
    <col min="7170" max="7170" width="6.7109375" style="124" customWidth="1"/>
    <col min="7171" max="7171" width="33.42578125" style="124" customWidth="1"/>
    <col min="7172" max="7172" width="6.5703125" style="124" customWidth="1"/>
    <col min="7173" max="7173" width="7.42578125" style="124" customWidth="1"/>
    <col min="7174" max="7174" width="9.140625" style="124" customWidth="1"/>
    <col min="7175" max="7175" width="6.140625" style="124" customWidth="1"/>
    <col min="7176" max="7176" width="10.140625" style="124" customWidth="1"/>
    <col min="7177" max="7184" width="0" style="124" hidden="1" customWidth="1"/>
    <col min="7185" max="7185" width="10.140625" style="124" customWidth="1"/>
    <col min="7186" max="7186" width="9.5703125" style="124" bestFit="1" customWidth="1"/>
    <col min="7187" max="7187" width="9.140625" style="124"/>
    <col min="7188" max="7188" width="10.85546875" style="124" customWidth="1"/>
    <col min="7189" max="7423" width="9.140625" style="124"/>
    <col min="7424" max="7424" width="0" style="124" hidden="1" customWidth="1"/>
    <col min="7425" max="7425" width="4.28515625" style="124" customWidth="1"/>
    <col min="7426" max="7426" width="6.7109375" style="124" customWidth="1"/>
    <col min="7427" max="7427" width="33.42578125" style="124" customWidth="1"/>
    <col min="7428" max="7428" width="6.5703125" style="124" customWidth="1"/>
    <col min="7429" max="7429" width="7.42578125" style="124" customWidth="1"/>
    <col min="7430" max="7430" width="9.140625" style="124" customWidth="1"/>
    <col min="7431" max="7431" width="6.140625" style="124" customWidth="1"/>
    <col min="7432" max="7432" width="10.140625" style="124" customWidth="1"/>
    <col min="7433" max="7440" width="0" style="124" hidden="1" customWidth="1"/>
    <col min="7441" max="7441" width="10.140625" style="124" customWidth="1"/>
    <col min="7442" max="7442" width="9.5703125" style="124" bestFit="1" customWidth="1"/>
    <col min="7443" max="7443" width="9.140625" style="124"/>
    <col min="7444" max="7444" width="10.85546875" style="124" customWidth="1"/>
    <col min="7445" max="7679" width="9.140625" style="124"/>
    <col min="7680" max="7680" width="0" style="124" hidden="1" customWidth="1"/>
    <col min="7681" max="7681" width="4.28515625" style="124" customWidth="1"/>
    <col min="7682" max="7682" width="6.7109375" style="124" customWidth="1"/>
    <col min="7683" max="7683" width="33.42578125" style="124" customWidth="1"/>
    <col min="7684" max="7684" width="6.5703125" style="124" customWidth="1"/>
    <col min="7685" max="7685" width="7.42578125" style="124" customWidth="1"/>
    <col min="7686" max="7686" width="9.140625" style="124" customWidth="1"/>
    <col min="7687" max="7687" width="6.140625" style="124" customWidth="1"/>
    <col min="7688" max="7688" width="10.140625" style="124" customWidth="1"/>
    <col min="7689" max="7696" width="0" style="124" hidden="1" customWidth="1"/>
    <col min="7697" max="7697" width="10.140625" style="124" customWidth="1"/>
    <col min="7698" max="7698" width="9.5703125" style="124" bestFit="1" customWidth="1"/>
    <col min="7699" max="7699" width="9.140625" style="124"/>
    <col min="7700" max="7700" width="10.85546875" style="124" customWidth="1"/>
    <col min="7701" max="7935" width="9.140625" style="124"/>
    <col min="7936" max="7936" width="0" style="124" hidden="1" customWidth="1"/>
    <col min="7937" max="7937" width="4.28515625" style="124" customWidth="1"/>
    <col min="7938" max="7938" width="6.7109375" style="124" customWidth="1"/>
    <col min="7939" max="7939" width="33.42578125" style="124" customWidth="1"/>
    <col min="7940" max="7940" width="6.5703125" style="124" customWidth="1"/>
    <col min="7941" max="7941" width="7.42578125" style="124" customWidth="1"/>
    <col min="7942" max="7942" width="9.140625" style="124" customWidth="1"/>
    <col min="7943" max="7943" width="6.140625" style="124" customWidth="1"/>
    <col min="7944" max="7944" width="10.140625" style="124" customWidth="1"/>
    <col min="7945" max="7952" width="0" style="124" hidden="1" customWidth="1"/>
    <col min="7953" max="7953" width="10.140625" style="124" customWidth="1"/>
    <col min="7954" max="7954" width="9.5703125" style="124" bestFit="1" customWidth="1"/>
    <col min="7955" max="7955" width="9.140625" style="124"/>
    <col min="7956" max="7956" width="10.85546875" style="124" customWidth="1"/>
    <col min="7957" max="8191" width="9.140625" style="124"/>
    <col min="8192" max="8192" width="0" style="124" hidden="1" customWidth="1"/>
    <col min="8193" max="8193" width="4.28515625" style="124" customWidth="1"/>
    <col min="8194" max="8194" width="6.7109375" style="124" customWidth="1"/>
    <col min="8195" max="8195" width="33.42578125" style="124" customWidth="1"/>
    <col min="8196" max="8196" width="6.5703125" style="124" customWidth="1"/>
    <col min="8197" max="8197" width="7.42578125" style="124" customWidth="1"/>
    <col min="8198" max="8198" width="9.140625" style="124" customWidth="1"/>
    <col min="8199" max="8199" width="6.140625" style="124" customWidth="1"/>
    <col min="8200" max="8200" width="10.140625" style="124" customWidth="1"/>
    <col min="8201" max="8208" width="0" style="124" hidden="1" customWidth="1"/>
    <col min="8209" max="8209" width="10.140625" style="124" customWidth="1"/>
    <col min="8210" max="8210" width="9.5703125" style="124" bestFit="1" customWidth="1"/>
    <col min="8211" max="8211" width="9.140625" style="124"/>
    <col min="8212" max="8212" width="10.85546875" style="124" customWidth="1"/>
    <col min="8213" max="8447" width="9.140625" style="124"/>
    <col min="8448" max="8448" width="0" style="124" hidden="1" customWidth="1"/>
    <col min="8449" max="8449" width="4.28515625" style="124" customWidth="1"/>
    <col min="8450" max="8450" width="6.7109375" style="124" customWidth="1"/>
    <col min="8451" max="8451" width="33.42578125" style="124" customWidth="1"/>
    <col min="8452" max="8452" width="6.5703125" style="124" customWidth="1"/>
    <col min="8453" max="8453" width="7.42578125" style="124" customWidth="1"/>
    <col min="8454" max="8454" width="9.140625" style="124" customWidth="1"/>
    <col min="8455" max="8455" width="6.140625" style="124" customWidth="1"/>
    <col min="8456" max="8456" width="10.140625" style="124" customWidth="1"/>
    <col min="8457" max="8464" width="0" style="124" hidden="1" customWidth="1"/>
    <col min="8465" max="8465" width="10.140625" style="124" customWidth="1"/>
    <col min="8466" max="8466" width="9.5703125" style="124" bestFit="1" customWidth="1"/>
    <col min="8467" max="8467" width="9.140625" style="124"/>
    <col min="8468" max="8468" width="10.85546875" style="124" customWidth="1"/>
    <col min="8469" max="8703" width="9.140625" style="124"/>
    <col min="8704" max="8704" width="0" style="124" hidden="1" customWidth="1"/>
    <col min="8705" max="8705" width="4.28515625" style="124" customWidth="1"/>
    <col min="8706" max="8706" width="6.7109375" style="124" customWidth="1"/>
    <col min="8707" max="8707" width="33.42578125" style="124" customWidth="1"/>
    <col min="8708" max="8708" width="6.5703125" style="124" customWidth="1"/>
    <col min="8709" max="8709" width="7.42578125" style="124" customWidth="1"/>
    <col min="8710" max="8710" width="9.140625" style="124" customWidth="1"/>
    <col min="8711" max="8711" width="6.140625" style="124" customWidth="1"/>
    <col min="8712" max="8712" width="10.140625" style="124" customWidth="1"/>
    <col min="8713" max="8720" width="0" style="124" hidden="1" customWidth="1"/>
    <col min="8721" max="8721" width="10.140625" style="124" customWidth="1"/>
    <col min="8722" max="8722" width="9.5703125" style="124" bestFit="1" customWidth="1"/>
    <col min="8723" max="8723" width="9.140625" style="124"/>
    <col min="8724" max="8724" width="10.85546875" style="124" customWidth="1"/>
    <col min="8725" max="8959" width="9.140625" style="124"/>
    <col min="8960" max="8960" width="0" style="124" hidden="1" customWidth="1"/>
    <col min="8961" max="8961" width="4.28515625" style="124" customWidth="1"/>
    <col min="8962" max="8962" width="6.7109375" style="124" customWidth="1"/>
    <col min="8963" max="8963" width="33.42578125" style="124" customWidth="1"/>
    <col min="8964" max="8964" width="6.5703125" style="124" customWidth="1"/>
    <col min="8965" max="8965" width="7.42578125" style="124" customWidth="1"/>
    <col min="8966" max="8966" width="9.140625" style="124" customWidth="1"/>
    <col min="8967" max="8967" width="6.140625" style="124" customWidth="1"/>
    <col min="8968" max="8968" width="10.140625" style="124" customWidth="1"/>
    <col min="8969" max="8976" width="0" style="124" hidden="1" customWidth="1"/>
    <col min="8977" max="8977" width="10.140625" style="124" customWidth="1"/>
    <col min="8978" max="8978" width="9.5703125" style="124" bestFit="1" customWidth="1"/>
    <col min="8979" max="8979" width="9.140625" style="124"/>
    <col min="8980" max="8980" width="10.85546875" style="124" customWidth="1"/>
    <col min="8981" max="9215" width="9.140625" style="124"/>
    <col min="9216" max="9216" width="0" style="124" hidden="1" customWidth="1"/>
    <col min="9217" max="9217" width="4.28515625" style="124" customWidth="1"/>
    <col min="9218" max="9218" width="6.7109375" style="124" customWidth="1"/>
    <col min="9219" max="9219" width="33.42578125" style="124" customWidth="1"/>
    <col min="9220" max="9220" width="6.5703125" style="124" customWidth="1"/>
    <col min="9221" max="9221" width="7.42578125" style="124" customWidth="1"/>
    <col min="9222" max="9222" width="9.140625" style="124" customWidth="1"/>
    <col min="9223" max="9223" width="6.140625" style="124" customWidth="1"/>
    <col min="9224" max="9224" width="10.140625" style="124" customWidth="1"/>
    <col min="9225" max="9232" width="0" style="124" hidden="1" customWidth="1"/>
    <col min="9233" max="9233" width="10.140625" style="124" customWidth="1"/>
    <col min="9234" max="9234" width="9.5703125" style="124" bestFit="1" customWidth="1"/>
    <col min="9235" max="9235" width="9.140625" style="124"/>
    <col min="9236" max="9236" width="10.85546875" style="124" customWidth="1"/>
    <col min="9237" max="9471" width="9.140625" style="124"/>
    <col min="9472" max="9472" width="0" style="124" hidden="1" customWidth="1"/>
    <col min="9473" max="9473" width="4.28515625" style="124" customWidth="1"/>
    <col min="9474" max="9474" width="6.7109375" style="124" customWidth="1"/>
    <col min="9475" max="9475" width="33.42578125" style="124" customWidth="1"/>
    <col min="9476" max="9476" width="6.5703125" style="124" customWidth="1"/>
    <col min="9477" max="9477" width="7.42578125" style="124" customWidth="1"/>
    <col min="9478" max="9478" width="9.140625" style="124" customWidth="1"/>
    <col min="9479" max="9479" width="6.140625" style="124" customWidth="1"/>
    <col min="9480" max="9480" width="10.140625" style="124" customWidth="1"/>
    <col min="9481" max="9488" width="0" style="124" hidden="1" customWidth="1"/>
    <col min="9489" max="9489" width="10.140625" style="124" customWidth="1"/>
    <col min="9490" max="9490" width="9.5703125" style="124" bestFit="1" customWidth="1"/>
    <col min="9491" max="9491" width="9.140625" style="124"/>
    <col min="9492" max="9492" width="10.85546875" style="124" customWidth="1"/>
    <col min="9493" max="9727" width="9.140625" style="124"/>
    <col min="9728" max="9728" width="0" style="124" hidden="1" customWidth="1"/>
    <col min="9729" max="9729" width="4.28515625" style="124" customWidth="1"/>
    <col min="9730" max="9730" width="6.7109375" style="124" customWidth="1"/>
    <col min="9731" max="9731" width="33.42578125" style="124" customWidth="1"/>
    <col min="9732" max="9732" width="6.5703125" style="124" customWidth="1"/>
    <col min="9733" max="9733" width="7.42578125" style="124" customWidth="1"/>
    <col min="9734" max="9734" width="9.140625" style="124" customWidth="1"/>
    <col min="9735" max="9735" width="6.140625" style="124" customWidth="1"/>
    <col min="9736" max="9736" width="10.140625" style="124" customWidth="1"/>
    <col min="9737" max="9744" width="0" style="124" hidden="1" customWidth="1"/>
    <col min="9745" max="9745" width="10.140625" style="124" customWidth="1"/>
    <col min="9746" max="9746" width="9.5703125" style="124" bestFit="1" customWidth="1"/>
    <col min="9747" max="9747" width="9.140625" style="124"/>
    <col min="9748" max="9748" width="10.85546875" style="124" customWidth="1"/>
    <col min="9749" max="9983" width="9.140625" style="124"/>
    <col min="9984" max="9984" width="0" style="124" hidden="1" customWidth="1"/>
    <col min="9985" max="9985" width="4.28515625" style="124" customWidth="1"/>
    <col min="9986" max="9986" width="6.7109375" style="124" customWidth="1"/>
    <col min="9987" max="9987" width="33.42578125" style="124" customWidth="1"/>
    <col min="9988" max="9988" width="6.5703125" style="124" customWidth="1"/>
    <col min="9989" max="9989" width="7.42578125" style="124" customWidth="1"/>
    <col min="9990" max="9990" width="9.140625" style="124" customWidth="1"/>
    <col min="9991" max="9991" width="6.140625" style="124" customWidth="1"/>
    <col min="9992" max="9992" width="10.140625" style="124" customWidth="1"/>
    <col min="9993" max="10000" width="0" style="124" hidden="1" customWidth="1"/>
    <col min="10001" max="10001" width="10.140625" style="124" customWidth="1"/>
    <col min="10002" max="10002" width="9.5703125" style="124" bestFit="1" customWidth="1"/>
    <col min="10003" max="10003" width="9.140625" style="124"/>
    <col min="10004" max="10004" width="10.85546875" style="124" customWidth="1"/>
    <col min="10005" max="10239" width="9.140625" style="124"/>
    <col min="10240" max="10240" width="0" style="124" hidden="1" customWidth="1"/>
    <col min="10241" max="10241" width="4.28515625" style="124" customWidth="1"/>
    <col min="10242" max="10242" width="6.7109375" style="124" customWidth="1"/>
    <col min="10243" max="10243" width="33.42578125" style="124" customWidth="1"/>
    <col min="10244" max="10244" width="6.5703125" style="124" customWidth="1"/>
    <col min="10245" max="10245" width="7.42578125" style="124" customWidth="1"/>
    <col min="10246" max="10246" width="9.140625" style="124" customWidth="1"/>
    <col min="10247" max="10247" width="6.140625" style="124" customWidth="1"/>
    <col min="10248" max="10248" width="10.140625" style="124" customWidth="1"/>
    <col min="10249" max="10256" width="0" style="124" hidden="1" customWidth="1"/>
    <col min="10257" max="10257" width="10.140625" style="124" customWidth="1"/>
    <col min="10258" max="10258" width="9.5703125" style="124" bestFit="1" customWidth="1"/>
    <col min="10259" max="10259" width="9.140625" style="124"/>
    <col min="10260" max="10260" width="10.85546875" style="124" customWidth="1"/>
    <col min="10261" max="10495" width="9.140625" style="124"/>
    <col min="10496" max="10496" width="0" style="124" hidden="1" customWidth="1"/>
    <col min="10497" max="10497" width="4.28515625" style="124" customWidth="1"/>
    <col min="10498" max="10498" width="6.7109375" style="124" customWidth="1"/>
    <col min="10499" max="10499" width="33.42578125" style="124" customWidth="1"/>
    <col min="10500" max="10500" width="6.5703125" style="124" customWidth="1"/>
    <col min="10501" max="10501" width="7.42578125" style="124" customWidth="1"/>
    <col min="10502" max="10502" width="9.140625" style="124" customWidth="1"/>
    <col min="10503" max="10503" width="6.140625" style="124" customWidth="1"/>
    <col min="10504" max="10504" width="10.140625" style="124" customWidth="1"/>
    <col min="10505" max="10512" width="0" style="124" hidden="1" customWidth="1"/>
    <col min="10513" max="10513" width="10.140625" style="124" customWidth="1"/>
    <col min="10514" max="10514" width="9.5703125" style="124" bestFit="1" customWidth="1"/>
    <col min="10515" max="10515" width="9.140625" style="124"/>
    <col min="10516" max="10516" width="10.85546875" style="124" customWidth="1"/>
    <col min="10517" max="10751" width="9.140625" style="124"/>
    <col min="10752" max="10752" width="0" style="124" hidden="1" customWidth="1"/>
    <col min="10753" max="10753" width="4.28515625" style="124" customWidth="1"/>
    <col min="10754" max="10754" width="6.7109375" style="124" customWidth="1"/>
    <col min="10755" max="10755" width="33.42578125" style="124" customWidth="1"/>
    <col min="10756" max="10756" width="6.5703125" style="124" customWidth="1"/>
    <col min="10757" max="10757" width="7.42578125" style="124" customWidth="1"/>
    <col min="10758" max="10758" width="9.140625" style="124" customWidth="1"/>
    <col min="10759" max="10759" width="6.140625" style="124" customWidth="1"/>
    <col min="10760" max="10760" width="10.140625" style="124" customWidth="1"/>
    <col min="10761" max="10768" width="0" style="124" hidden="1" customWidth="1"/>
    <col min="10769" max="10769" width="10.140625" style="124" customWidth="1"/>
    <col min="10770" max="10770" width="9.5703125" style="124" bestFit="1" customWidth="1"/>
    <col min="10771" max="10771" width="9.140625" style="124"/>
    <col min="10772" max="10772" width="10.85546875" style="124" customWidth="1"/>
    <col min="10773" max="11007" width="9.140625" style="124"/>
    <col min="11008" max="11008" width="0" style="124" hidden="1" customWidth="1"/>
    <col min="11009" max="11009" width="4.28515625" style="124" customWidth="1"/>
    <col min="11010" max="11010" width="6.7109375" style="124" customWidth="1"/>
    <col min="11011" max="11011" width="33.42578125" style="124" customWidth="1"/>
    <col min="11012" max="11012" width="6.5703125" style="124" customWidth="1"/>
    <col min="11013" max="11013" width="7.42578125" style="124" customWidth="1"/>
    <col min="11014" max="11014" width="9.140625" style="124" customWidth="1"/>
    <col min="11015" max="11015" width="6.140625" style="124" customWidth="1"/>
    <col min="11016" max="11016" width="10.140625" style="124" customWidth="1"/>
    <col min="11017" max="11024" width="0" style="124" hidden="1" customWidth="1"/>
    <col min="11025" max="11025" width="10.140625" style="124" customWidth="1"/>
    <col min="11026" max="11026" width="9.5703125" style="124" bestFit="1" customWidth="1"/>
    <col min="11027" max="11027" width="9.140625" style="124"/>
    <col min="11028" max="11028" width="10.85546875" style="124" customWidth="1"/>
    <col min="11029" max="11263" width="9.140625" style="124"/>
    <col min="11264" max="11264" width="0" style="124" hidden="1" customWidth="1"/>
    <col min="11265" max="11265" width="4.28515625" style="124" customWidth="1"/>
    <col min="11266" max="11266" width="6.7109375" style="124" customWidth="1"/>
    <col min="11267" max="11267" width="33.42578125" style="124" customWidth="1"/>
    <col min="11268" max="11268" width="6.5703125" style="124" customWidth="1"/>
    <col min="11269" max="11269" width="7.42578125" style="124" customWidth="1"/>
    <col min="11270" max="11270" width="9.140625" style="124" customWidth="1"/>
    <col min="11271" max="11271" width="6.140625" style="124" customWidth="1"/>
    <col min="11272" max="11272" width="10.140625" style="124" customWidth="1"/>
    <col min="11273" max="11280" width="0" style="124" hidden="1" customWidth="1"/>
    <col min="11281" max="11281" width="10.140625" style="124" customWidth="1"/>
    <col min="11282" max="11282" width="9.5703125" style="124" bestFit="1" customWidth="1"/>
    <col min="11283" max="11283" width="9.140625" style="124"/>
    <col min="11284" max="11284" width="10.85546875" style="124" customWidth="1"/>
    <col min="11285" max="11519" width="9.140625" style="124"/>
    <col min="11520" max="11520" width="0" style="124" hidden="1" customWidth="1"/>
    <col min="11521" max="11521" width="4.28515625" style="124" customWidth="1"/>
    <col min="11522" max="11522" width="6.7109375" style="124" customWidth="1"/>
    <col min="11523" max="11523" width="33.42578125" style="124" customWidth="1"/>
    <col min="11524" max="11524" width="6.5703125" style="124" customWidth="1"/>
    <col min="11525" max="11525" width="7.42578125" style="124" customWidth="1"/>
    <col min="11526" max="11526" width="9.140625" style="124" customWidth="1"/>
    <col min="11527" max="11527" width="6.140625" style="124" customWidth="1"/>
    <col min="11528" max="11528" width="10.140625" style="124" customWidth="1"/>
    <col min="11529" max="11536" width="0" style="124" hidden="1" customWidth="1"/>
    <col min="11537" max="11537" width="10.140625" style="124" customWidth="1"/>
    <col min="11538" max="11538" width="9.5703125" style="124" bestFit="1" customWidth="1"/>
    <col min="11539" max="11539" width="9.140625" style="124"/>
    <col min="11540" max="11540" width="10.85546875" style="124" customWidth="1"/>
    <col min="11541" max="11775" width="9.140625" style="124"/>
    <col min="11776" max="11776" width="0" style="124" hidden="1" customWidth="1"/>
    <col min="11777" max="11777" width="4.28515625" style="124" customWidth="1"/>
    <col min="11778" max="11778" width="6.7109375" style="124" customWidth="1"/>
    <col min="11779" max="11779" width="33.42578125" style="124" customWidth="1"/>
    <col min="11780" max="11780" width="6.5703125" style="124" customWidth="1"/>
    <col min="11781" max="11781" width="7.42578125" style="124" customWidth="1"/>
    <col min="11782" max="11782" width="9.140625" style="124" customWidth="1"/>
    <col min="11783" max="11783" width="6.140625" style="124" customWidth="1"/>
    <col min="11784" max="11784" width="10.140625" style="124" customWidth="1"/>
    <col min="11785" max="11792" width="0" style="124" hidden="1" customWidth="1"/>
    <col min="11793" max="11793" width="10.140625" style="124" customWidth="1"/>
    <col min="11794" max="11794" width="9.5703125" style="124" bestFit="1" customWidth="1"/>
    <col min="11795" max="11795" width="9.140625" style="124"/>
    <col min="11796" max="11796" width="10.85546875" style="124" customWidth="1"/>
    <col min="11797" max="12031" width="9.140625" style="124"/>
    <col min="12032" max="12032" width="0" style="124" hidden="1" customWidth="1"/>
    <col min="12033" max="12033" width="4.28515625" style="124" customWidth="1"/>
    <col min="12034" max="12034" width="6.7109375" style="124" customWidth="1"/>
    <col min="12035" max="12035" width="33.42578125" style="124" customWidth="1"/>
    <col min="12036" max="12036" width="6.5703125" style="124" customWidth="1"/>
    <col min="12037" max="12037" width="7.42578125" style="124" customWidth="1"/>
    <col min="12038" max="12038" width="9.140625" style="124" customWidth="1"/>
    <col min="12039" max="12039" width="6.140625" style="124" customWidth="1"/>
    <col min="12040" max="12040" width="10.140625" style="124" customWidth="1"/>
    <col min="12041" max="12048" width="0" style="124" hidden="1" customWidth="1"/>
    <col min="12049" max="12049" width="10.140625" style="124" customWidth="1"/>
    <col min="12050" max="12050" width="9.5703125" style="124" bestFit="1" customWidth="1"/>
    <col min="12051" max="12051" width="9.140625" style="124"/>
    <col min="12052" max="12052" width="10.85546875" style="124" customWidth="1"/>
    <col min="12053" max="12287" width="9.140625" style="124"/>
    <col min="12288" max="12288" width="0" style="124" hidden="1" customWidth="1"/>
    <col min="12289" max="12289" width="4.28515625" style="124" customWidth="1"/>
    <col min="12290" max="12290" width="6.7109375" style="124" customWidth="1"/>
    <col min="12291" max="12291" width="33.42578125" style="124" customWidth="1"/>
    <col min="12292" max="12292" width="6.5703125" style="124" customWidth="1"/>
    <col min="12293" max="12293" width="7.42578125" style="124" customWidth="1"/>
    <col min="12294" max="12294" width="9.140625" style="124" customWidth="1"/>
    <col min="12295" max="12295" width="6.140625" style="124" customWidth="1"/>
    <col min="12296" max="12296" width="10.140625" style="124" customWidth="1"/>
    <col min="12297" max="12304" width="0" style="124" hidden="1" customWidth="1"/>
    <col min="12305" max="12305" width="10.140625" style="124" customWidth="1"/>
    <col min="12306" max="12306" width="9.5703125" style="124" bestFit="1" customWidth="1"/>
    <col min="12307" max="12307" width="9.140625" style="124"/>
    <col min="12308" max="12308" width="10.85546875" style="124" customWidth="1"/>
    <col min="12309" max="12543" width="9.140625" style="124"/>
    <col min="12544" max="12544" width="0" style="124" hidden="1" customWidth="1"/>
    <col min="12545" max="12545" width="4.28515625" style="124" customWidth="1"/>
    <col min="12546" max="12546" width="6.7109375" style="124" customWidth="1"/>
    <col min="12547" max="12547" width="33.42578125" style="124" customWidth="1"/>
    <col min="12548" max="12548" width="6.5703125" style="124" customWidth="1"/>
    <col min="12549" max="12549" width="7.42578125" style="124" customWidth="1"/>
    <col min="12550" max="12550" width="9.140625" style="124" customWidth="1"/>
    <col min="12551" max="12551" width="6.140625" style="124" customWidth="1"/>
    <col min="12552" max="12552" width="10.140625" style="124" customWidth="1"/>
    <col min="12553" max="12560" width="0" style="124" hidden="1" customWidth="1"/>
    <col min="12561" max="12561" width="10.140625" style="124" customWidth="1"/>
    <col min="12562" max="12562" width="9.5703125" style="124" bestFit="1" customWidth="1"/>
    <col min="12563" max="12563" width="9.140625" style="124"/>
    <col min="12564" max="12564" width="10.85546875" style="124" customWidth="1"/>
    <col min="12565" max="12799" width="9.140625" style="124"/>
    <col min="12800" max="12800" width="0" style="124" hidden="1" customWidth="1"/>
    <col min="12801" max="12801" width="4.28515625" style="124" customWidth="1"/>
    <col min="12802" max="12802" width="6.7109375" style="124" customWidth="1"/>
    <col min="12803" max="12803" width="33.42578125" style="124" customWidth="1"/>
    <col min="12804" max="12804" width="6.5703125" style="124" customWidth="1"/>
    <col min="12805" max="12805" width="7.42578125" style="124" customWidth="1"/>
    <col min="12806" max="12806" width="9.140625" style="124" customWidth="1"/>
    <col min="12807" max="12807" width="6.140625" style="124" customWidth="1"/>
    <col min="12808" max="12808" width="10.140625" style="124" customWidth="1"/>
    <col min="12809" max="12816" width="0" style="124" hidden="1" customWidth="1"/>
    <col min="12817" max="12817" width="10.140625" style="124" customWidth="1"/>
    <col min="12818" max="12818" width="9.5703125" style="124" bestFit="1" customWidth="1"/>
    <col min="12819" max="12819" width="9.140625" style="124"/>
    <col min="12820" max="12820" width="10.85546875" style="124" customWidth="1"/>
    <col min="12821" max="13055" width="9.140625" style="124"/>
    <col min="13056" max="13056" width="0" style="124" hidden="1" customWidth="1"/>
    <col min="13057" max="13057" width="4.28515625" style="124" customWidth="1"/>
    <col min="13058" max="13058" width="6.7109375" style="124" customWidth="1"/>
    <col min="13059" max="13059" width="33.42578125" style="124" customWidth="1"/>
    <col min="13060" max="13060" width="6.5703125" style="124" customWidth="1"/>
    <col min="13061" max="13061" width="7.42578125" style="124" customWidth="1"/>
    <col min="13062" max="13062" width="9.140625" style="124" customWidth="1"/>
    <col min="13063" max="13063" width="6.140625" style="124" customWidth="1"/>
    <col min="13064" max="13064" width="10.140625" style="124" customWidth="1"/>
    <col min="13065" max="13072" width="0" style="124" hidden="1" customWidth="1"/>
    <col min="13073" max="13073" width="10.140625" style="124" customWidth="1"/>
    <col min="13074" max="13074" width="9.5703125" style="124" bestFit="1" customWidth="1"/>
    <col min="13075" max="13075" width="9.140625" style="124"/>
    <col min="13076" max="13076" width="10.85546875" style="124" customWidth="1"/>
    <col min="13077" max="13311" width="9.140625" style="124"/>
    <col min="13312" max="13312" width="0" style="124" hidden="1" customWidth="1"/>
    <col min="13313" max="13313" width="4.28515625" style="124" customWidth="1"/>
    <col min="13314" max="13314" width="6.7109375" style="124" customWidth="1"/>
    <col min="13315" max="13315" width="33.42578125" style="124" customWidth="1"/>
    <col min="13316" max="13316" width="6.5703125" style="124" customWidth="1"/>
    <col min="13317" max="13317" width="7.42578125" style="124" customWidth="1"/>
    <col min="13318" max="13318" width="9.140625" style="124" customWidth="1"/>
    <col min="13319" max="13319" width="6.140625" style="124" customWidth="1"/>
    <col min="13320" max="13320" width="10.140625" style="124" customWidth="1"/>
    <col min="13321" max="13328" width="0" style="124" hidden="1" customWidth="1"/>
    <col min="13329" max="13329" width="10.140625" style="124" customWidth="1"/>
    <col min="13330" max="13330" width="9.5703125" style="124" bestFit="1" customWidth="1"/>
    <col min="13331" max="13331" width="9.140625" style="124"/>
    <col min="13332" max="13332" width="10.85546875" style="124" customWidth="1"/>
    <col min="13333" max="13567" width="9.140625" style="124"/>
    <col min="13568" max="13568" width="0" style="124" hidden="1" customWidth="1"/>
    <col min="13569" max="13569" width="4.28515625" style="124" customWidth="1"/>
    <col min="13570" max="13570" width="6.7109375" style="124" customWidth="1"/>
    <col min="13571" max="13571" width="33.42578125" style="124" customWidth="1"/>
    <col min="13572" max="13572" width="6.5703125" style="124" customWidth="1"/>
    <col min="13573" max="13573" width="7.42578125" style="124" customWidth="1"/>
    <col min="13574" max="13574" width="9.140625" style="124" customWidth="1"/>
    <col min="13575" max="13575" width="6.140625" style="124" customWidth="1"/>
    <col min="13576" max="13576" width="10.140625" style="124" customWidth="1"/>
    <col min="13577" max="13584" width="0" style="124" hidden="1" customWidth="1"/>
    <col min="13585" max="13585" width="10.140625" style="124" customWidth="1"/>
    <col min="13586" max="13586" width="9.5703125" style="124" bestFit="1" customWidth="1"/>
    <col min="13587" max="13587" width="9.140625" style="124"/>
    <col min="13588" max="13588" width="10.85546875" style="124" customWidth="1"/>
    <col min="13589" max="13823" width="9.140625" style="124"/>
    <col min="13824" max="13824" width="0" style="124" hidden="1" customWidth="1"/>
    <col min="13825" max="13825" width="4.28515625" style="124" customWidth="1"/>
    <col min="13826" max="13826" width="6.7109375" style="124" customWidth="1"/>
    <col min="13827" max="13827" width="33.42578125" style="124" customWidth="1"/>
    <col min="13828" max="13828" width="6.5703125" style="124" customWidth="1"/>
    <col min="13829" max="13829" width="7.42578125" style="124" customWidth="1"/>
    <col min="13830" max="13830" width="9.140625" style="124" customWidth="1"/>
    <col min="13831" max="13831" width="6.140625" style="124" customWidth="1"/>
    <col min="13832" max="13832" width="10.140625" style="124" customWidth="1"/>
    <col min="13833" max="13840" width="0" style="124" hidden="1" customWidth="1"/>
    <col min="13841" max="13841" width="10.140625" style="124" customWidth="1"/>
    <col min="13842" max="13842" width="9.5703125" style="124" bestFit="1" customWidth="1"/>
    <col min="13843" max="13843" width="9.140625" style="124"/>
    <col min="13844" max="13844" width="10.85546875" style="124" customWidth="1"/>
    <col min="13845" max="14079" width="9.140625" style="124"/>
    <col min="14080" max="14080" width="0" style="124" hidden="1" customWidth="1"/>
    <col min="14081" max="14081" width="4.28515625" style="124" customWidth="1"/>
    <col min="14082" max="14082" width="6.7109375" style="124" customWidth="1"/>
    <col min="14083" max="14083" width="33.42578125" style="124" customWidth="1"/>
    <col min="14084" max="14084" width="6.5703125" style="124" customWidth="1"/>
    <col min="14085" max="14085" width="7.42578125" style="124" customWidth="1"/>
    <col min="14086" max="14086" width="9.140625" style="124" customWidth="1"/>
    <col min="14087" max="14087" width="6.140625" style="124" customWidth="1"/>
    <col min="14088" max="14088" width="10.140625" style="124" customWidth="1"/>
    <col min="14089" max="14096" width="0" style="124" hidden="1" customWidth="1"/>
    <col min="14097" max="14097" width="10.140625" style="124" customWidth="1"/>
    <col min="14098" max="14098" width="9.5703125" style="124" bestFit="1" customWidth="1"/>
    <col min="14099" max="14099" width="9.140625" style="124"/>
    <col min="14100" max="14100" width="10.85546875" style="124" customWidth="1"/>
    <col min="14101" max="14335" width="9.140625" style="124"/>
    <col min="14336" max="14336" width="0" style="124" hidden="1" customWidth="1"/>
    <col min="14337" max="14337" width="4.28515625" style="124" customWidth="1"/>
    <col min="14338" max="14338" width="6.7109375" style="124" customWidth="1"/>
    <col min="14339" max="14339" width="33.42578125" style="124" customWidth="1"/>
    <col min="14340" max="14340" width="6.5703125" style="124" customWidth="1"/>
    <col min="14341" max="14341" width="7.42578125" style="124" customWidth="1"/>
    <col min="14342" max="14342" width="9.140625" style="124" customWidth="1"/>
    <col min="14343" max="14343" width="6.140625" style="124" customWidth="1"/>
    <col min="14344" max="14344" width="10.140625" style="124" customWidth="1"/>
    <col min="14345" max="14352" width="0" style="124" hidden="1" customWidth="1"/>
    <col min="14353" max="14353" width="10.140625" style="124" customWidth="1"/>
    <col min="14354" max="14354" width="9.5703125" style="124" bestFit="1" customWidth="1"/>
    <col min="14355" max="14355" width="9.140625" style="124"/>
    <col min="14356" max="14356" width="10.85546875" style="124" customWidth="1"/>
    <col min="14357" max="14591" width="9.140625" style="124"/>
    <col min="14592" max="14592" width="0" style="124" hidden="1" customWidth="1"/>
    <col min="14593" max="14593" width="4.28515625" style="124" customWidth="1"/>
    <col min="14594" max="14594" width="6.7109375" style="124" customWidth="1"/>
    <col min="14595" max="14595" width="33.42578125" style="124" customWidth="1"/>
    <col min="14596" max="14596" width="6.5703125" style="124" customWidth="1"/>
    <col min="14597" max="14597" width="7.42578125" style="124" customWidth="1"/>
    <col min="14598" max="14598" width="9.140625" style="124" customWidth="1"/>
    <col min="14599" max="14599" width="6.140625" style="124" customWidth="1"/>
    <col min="14600" max="14600" width="10.140625" style="124" customWidth="1"/>
    <col min="14601" max="14608" width="0" style="124" hidden="1" customWidth="1"/>
    <col min="14609" max="14609" width="10.140625" style="124" customWidth="1"/>
    <col min="14610" max="14610" width="9.5703125" style="124" bestFit="1" customWidth="1"/>
    <col min="14611" max="14611" width="9.140625" style="124"/>
    <col min="14612" max="14612" width="10.85546875" style="124" customWidth="1"/>
    <col min="14613" max="14847" width="9.140625" style="124"/>
    <col min="14848" max="14848" width="0" style="124" hidden="1" customWidth="1"/>
    <col min="14849" max="14849" width="4.28515625" style="124" customWidth="1"/>
    <col min="14850" max="14850" width="6.7109375" style="124" customWidth="1"/>
    <col min="14851" max="14851" width="33.42578125" style="124" customWidth="1"/>
    <col min="14852" max="14852" width="6.5703125" style="124" customWidth="1"/>
    <col min="14853" max="14853" width="7.42578125" style="124" customWidth="1"/>
    <col min="14854" max="14854" width="9.140625" style="124" customWidth="1"/>
    <col min="14855" max="14855" width="6.140625" style="124" customWidth="1"/>
    <col min="14856" max="14856" width="10.140625" style="124" customWidth="1"/>
    <col min="14857" max="14864" width="0" style="124" hidden="1" customWidth="1"/>
    <col min="14865" max="14865" width="10.140625" style="124" customWidth="1"/>
    <col min="14866" max="14866" width="9.5703125" style="124" bestFit="1" customWidth="1"/>
    <col min="14867" max="14867" width="9.140625" style="124"/>
    <col min="14868" max="14868" width="10.85546875" style="124" customWidth="1"/>
    <col min="14869" max="15103" width="9.140625" style="124"/>
    <col min="15104" max="15104" width="0" style="124" hidden="1" customWidth="1"/>
    <col min="15105" max="15105" width="4.28515625" style="124" customWidth="1"/>
    <col min="15106" max="15106" width="6.7109375" style="124" customWidth="1"/>
    <col min="15107" max="15107" width="33.42578125" style="124" customWidth="1"/>
    <col min="15108" max="15108" width="6.5703125" style="124" customWidth="1"/>
    <col min="15109" max="15109" width="7.42578125" style="124" customWidth="1"/>
    <col min="15110" max="15110" width="9.140625" style="124" customWidth="1"/>
    <col min="15111" max="15111" width="6.140625" style="124" customWidth="1"/>
    <col min="15112" max="15112" width="10.140625" style="124" customWidth="1"/>
    <col min="15113" max="15120" width="0" style="124" hidden="1" customWidth="1"/>
    <col min="15121" max="15121" width="10.140625" style="124" customWidth="1"/>
    <col min="15122" max="15122" width="9.5703125" style="124" bestFit="1" customWidth="1"/>
    <col min="15123" max="15123" width="9.140625" style="124"/>
    <col min="15124" max="15124" width="10.85546875" style="124" customWidth="1"/>
    <col min="15125" max="15359" width="9.140625" style="124"/>
    <col min="15360" max="15360" width="0" style="124" hidden="1" customWidth="1"/>
    <col min="15361" max="15361" width="4.28515625" style="124" customWidth="1"/>
    <col min="15362" max="15362" width="6.7109375" style="124" customWidth="1"/>
    <col min="15363" max="15363" width="33.42578125" style="124" customWidth="1"/>
    <col min="15364" max="15364" width="6.5703125" style="124" customWidth="1"/>
    <col min="15365" max="15365" width="7.42578125" style="124" customWidth="1"/>
    <col min="15366" max="15366" width="9.140625" style="124" customWidth="1"/>
    <col min="15367" max="15367" width="6.140625" style="124" customWidth="1"/>
    <col min="15368" max="15368" width="10.140625" style="124" customWidth="1"/>
    <col min="15369" max="15376" width="0" style="124" hidden="1" customWidth="1"/>
    <col min="15377" max="15377" width="10.140625" style="124" customWidth="1"/>
    <col min="15378" max="15378" width="9.5703125" style="124" bestFit="1" customWidth="1"/>
    <col min="15379" max="15379" width="9.140625" style="124"/>
    <col min="15380" max="15380" width="10.85546875" style="124" customWidth="1"/>
    <col min="15381" max="15615" width="9.140625" style="124"/>
    <col min="15616" max="15616" width="0" style="124" hidden="1" customWidth="1"/>
    <col min="15617" max="15617" width="4.28515625" style="124" customWidth="1"/>
    <col min="15618" max="15618" width="6.7109375" style="124" customWidth="1"/>
    <col min="15619" max="15619" width="33.42578125" style="124" customWidth="1"/>
    <col min="15620" max="15620" width="6.5703125" style="124" customWidth="1"/>
    <col min="15621" max="15621" width="7.42578125" style="124" customWidth="1"/>
    <col min="15622" max="15622" width="9.140625" style="124" customWidth="1"/>
    <col min="15623" max="15623" width="6.140625" style="124" customWidth="1"/>
    <col min="15624" max="15624" width="10.140625" style="124" customWidth="1"/>
    <col min="15625" max="15632" width="0" style="124" hidden="1" customWidth="1"/>
    <col min="15633" max="15633" width="10.140625" style="124" customWidth="1"/>
    <col min="15634" max="15634" width="9.5703125" style="124" bestFit="1" customWidth="1"/>
    <col min="15635" max="15635" width="9.140625" style="124"/>
    <col min="15636" max="15636" width="10.85546875" style="124" customWidth="1"/>
    <col min="15637" max="15871" width="9.140625" style="124"/>
    <col min="15872" max="15872" width="0" style="124" hidden="1" customWidth="1"/>
    <col min="15873" max="15873" width="4.28515625" style="124" customWidth="1"/>
    <col min="15874" max="15874" width="6.7109375" style="124" customWidth="1"/>
    <col min="15875" max="15875" width="33.42578125" style="124" customWidth="1"/>
    <col min="15876" max="15876" width="6.5703125" style="124" customWidth="1"/>
    <col min="15877" max="15877" width="7.42578125" style="124" customWidth="1"/>
    <col min="15878" max="15878" width="9.140625" style="124" customWidth="1"/>
    <col min="15879" max="15879" width="6.140625" style="124" customWidth="1"/>
    <col min="15880" max="15880" width="10.140625" style="124" customWidth="1"/>
    <col min="15881" max="15888" width="0" style="124" hidden="1" customWidth="1"/>
    <col min="15889" max="15889" width="10.140625" style="124" customWidth="1"/>
    <col min="15890" max="15890" width="9.5703125" style="124" bestFit="1" customWidth="1"/>
    <col min="15891" max="15891" width="9.140625" style="124"/>
    <col min="15892" max="15892" width="10.85546875" style="124" customWidth="1"/>
    <col min="15893" max="16127" width="9.140625" style="124"/>
    <col min="16128" max="16128" width="0" style="124" hidden="1" customWidth="1"/>
    <col min="16129" max="16129" width="4.28515625" style="124" customWidth="1"/>
    <col min="16130" max="16130" width="6.7109375" style="124" customWidth="1"/>
    <col min="16131" max="16131" width="33.42578125" style="124" customWidth="1"/>
    <col min="16132" max="16132" width="6.5703125" style="124" customWidth="1"/>
    <col min="16133" max="16133" width="7.42578125" style="124" customWidth="1"/>
    <col min="16134" max="16134" width="9.140625" style="124" customWidth="1"/>
    <col min="16135" max="16135" width="6.140625" style="124" customWidth="1"/>
    <col min="16136" max="16136" width="10.140625" style="124" customWidth="1"/>
    <col min="16137" max="16144" width="0" style="124" hidden="1" customWidth="1"/>
    <col min="16145" max="16145" width="10.140625" style="124" customWidth="1"/>
    <col min="16146" max="16146" width="9.5703125" style="124" bestFit="1" customWidth="1"/>
    <col min="16147" max="16147" width="9.140625" style="124"/>
    <col min="16148" max="16148" width="10.85546875" style="124" customWidth="1"/>
    <col min="16149" max="16384" width="9.140625" style="124"/>
  </cols>
  <sheetData>
    <row r="1" spans="1:27">
      <c r="A1" s="123"/>
      <c r="B1" s="108"/>
      <c r="C1" s="108"/>
      <c r="D1" s="108"/>
      <c r="E1" s="108"/>
      <c r="F1" s="108"/>
      <c r="G1" s="108" t="s">
        <v>140</v>
      </c>
      <c r="H1" s="19"/>
    </row>
    <row r="2" spans="1:27" ht="15.75">
      <c r="A2" s="123"/>
      <c r="B2" s="109" t="s">
        <v>141</v>
      </c>
      <c r="C2" s="108"/>
      <c r="D2" s="108"/>
      <c r="E2" s="108"/>
      <c r="F2" s="108"/>
      <c r="G2" s="108"/>
      <c r="H2" s="19"/>
    </row>
    <row r="3" spans="1:27" ht="15.75">
      <c r="A3" s="123"/>
      <c r="B3" s="110" t="s">
        <v>151</v>
      </c>
      <c r="C3" s="108"/>
      <c r="D3" s="108"/>
      <c r="E3" s="108"/>
      <c r="F3" s="108"/>
      <c r="G3" s="108"/>
      <c r="H3" s="19"/>
    </row>
    <row r="4" spans="1:27">
      <c r="A4" s="123"/>
      <c r="B4" s="108"/>
      <c r="C4" s="111"/>
      <c r="D4" s="109" t="s">
        <v>142</v>
      </c>
      <c r="E4" s="108"/>
      <c r="F4" s="108"/>
      <c r="G4" s="108"/>
      <c r="H4" s="19"/>
    </row>
    <row r="5" spans="1:27" ht="15.75">
      <c r="A5" s="123"/>
      <c r="B5" s="109" t="s">
        <v>143</v>
      </c>
      <c r="C5" s="111"/>
      <c r="D5" s="109" t="s">
        <v>144</v>
      </c>
      <c r="E5" s="108"/>
      <c r="F5" s="108"/>
      <c r="G5" s="108"/>
      <c r="H5" s="19"/>
    </row>
    <row r="6" spans="1:27" ht="30" customHeight="1">
      <c r="A6" s="123"/>
      <c r="B6" s="112" t="s">
        <v>152</v>
      </c>
      <c r="C6" s="111"/>
      <c r="D6" s="179" t="s">
        <v>155</v>
      </c>
      <c r="E6" s="179"/>
      <c r="F6" s="179"/>
      <c r="G6" s="179"/>
      <c r="H6" s="179"/>
    </row>
    <row r="7" spans="1:27" ht="14.25">
      <c r="A7" s="123"/>
      <c r="B7" s="113"/>
      <c r="C7" s="111"/>
      <c r="D7" s="122"/>
      <c r="E7" s="122"/>
      <c r="F7" s="122"/>
      <c r="G7" s="122"/>
      <c r="H7" s="19"/>
    </row>
    <row r="8" spans="1:27" ht="14.25">
      <c r="A8" s="123"/>
      <c r="B8" s="108"/>
      <c r="C8" s="111"/>
      <c r="D8" s="115" t="s">
        <v>146</v>
      </c>
      <c r="E8" s="122"/>
      <c r="F8" s="122"/>
      <c r="G8" s="122"/>
      <c r="H8" s="19"/>
    </row>
    <row r="9" spans="1:27" ht="20.25" customHeight="1">
      <c r="A9" s="123"/>
      <c r="B9" s="116" t="s">
        <v>169</v>
      </c>
      <c r="C9" s="111"/>
      <c r="D9" s="180" t="s">
        <v>147</v>
      </c>
      <c r="E9" s="180"/>
      <c r="F9" s="180"/>
      <c r="G9" s="180"/>
      <c r="H9" s="19"/>
    </row>
    <row r="10" spans="1:27" ht="15.75">
      <c r="A10" s="123"/>
      <c r="B10" s="117"/>
      <c r="C10" s="118"/>
      <c r="D10" s="180"/>
      <c r="E10" s="180"/>
      <c r="F10" s="180"/>
      <c r="G10" s="180"/>
      <c r="H10" s="19"/>
    </row>
    <row r="11" spans="1:27">
      <c r="A11" s="123"/>
      <c r="B11" s="109" t="s">
        <v>148</v>
      </c>
      <c r="C11" s="111"/>
      <c r="D11" s="109" t="s">
        <v>149</v>
      </c>
      <c r="E11" s="108"/>
      <c r="F11" s="108"/>
      <c r="G11" s="108"/>
      <c r="H11" s="19"/>
    </row>
    <row r="12" spans="1:27">
      <c r="A12" s="123"/>
      <c r="B12" s="109" t="s">
        <v>168</v>
      </c>
      <c r="C12" s="111"/>
      <c r="D12" s="109" t="s">
        <v>150</v>
      </c>
      <c r="E12" s="108"/>
      <c r="F12" s="108"/>
      <c r="G12" s="108"/>
      <c r="H12" s="19"/>
    </row>
    <row r="13" spans="1:27" s="129" customFormat="1">
      <c r="A13" s="125"/>
      <c r="B13" s="126" t="s">
        <v>0</v>
      </c>
      <c r="C13" s="127" t="s">
        <v>1</v>
      </c>
      <c r="D13" s="128" t="s">
        <v>2</v>
      </c>
      <c r="E13" s="186" t="s">
        <v>156</v>
      </c>
      <c r="F13" s="188" t="s">
        <v>4</v>
      </c>
      <c r="G13" s="189"/>
      <c r="H13" s="190"/>
    </row>
    <row r="14" spans="1:27" s="129" customFormat="1" ht="38.25" customHeight="1">
      <c r="A14" s="125"/>
      <c r="B14" s="130" t="s">
        <v>5</v>
      </c>
      <c r="C14" s="131"/>
      <c r="D14" s="132" t="s">
        <v>6</v>
      </c>
      <c r="E14" s="187"/>
      <c r="F14" s="133" t="s">
        <v>7</v>
      </c>
      <c r="G14" s="134" t="s">
        <v>8</v>
      </c>
      <c r="H14" s="133" t="s">
        <v>157</v>
      </c>
      <c r="W14" s="179"/>
      <c r="X14" s="179"/>
      <c r="Y14" s="179"/>
      <c r="Z14" s="179"/>
      <c r="AA14" s="179"/>
    </row>
    <row r="15" spans="1:27" ht="35.25" customHeight="1">
      <c r="A15" s="123"/>
      <c r="B15" s="135"/>
      <c r="C15" s="136" t="s">
        <v>158</v>
      </c>
      <c r="D15" s="137"/>
      <c r="E15" s="138"/>
      <c r="F15" s="139"/>
      <c r="G15" s="139"/>
      <c r="H15" s="140"/>
    </row>
    <row r="16" spans="1:27">
      <c r="A16" s="123"/>
      <c r="B16" s="141">
        <v>1</v>
      </c>
      <c r="C16" s="142" t="s">
        <v>159</v>
      </c>
      <c r="D16" s="143"/>
      <c r="E16" s="142"/>
      <c r="F16" s="144"/>
      <c r="G16" s="144"/>
      <c r="H16" s="145"/>
    </row>
    <row r="17" spans="1:20" ht="13.5">
      <c r="A17" s="123"/>
      <c r="B17" s="141"/>
      <c r="C17" s="146" t="s">
        <v>160</v>
      </c>
      <c r="D17" s="147" t="s">
        <v>161</v>
      </c>
      <c r="E17" s="148">
        <v>0.53</v>
      </c>
      <c r="F17" s="149">
        <v>456.8</v>
      </c>
      <c r="G17" s="148">
        <v>3</v>
      </c>
      <c r="H17" s="150">
        <f>E17*F17*G17</f>
        <v>726.31200000000001</v>
      </c>
    </row>
    <row r="18" spans="1:20">
      <c r="A18" s="123"/>
      <c r="B18" s="141">
        <v>2</v>
      </c>
      <c r="C18" s="142" t="s">
        <v>162</v>
      </c>
      <c r="D18" s="143"/>
      <c r="E18" s="142"/>
      <c r="F18" s="151"/>
      <c r="G18" s="144"/>
      <c r="H18" s="145"/>
    </row>
    <row r="19" spans="1:20" ht="13.5">
      <c r="A19" s="123"/>
      <c r="B19" s="141"/>
      <c r="C19" s="146" t="s">
        <v>160</v>
      </c>
      <c r="D19" s="147" t="s">
        <v>161</v>
      </c>
      <c r="E19" s="148">
        <v>0.19</v>
      </c>
      <c r="F19" s="149">
        <v>456.8</v>
      </c>
      <c r="G19" s="148">
        <v>3</v>
      </c>
      <c r="H19" s="150">
        <f>E19*F19*G19</f>
        <v>260.37599999999998</v>
      </c>
    </row>
    <row r="20" spans="1:20">
      <c r="A20" s="123"/>
      <c r="B20" s="141">
        <v>3</v>
      </c>
      <c r="C20" s="142" t="s">
        <v>163</v>
      </c>
      <c r="D20" s="143"/>
      <c r="E20" s="142"/>
      <c r="F20" s="152"/>
      <c r="G20" s="144"/>
      <c r="H20" s="145"/>
    </row>
    <row r="21" spans="1:20">
      <c r="A21" s="123"/>
      <c r="B21" s="141"/>
      <c r="C21" s="146" t="s">
        <v>160</v>
      </c>
      <c r="D21" s="147" t="s">
        <v>46</v>
      </c>
      <c r="E21" s="148">
        <v>2.27</v>
      </c>
      <c r="F21" s="149">
        <v>9.14</v>
      </c>
      <c r="G21" s="148">
        <v>3</v>
      </c>
      <c r="H21" s="150">
        <f>E21*F21*G21</f>
        <v>62.243400000000008</v>
      </c>
    </row>
    <row r="22" spans="1:20">
      <c r="A22" s="123"/>
      <c r="B22" s="141">
        <v>4</v>
      </c>
      <c r="C22" s="142" t="s">
        <v>164</v>
      </c>
      <c r="D22" s="143"/>
      <c r="E22" s="142"/>
      <c r="F22" s="152"/>
      <c r="G22" s="144"/>
      <c r="H22" s="145"/>
    </row>
    <row r="23" spans="1:20">
      <c r="A23" s="123"/>
      <c r="B23" s="141"/>
      <c r="C23" s="146" t="s">
        <v>160</v>
      </c>
      <c r="D23" s="147" t="s">
        <v>165</v>
      </c>
      <c r="E23" s="148">
        <v>18.010000000000002</v>
      </c>
      <c r="F23" s="153">
        <v>4.83</v>
      </c>
      <c r="G23" s="148">
        <v>3</v>
      </c>
      <c r="H23" s="150">
        <f>E23*F23*G23</f>
        <v>260.96490000000006</v>
      </c>
    </row>
    <row r="24" spans="1:20">
      <c r="A24" s="123"/>
      <c r="B24" s="140"/>
      <c r="C24" s="154"/>
      <c r="D24" s="155"/>
      <c r="E24" s="153"/>
      <c r="F24" s="153"/>
      <c r="G24" s="153"/>
      <c r="H24" s="156"/>
      <c r="J24" s="157"/>
      <c r="Q24" s="157"/>
    </row>
    <row r="25" spans="1:20" ht="13.5">
      <c r="A25" s="123"/>
      <c r="B25" s="140"/>
      <c r="C25" s="158" t="s">
        <v>58</v>
      </c>
      <c r="D25" s="155"/>
      <c r="E25" s="135"/>
      <c r="F25" s="135"/>
      <c r="G25" s="135"/>
      <c r="H25" s="156">
        <f>ROUND(SUM(H17+H19+H21+H23),2)</f>
        <v>1309.9000000000001</v>
      </c>
      <c r="Q25" s="157"/>
      <c r="R25" s="157"/>
    </row>
    <row r="26" spans="1:20">
      <c r="A26" s="123"/>
      <c r="B26" s="140"/>
      <c r="C26" s="154"/>
      <c r="D26" s="155"/>
      <c r="E26" s="153"/>
      <c r="F26" s="153"/>
      <c r="G26" s="153"/>
      <c r="H26" s="156"/>
      <c r="Q26" s="159"/>
    </row>
    <row r="27" spans="1:20">
      <c r="A27" s="123"/>
      <c r="B27" s="140"/>
      <c r="C27" s="160"/>
      <c r="D27" s="155"/>
      <c r="E27" s="153"/>
      <c r="F27" s="153" t="s">
        <v>58</v>
      </c>
      <c r="G27" s="153"/>
      <c r="H27" s="156">
        <f>H25</f>
        <v>1309.9000000000001</v>
      </c>
      <c r="Q27" s="157"/>
      <c r="R27" s="157"/>
      <c r="T27" s="157"/>
    </row>
    <row r="28" spans="1:20">
      <c r="A28" s="123"/>
      <c r="B28" s="140"/>
      <c r="C28" s="154"/>
      <c r="D28" s="155"/>
      <c r="E28" s="153"/>
      <c r="F28" s="153" t="s">
        <v>166</v>
      </c>
      <c r="G28" s="153"/>
      <c r="H28" s="156">
        <f>H27*0.21</f>
        <v>275.07900000000001</v>
      </c>
      <c r="Q28" s="159"/>
    </row>
    <row r="29" spans="1:20">
      <c r="A29" s="123"/>
      <c r="B29" s="132"/>
      <c r="C29" s="161"/>
      <c r="D29" s="162"/>
      <c r="E29" s="163"/>
      <c r="F29" s="163" t="s">
        <v>167</v>
      </c>
      <c r="G29" s="163"/>
      <c r="H29" s="164">
        <f>H28+H27</f>
        <v>1584.979</v>
      </c>
      <c r="Q29" s="159"/>
    </row>
    <row r="30" spans="1:20">
      <c r="A30" s="123"/>
      <c r="B30" s="165"/>
      <c r="C30" s="166"/>
      <c r="D30" s="167"/>
      <c r="E30" s="168"/>
      <c r="F30" s="168"/>
      <c r="G30" s="168"/>
      <c r="H30" s="169"/>
      <c r="Q30" s="159"/>
    </row>
    <row r="31" spans="1:20">
      <c r="A31" s="123"/>
      <c r="B31" s="165"/>
      <c r="C31" s="170"/>
      <c r="D31" s="171"/>
      <c r="E31" s="165"/>
      <c r="F31" s="165"/>
      <c r="G31" s="165"/>
      <c r="H31" s="172"/>
    </row>
    <row r="32" spans="1:20">
      <c r="A32" s="123"/>
      <c r="B32" s="123"/>
      <c r="C32" s="173" t="s">
        <v>61</v>
      </c>
      <c r="D32" s="173"/>
      <c r="E32" s="173"/>
      <c r="F32" s="173"/>
      <c r="G32" s="173"/>
      <c r="H32" s="123"/>
    </row>
    <row r="33" spans="1:8">
      <c r="A33" s="123"/>
      <c r="B33" s="123"/>
      <c r="C33" s="173"/>
      <c r="D33" s="173"/>
      <c r="E33" s="173"/>
      <c r="F33" s="173"/>
      <c r="G33" s="173"/>
      <c r="H33" s="123"/>
    </row>
    <row r="34" spans="1:8">
      <c r="A34" s="123"/>
      <c r="B34" s="123"/>
      <c r="C34" s="173"/>
      <c r="D34" s="173"/>
      <c r="E34" s="173"/>
      <c r="F34" s="173"/>
      <c r="G34" s="173"/>
      <c r="H34" s="123"/>
    </row>
    <row r="35" spans="1:8">
      <c r="A35" s="123"/>
      <c r="B35" s="123"/>
      <c r="C35" s="173"/>
      <c r="D35" s="174"/>
      <c r="E35" s="173"/>
      <c r="F35" s="173"/>
      <c r="G35" s="173"/>
      <c r="H35" s="123"/>
    </row>
    <row r="36" spans="1:8">
      <c r="A36" s="123"/>
      <c r="B36" s="123"/>
      <c r="C36" s="173" t="s">
        <v>62</v>
      </c>
      <c r="D36" s="174"/>
      <c r="E36" s="173"/>
      <c r="F36" s="173"/>
      <c r="G36" s="173"/>
      <c r="H36" s="123"/>
    </row>
    <row r="37" spans="1:8">
      <c r="A37" s="123"/>
      <c r="B37" s="123"/>
      <c r="D37" s="174"/>
      <c r="E37" s="173"/>
      <c r="F37" s="173"/>
      <c r="G37" s="173"/>
      <c r="H37" s="123"/>
    </row>
    <row r="38" spans="1:8">
      <c r="A38" s="123"/>
      <c r="B38" s="123"/>
      <c r="D38" s="174"/>
      <c r="E38" s="173"/>
      <c r="F38" s="173"/>
      <c r="G38" s="173"/>
      <c r="H38" s="123"/>
    </row>
    <row r="39" spans="1:8">
      <c r="A39" s="123"/>
      <c r="B39" s="123"/>
      <c r="D39" s="174"/>
      <c r="E39" s="173"/>
      <c r="F39" s="173"/>
      <c r="G39" s="173"/>
      <c r="H39" s="123"/>
    </row>
    <row r="40" spans="1:8">
      <c r="A40" s="123"/>
      <c r="B40" s="123"/>
      <c r="C40" s="123"/>
      <c r="D40" s="174"/>
      <c r="E40" s="123"/>
      <c r="F40" s="123"/>
      <c r="G40" s="123"/>
      <c r="H40" s="123"/>
    </row>
    <row r="41" spans="1:8">
      <c r="A41" s="123"/>
      <c r="B41" s="123"/>
      <c r="C41" s="123"/>
      <c r="D41" s="174"/>
      <c r="E41" s="123"/>
      <c r="F41" s="123"/>
      <c r="G41" s="123"/>
      <c r="H41" s="123"/>
    </row>
    <row r="42" spans="1:8">
      <c r="A42" s="123"/>
      <c r="B42" s="123"/>
      <c r="C42" s="123"/>
      <c r="D42" s="174"/>
      <c r="E42" s="123"/>
      <c r="F42" s="123"/>
      <c r="G42" s="123"/>
      <c r="H42" s="123"/>
    </row>
    <row r="43" spans="1:8">
      <c r="A43" s="123"/>
      <c r="B43" s="123"/>
      <c r="C43" s="123"/>
      <c r="D43" s="174"/>
      <c r="E43" s="123"/>
      <c r="F43" s="123"/>
      <c r="G43" s="123"/>
      <c r="H43" s="123"/>
    </row>
    <row r="44" spans="1:8">
      <c r="A44" s="123"/>
      <c r="B44" s="123"/>
      <c r="C44" s="123"/>
      <c r="D44" s="174"/>
      <c r="E44" s="123"/>
      <c r="F44" s="123"/>
      <c r="G44" s="123"/>
      <c r="H44" s="123"/>
    </row>
    <row r="45" spans="1:8">
      <c r="A45" s="123"/>
      <c r="B45" s="123"/>
      <c r="C45" s="123"/>
      <c r="D45" s="174"/>
      <c r="E45" s="123"/>
      <c r="F45" s="123"/>
      <c r="G45" s="123"/>
      <c r="H45" s="123"/>
    </row>
    <row r="46" spans="1:8">
      <c r="A46" s="123"/>
      <c r="B46" s="123"/>
      <c r="C46" s="123"/>
      <c r="D46" s="174"/>
      <c r="E46" s="123"/>
      <c r="F46" s="123"/>
      <c r="G46" s="123"/>
      <c r="H46" s="123"/>
    </row>
    <row r="47" spans="1:8">
      <c r="A47" s="123"/>
      <c r="B47" s="123"/>
      <c r="C47" s="123"/>
      <c r="D47" s="174"/>
      <c r="E47" s="123"/>
      <c r="F47" s="123"/>
      <c r="G47" s="123"/>
      <c r="H47" s="123"/>
    </row>
    <row r="48" spans="1:8">
      <c r="A48" s="123"/>
      <c r="B48" s="123"/>
      <c r="C48" s="123"/>
      <c r="D48" s="174"/>
      <c r="E48" s="123"/>
      <c r="F48" s="123"/>
      <c r="G48" s="123"/>
      <c r="H48" s="123"/>
    </row>
    <row r="49" spans="1:8">
      <c r="A49" s="123"/>
      <c r="B49" s="123"/>
      <c r="C49" s="123"/>
      <c r="D49" s="174"/>
      <c r="E49" s="123"/>
      <c r="F49" s="123"/>
      <c r="G49" s="123"/>
      <c r="H49" s="123"/>
    </row>
    <row r="50" spans="1:8">
      <c r="A50" s="123"/>
      <c r="B50" s="123"/>
      <c r="C50" s="123"/>
      <c r="D50" s="174"/>
      <c r="E50" s="123"/>
      <c r="F50" s="123"/>
      <c r="G50" s="123"/>
      <c r="H50" s="123"/>
    </row>
    <row r="51" spans="1:8">
      <c r="A51" s="123"/>
      <c r="B51" s="123"/>
      <c r="C51" s="123"/>
      <c r="D51" s="174"/>
      <c r="E51" s="123"/>
      <c r="F51" s="123"/>
      <c r="G51" s="123"/>
      <c r="H51" s="123"/>
    </row>
  </sheetData>
  <mergeCells count="5">
    <mergeCell ref="D6:H6"/>
    <mergeCell ref="E13:E14"/>
    <mergeCell ref="F13:H13"/>
    <mergeCell ref="W14:AA14"/>
    <mergeCell ref="D9:G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Vilniaus energija</vt:lpstr>
      <vt:lpstr>savivaldybe</vt:lpstr>
      <vt:lpstr>Lapas1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</dc:creator>
  <cp:lastModifiedBy>Birutė Žarnauskienė</cp:lastModifiedBy>
  <cp:lastPrinted>2016-06-01T11:22:56Z</cp:lastPrinted>
  <dcterms:created xsi:type="dcterms:W3CDTF">2013-04-03T05:56:55Z</dcterms:created>
  <dcterms:modified xsi:type="dcterms:W3CDTF">2016-06-14T06:53:15Z</dcterms:modified>
</cp:coreProperties>
</file>