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FND_2D_FEATURE_DETECTION" sheetId="1" r:id="rId4"/>
    <sheet state="visible" name="Notes on Distribution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<sst xmlns="http://schemas.openxmlformats.org/spreadsheetml/2006/main" count="312" uniqueCount="155">
  <si>
    <t>Performance Evaluation 1 - Number of KeyPoints by Each Detector</t>
  </si>
  <si>
    <t>Detectors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</si>
  <si>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</si>
  <si>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</si>
  <si>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</si>
  <si>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</si>
  <si>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</si>
  <si>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</si>
  <si>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</si>
  <si>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</si>
  <si>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</si>
  <si>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</si>
  <si>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Average</t>
  </si>
  <si>
    <t>Avg_NieghBourHood_Size</t>
  </si>
  <si>
    <t>FAST</t>
  </si>
  <si>
    <t>BRISK</t>
  </si>
  <si>
    <t>ORB</t>
  </si>
  <si>
    <t>AKAZE</t>
  </si>
  <si>
    <t>SIFT</t>
  </si>
  <si>
    <t>HARRIS</t>
  </si>
  <si>
    <t>SHITOMASI</t>
  </si>
  <si>
    <t>Time Taken By Each Detector(ms)</t>
  </si>
  <si>
    <t>Average(ms)</t>
  </si>
  <si>
    <t>DETECTOR</t>
  </si>
  <si>
    <t>DESCRIPTOR</t>
  </si>
  <si>
    <t>Number of Matched KeyPoints/% match/TimeTaken Avg</t>
  </si>
  <si>
    <t>1#2</t>
  </si>
  <si>
    <t>2#3</t>
  </si>
  <si>
    <t>3#4</t>
  </si>
  <si>
    <t>4#5</t>
  </si>
  <si>
    <t>5#6</t>
  </si>
  <si>
    <t>6#7</t>
  </si>
  <si>
    <t>7#8</t>
  </si>
  <si>
    <t>8#9</t>
  </si>
  <si>
    <t>9#10</t>
  </si>
  <si>
    <t>Average Matched Keypoints</t>
  </si>
  <si>
    <t>%Match</t>
  </si>
  <si>
    <t>Average Time Taken for Description(ms)</t>
  </si>
  <si>
    <t>BRIEF</t>
  </si>
  <si>
    <t>FREAK</t>
  </si>
  <si>
    <t>TIme Taken by Each Combination(ms)</t>
  </si>
  <si>
    <t>Average Time Taken</t>
  </si>
  <si>
    <t xml:space="preserve"> </t>
  </si>
  <si>
    <t>Good number of keypoints defining vehicle edge [+0.8] Indicators are detected goofd[+1] . Rear window has quite a good numbers [+1] .Number plate is detected and one or two keypoints are identified. [+0.3]. Avg Running time - [0.6ms] which is impressive[+1] . My overall rating [4.1/5]</t>
  </si>
  <si>
    <t>Seems very less number of keypoints on edges [+0.2] and indicators are detected [+1]. Rear window has meagre keypoints [+0.2]. Average Running Time (15 ms) - [+0.6] - My rating 2/5</t>
  </si>
  <si>
    <t>The vehicle edges are being detected seems there are some spillovers to road [+0.7]. indicators has most number of keypoints in scales [+1] . Rear window also has a considerable keypoints [+0.7]. No keypoints on Number plate.Avg Running time 7ms - [+0.8] . My Rating : 3.2/5</t>
  </si>
  <si>
    <t>Number plate has more number of keypoints (+1) compared to  vehicle eges, the rear window has less number of points. Indicator lights are also detected(+1). Overall Average Detector for the current setting. Avg Running time (11ms) - (0.6) . My rating - [2.6/5]</t>
  </si>
  <si>
    <t>The vehicle edges are detected but some keypoints spilled on to road(+0.5) and considerable number of key points on rear window  too(+0.6). Indicators are also detected  at small scales(+1). Number plate has less keypoints for this setting (+0.4) . Average Running Time : 139ms which is high. My rating 2.5/5</t>
  </si>
  <si>
    <t>The vehicle edges are very well detected at different scale levels[+1] and good numbers of keypoints in the rear window too[+1]. Indicators are also very well detected [+1]  at small scales. Trying to capture most keypoints. Number plates has ok keypoints [0.5]. Avg Running Time 33ms. [+0.3] - My rating 3.8/5</t>
  </si>
  <si>
    <t>The vehicle edges are detected good [+1] , average key points on rear window [+0.7], No Keypoints on Number plate . Indicators are detected [+1]. Average Running Time : 201ms which way too high . My rating : [2.7/5]</t>
  </si>
  <si>
    <t xml:space="preserve">Case 0: </t>
  </si>
  <si>
    <t>FAST Number Of points</t>
  </si>
  <si>
    <t>149.000000,152.000000,150.000000,155.000000,149.000000,149.000000,156.000000,150.000000,138.000000,143.000000,</t>
  </si>
  <si>
    <t>FAST Detection time(ms)</t>
  </si>
  <si>
    <t>0.820800,0.602770,0.813110,0.627170,0.620810,0.602910,0.633030,0.541440,0.622450,0.602170,</t>
  </si>
  <si>
    <t>Case 1:</t>
  </si>
  <si>
    <t>BRISK Number of Points</t>
  </si>
  <si>
    <t>264.000000,282.000000,282.000000,277.000000,297.000000,279.000000,289.000000,272.000000,266.000000,254.000000,</t>
  </si>
  <si>
    <t>BRISK Detection Time(ms)</t>
  </si>
  <si>
    <t>32.769287,40.640756,30.348228,30.274287,30.917287,41.771736,30.761287,29.762908,38.827386,30.539857,</t>
  </si>
  <si>
    <t>Case 2:</t>
  </si>
  <si>
    <t>ORB Number of Points</t>
  </si>
  <si>
    <t>92.000000,102.000000,106.000000,113.000000,109.000000,125.000000,130.000000,129.000000,127.000000,128.000000,</t>
  </si>
  <si>
    <t>ORB Detection Time(ms)</t>
  </si>
  <si>
    <t>6.619890,5.644040,5.049789,22.722508,5.441520,5.522170,9.343269,5.222349,7.596309,5.650939,</t>
  </si>
  <si>
    <t>Case 3:</t>
  </si>
  <si>
    <t>AKAZE Number of Points</t>
  </si>
  <si>
    <t>166.000000,157.000000,161.000000,155.000000,163.000000,164.000000,173.000000,175.000000,177.000000,179.000000,</t>
  </si>
  <si>
    <t>AKAZE Detection Time(ms)</t>
  </si>
  <si>
    <t>158.189985,177.394974,197.777842,210.970121,198.886612,196.361062,266.023956,209.188731,198.684292,197.018862,</t>
  </si>
  <si>
    <t>Case 4:</t>
  </si>
  <si>
    <t>SIFT Number of Points</t>
  </si>
  <si>
    <t>138.000000,132.000000,124.000000,137.000000,134.000000,140.000000,137.000000,148.000000,159.000000,137.000000,</t>
  </si>
  <si>
    <t>SIFT Detection Time(ms)</t>
  </si>
  <si>
    <t>171.183935,186.901813,168.438165,169.584114,176.696104,175.408894,185.636263,202.692751,186.454572,176.040564,</t>
  </si>
  <si>
    <t>Case 5:</t>
  </si>
  <si>
    <t>HARRIS Number of Points</t>
  </si>
  <si>
    <t>17.000000,14.000000,18.000000,21.000000,26.000000,43.000000,18.000000,31.000000,26.000000,34.000000,</t>
  </si>
  <si>
    <t>HARRIS Detection Time(ms)</t>
  </si>
  <si>
    <t>13.076939,10.696429,10.289169,10.001869,10.516879,27.617667,9.409279,11.375519,37.778897,15.008508,</t>
  </si>
  <si>
    <t>Shi-Tomasi Number of Points</t>
  </si>
  <si>
    <t>125.000000,118.000000,123.000000,120.000000,120.000000,113.000000,114.000000,123.000000,111.000000,112.000000,</t>
  </si>
  <si>
    <t>Shi-Tomasi  Detection Time(ms)</t>
  </si>
  <si>
    <t>14.138009,13.447519,11.194309,11.084139,11.814879,10.874399,10.599049,10.626519,11.118559,10.781079,</t>
  </si>
  <si>
    <t>Mathces and Descirption Time:</t>
  </si>
  <si>
    <t>2.458890,2.046930,1.957319,1.292830,1.283260,2.112610,1.442820,1.230970,1.206249,1.214820,</t>
  </si>
  <si>
    <t>102.000000,107.000000,107.000000,105.000000,100.000000,104.000000,105.000000,110.000000,106.000000,</t>
  </si>
  <si>
    <t>1.804220,1.444640,0.816180,1.704480,0.789770,0.791140,1.696770,0.460450,1.009719,1.192030,</t>
  </si>
  <si>
    <t>111.000000,119.000000,113.000000,115.000000,109.000000,111.000000,115.000000,115.000000,107.000000,</t>
  </si>
  <si>
    <t>1.013620,0.655760,0.640320,0.691760,0.618209,0.630190,0.645100,1.299911,0.921769,0.903290,</t>
  </si>
  <si>
    <t>114.000000,119.000000,115.000000,118.000000,108.000000,111.000000,116.000000,114.000000,107.000000,</t>
  </si>
  <si>
    <t>27.131267,25.919478,54.299446,22.805088,65.337594,24.197028,43.190536,23.000818,22.087258,51.621155,</t>
  </si>
  <si>
    <t>104.000000,102.000000,102.000000,106.000000,100.000000,97.000000,101.000000,107.000000,104.000000,</t>
  </si>
  <si>
    <t>16.657659,17.222308,71.883393,15.254488,10.124508,15.490198,24.962618,60.378775,10.397329,75.209443,</t>
  </si>
  <si>
    <t>115.000000,123.000000,116.000000,110.000000,106.000000,112.000000,116.000000,112.000000,105.000000,</t>
  </si>
  <si>
    <t>2.123340,3.286160,2.172410,6.323520,2.353369,2.229520,2.247570,2.222610,2.214930,2.109180,</t>
  </si>
  <si>
    <t>170.000000,185.000000,172.000000,176.000000,178.000000,195.000000,178.000000,178.000000,168.000000,</t>
  </si>
  <si>
    <t>0.711180,0.715610,1.018440,0.700950,0.695130,1.210889,0.717140,0.703380,0.662250,0.749470,</t>
  </si>
  <si>
    <t>174.000000,172.000000,162.000000,167.000000,172.000000,184.000000,179.000000,177.000000,163.000000,</t>
  </si>
  <si>
    <t>3.374710,4.041170,3.275940,3.438980,3.298620,3.427279,3.420509,3.899259,3.071590,3.071899,</t>
  </si>
  <si>
    <t>172.000000,178.000000,166.000000,174.000000,168.000000,192.000000,179.000000,170.000000,162.000000,</t>
  </si>
  <si>
    <t>24.194827,23.391668,24.446817,22.788888,23.236528,22.656978,22.643278,22.478548,22.736778,23.407098,</t>
  </si>
  <si>
    <t>159.000000,177.000000,161.000000,170.000000,159.000000,176.000000,168.000000,172.000000,152.000000,</t>
  </si>
  <si>
    <t>22.499978,64.418064,36.488636,75.618424,53.901005,60.865654,35.541827,64.302294,34.400526,66.900604,</t>
  </si>
  <si>
    <t>166.000000,180.000000,161.000000,173.000000,166.000000,181.000000,177.000000,169.000000,163.000000,</t>
  </si>
  <si>
    <t>0.745769,0.844640,1.189140,1.592470,0.916060,1.394091,1.134980,1.466070,1.015170,1.347439,</t>
  </si>
  <si>
    <t>67.000000,68.000000,70.000000,81.000000,79.000000,88.000000,88.000000,89.000000,87.000000,</t>
  </si>
  <si>
    <t>0.557830,0.368890,0.403340,0.510360,0.376780,0.506210,0.406951,0.606060,0.398180,0.453710,</t>
  </si>
  <si>
    <t>47.000000,54.000000,51.000000,58.000000,60.000000,68.000000,69.000000,73.000000,70.000000,</t>
  </si>
  <si>
    <t>3.796210,3.234060,4.735580,4.419639,64.112324,3.476520,3.317529,3.609500,3.214159,3.895489,</t>
  </si>
  <si>
    <t>67.000000,77.000000,76.000000,82.000000,88.000000,93.000000,93.000000,91.000000,98.000000,</t>
  </si>
  <si>
    <t>26.772148,54.866415,21.952348,62.046844,22.246737,65.037514,21.923758,25.732698,65.044754,22.335408,</t>
  </si>
  <si>
    <t>39.000000,45.000000,43.000000,44.000000,41.000000,48.000000,50.000000,47.000000,56.000000,</t>
  </si>
  <si>
    <t>93.438192,85.365683,90.641702,92.753981,180.631584,89.576181,89.920772,100.593420,97.148191,86.699782,</t>
  </si>
  <si>
    <t>63.000000,70.000000,69.000000,74.000000,83.000000,89.000000,94.000000,87.000000,89.000000,</t>
  </si>
  <si>
    <t>1.744470,1.312770,1.319900,2.606409,1.316539,2.366780,2.222290,1.478510,1.411620,2.099919,</t>
  </si>
  <si>
    <t>140.000000,128.000000,133.000000,134.000000,138.000000,140.000000,145.000000,151.000000,147.000000,</t>
  </si>
  <si>
    <t>2.002139,1.214800,0.532340,0.522920,0.528519,0.952059,1.016500,0.966070,1.046720,0.518030,</t>
  </si>
  <si>
    <t>139.000000,131.000000,132.000000,129.000000,131.000000,143.000000,151.000000,151.000000,146.000000,</t>
  </si>
  <si>
    <t>4.393040,2.408090,3.504350,2.164700,1.832450,2.119160,2.126270,2.351630,2.693280,4.212710,</t>
  </si>
  <si>
    <t>124.000000,129.000000,125.000000,127.000000,130.000000,136.000000,141.000000,141.000000,144.000000,</t>
  </si>
  <si>
    <t>195.254292,193.530353,197.965962,188.768663,192.092802,206.524231,196.077682,209.041631,201.986261,206.312901,</t>
  </si>
  <si>
    <t>134.000000,136.000000,129.000000,130.000000,129.000000,138.000000,143.000000,147.000000,152.000000,</t>
  </si>
  <si>
    <t>22.097798,23.822538,99.344061,97.668181,101.070270,80.585133,22.599618,23.393088,22.496508,23.486388,</t>
  </si>
  <si>
    <t>141.000000,132.000000,134.000000,129.000000,127.000000,142.000000,148.000000,150.000000,149.000000,</t>
  </si>
  <si>
    <t>82.538002,12.660279,76.200533,15.555269,13.145089,18.783568,13.254248,85.020753,85.450962,18.204579,</t>
  </si>
  <si>
    <t>136.000000,135.000000,134.000000,137.000000,140.000000,142.000000,151.000000,149.000000,153.000000,</t>
  </si>
  <si>
    <t>1.493600,1.129810,1.060639,1.170260,1.108900,1.178650,1.132620,1.219310,1.264580,1.171820,</t>
  </si>
  <si>
    <t>76.000000,70.000000,76.000000,78.000000,81.000000,76.000000,71.000000,89.000000,85.000000,</t>
  </si>
  <si>
    <t>0.468349,0.586680,0.444560,0.768880,0.638240,0.802700,0.449890,0.710160,0.576840,0.861530,</t>
  </si>
  <si>
    <t>83.000000,76.000000,83.000000,89.000000,83.000000,81.000000,74.000000,94.000000,90.000000,</t>
  </si>
  <si>
    <t>102.469940,108.369320,99.153191,26.515427,97.307381,23.782908,23.393188,25.243068,23.443278,22.717178,</t>
  </si>
  <si>
    <t>75.000000,72.000000,76.000000,79.000000,78.000000,72.000000,65.000000,82.000000,84.000000,</t>
  </si>
  <si>
    <t>104.602930,121.424578,112.022460,100.052831,48.151546,188.308543,108.899180,118.513680,140.781257,101.434011,</t>
  </si>
  <si>
    <t>91.000000,80.000000,89.000000,93.000000,96.000000,86.000000,90.000000,105.000000,102.000000,</t>
  </si>
  <si>
    <t>0.412260,0.277330,0.333040,0.388860,0.408530,0.534040,0.316739,0.667300,0.399299,0.450960,</t>
  </si>
  <si>
    <t>12.000000,12.000000,13.000000,15.000000,21.000000,15.000000,15.000000,23.000000,20.000000,</t>
  </si>
  <si>
    <t>0.174460,0.153260,0.157110,0.202840,0.472259,0.271280,0.202770,0.184910,0.326940,0.294930,</t>
  </si>
  <si>
    <t>13.000000,13.000000,15.000000,17.000000,24.000000,16.000000,16.000000,24.000000,23.000000,</t>
  </si>
  <si>
    <t>0.709990,0.696170,0.705700,0.493520,0.484970,0.563040,0.496620,0.530240,0.476140,0.511590,</t>
  </si>
  <si>
    <t>13.000000,13.000000,15.000000,18.000000,24.000000,16.000000,15.000000,24.000000,23.000000,</t>
  </si>
  <si>
    <t>24.084388,22.611768,22.482698,22.937909,23.692198,22.823538,23.515527,21.755938,21.724118,22.632878,</t>
  </si>
  <si>
    <t>12.000000,13.000000,15.000000,18.000000,21.000000,17.000000,17.000000,20.000000,19.000000,</t>
  </si>
  <si>
    <t>7.811109,7.590899,37.126737,7.932870,7.588759,8.436759,8.201150,11.215089,7.906369,53.946756,</t>
  </si>
  <si>
    <t>13.000000,13.000000,15.000000,17.000000,25.000000,16.000000,16.000000,23.000000,23.000000,</t>
  </si>
  <si>
    <t>1.063360,1.103940,1.083040,1.094451,1.000670,0.973890,1.042259,1.070839,0.977580,0.989790,</t>
  </si>
  <si>
    <t>95.000000,95.000000,90.000000,93.000000,92.000000,85.000000,93.000000,90.000000,89.000000,</t>
  </si>
  <si>
    <t>0.390951,0.354380,0.356190,0.505980,0.437499,0.525869,0.370190,0.539660,0.353570,0.343070,</t>
  </si>
  <si>
    <t>103.000000,105.000000,100.000000,102.000000,98.000000,97.000000,101.000000,99.000000,99.000000,</t>
  </si>
  <si>
    <t>0.604770,0.563540,0.561990,0.576760,0.759790,0.593630,0.594640,0.601180,0.595100,0.596110,</t>
  </si>
  <si>
    <t>103.000000,105.000000,98.000000,102.000000,99.000000,99.000000,99.000000,100.000000,100.000000,</t>
  </si>
  <si>
    <t>21.855778,21.586888,22.400628,21.637578,23.477148,21.505938,21.867369,21.520158,21.617068,57.375935,</t>
  </si>
  <si>
    <t>92.000000,97.000000,96.000000,95.000000,90.000000,88.000000,87.000000,91.000000,91.000000,</t>
  </si>
  <si>
    <t>8.076459,8.440449,7.913259,7.632169,11.261178,7.835569,60.311685,7.529769,64.935624,7.696790,</t>
  </si>
  <si>
    <t>103.000000,107.000000,101.000000,104.000000,98.000000,98.000000,101.000000,101.000000,102.000000,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</si>
</sst>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/>
    <font>
      <color theme="1"/>
      <name val="Arial"/>
    </font>
    <font>
      <color rgb="FF000000"/>
      <name val="&quot;Arial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center" readingOrder="0" shrinkToFit="0" wrapText="1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10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1" fillId="0" fontId="1" numFmtId="0" xfId="0" applyAlignment="1" applyBorder="1" applyFont="1">
      <alignment horizontal="left" readingOrder="0"/>
    </xf>
    <xf borderId="12" fillId="0" fontId="1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2" fillId="0" fontId="1" numFmtId="0" xfId="0" applyAlignment="1" applyBorder="1" applyFont="1">
      <alignment horizontal="left"/>
    </xf>
    <xf borderId="15" fillId="0" fontId="1" numFmtId="0" xfId="0" applyAlignment="1" applyBorder="1" applyFont="1">
      <alignment horizontal="left" readingOrder="0"/>
    </xf>
    <xf borderId="15" fillId="0" fontId="1" numFmtId="0" xfId="0" applyAlignment="1" applyBorder="1" applyFont="1">
      <alignment horizontal="left" readingOrder="0" shrinkToFit="0" wrapText="0"/>
    </xf>
    <xf borderId="1" fillId="0" fontId="1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14" fillId="0" fontId="4" numFmtId="0" xfId="0" applyBorder="1" applyFont="1"/>
    <xf borderId="4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 shrinkToFit="0" wrapText="1"/>
    </xf>
    <xf borderId="5" fillId="2" fontId="1" numFmtId="0" xfId="0" applyAlignment="1" applyBorder="1" applyFill="1" applyFont="1">
      <alignment horizontal="center" readingOrder="0" vertical="center"/>
    </xf>
    <xf borderId="6" fillId="2" fontId="1" numFmtId="0" xfId="0" applyAlignment="1" applyBorder="1" applyFont="1">
      <alignment horizontal="left" readingOrder="0"/>
    </xf>
    <xf borderId="6" fillId="2" fontId="1" numFmtId="0" xfId="0" applyAlignment="1" applyBorder="1" applyFont="1">
      <alignment readingOrder="0" shrinkToFit="0" wrapText="1"/>
    </xf>
    <xf borderId="6" fillId="2" fontId="2" numFmtId="0" xfId="0" applyAlignment="1" applyBorder="1" applyFont="1">
      <alignment horizontal="center" readingOrder="0" shrinkToFit="0" wrapText="1"/>
    </xf>
    <xf borderId="7" fillId="2" fontId="2" numFmtId="0" xfId="0" applyBorder="1" applyFont="1"/>
    <xf borderId="15" fillId="2" fontId="2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horizontal="left"/>
    </xf>
    <xf borderId="9" fillId="0" fontId="4" numFmtId="0" xfId="0" applyBorder="1" applyFont="1"/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readingOrder="0" shrinkToFit="0" wrapText="1"/>
    </xf>
    <xf borderId="6" fillId="3" fontId="2" numFmtId="0" xfId="0" applyAlignment="1" applyBorder="1" applyFont="1">
      <alignment horizontal="center" readingOrder="0" shrinkToFit="0" wrapText="1"/>
    </xf>
    <xf borderId="10" fillId="3" fontId="2" numFmtId="0" xfId="0" applyBorder="1" applyFont="1"/>
    <xf borderId="8" fillId="3" fontId="2" numFmtId="0" xfId="0" applyAlignment="1" applyBorder="1" applyFont="1">
      <alignment horizontal="center" readingOrder="0" shrinkToFit="0" wrapText="1"/>
    </xf>
    <xf borderId="0" fillId="4" fontId="1" numFmtId="0" xfId="0" applyAlignment="1" applyFill="1" applyFont="1">
      <alignment horizontal="left" readingOrder="0"/>
    </xf>
    <xf borderId="0" fillId="4" fontId="1" numFmtId="0" xfId="0" applyAlignment="1" applyFont="1">
      <alignment readingOrder="0" shrinkToFit="0" wrapText="1"/>
    </xf>
    <xf borderId="6" fillId="4" fontId="2" numFmtId="0" xfId="0" applyAlignment="1" applyBorder="1" applyFont="1">
      <alignment horizontal="center" readingOrder="0" shrinkToFit="0" wrapText="1"/>
    </xf>
    <xf borderId="10" fillId="4" fontId="2" numFmtId="0" xfId="0" applyBorder="1" applyFont="1"/>
    <xf borderId="8" fillId="4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10" fillId="0" fontId="2" numFmtId="0" xfId="0" applyBorder="1" applyFont="1"/>
    <xf borderId="8" fillId="0" fontId="2" numFmtId="0" xfId="0" applyAlignment="1" applyBorder="1" applyFont="1">
      <alignment horizontal="center" readingOrder="0" shrinkToFit="0" wrapText="1"/>
    </xf>
    <xf borderId="11" fillId="0" fontId="4" numFmtId="0" xfId="0" applyBorder="1" applyFont="1"/>
    <xf borderId="12" fillId="0" fontId="1" numFmtId="0" xfId="0" applyAlignment="1" applyBorder="1" applyFont="1">
      <alignment horizontal="left" readingOrder="0"/>
    </xf>
    <xf borderId="12" fillId="0" fontId="1" numFmtId="0" xfId="0" applyAlignment="1" applyBorder="1" applyFont="1">
      <alignment readingOrder="0" shrinkToFit="0" wrapText="1"/>
    </xf>
    <xf borderId="13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readingOrder="0" shrinkToFit="0" wrapText="1"/>
    </xf>
    <xf borderId="7" fillId="0" fontId="2" numFmtId="0" xfId="0" applyBorder="1" applyFont="1"/>
    <xf borderId="15" fillId="0" fontId="2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readingOrder="0" shrinkToFit="0" wrapText="1"/>
    </xf>
    <xf borderId="10" fillId="2" fontId="2" numFmtId="0" xfId="0" applyBorder="1" applyFont="1"/>
    <xf borderId="8" fillId="2" fontId="2" numFmtId="0" xfId="0" applyAlignment="1" applyBorder="1" applyFont="1">
      <alignment horizontal="center" readingOrder="0" shrinkToFit="0" wrapText="1"/>
    </xf>
    <xf borderId="14" fillId="0" fontId="2" numFmtId="0" xfId="0" applyAlignment="1" applyBorder="1" applyFont="1">
      <alignment horizontal="center" readingOrder="0" shrinkToFit="0" wrapText="1"/>
    </xf>
    <xf borderId="6" fillId="5" fontId="1" numFmtId="0" xfId="0" applyAlignment="1" applyBorder="1" applyFill="1" applyFont="1">
      <alignment horizontal="left" readingOrder="0"/>
    </xf>
    <xf borderId="6" fillId="5" fontId="1" numFmtId="0" xfId="0" applyAlignment="1" applyBorder="1" applyFont="1">
      <alignment readingOrder="0" shrinkToFit="0" wrapText="1"/>
    </xf>
    <xf borderId="6" fillId="5" fontId="2" numFmtId="0" xfId="0" applyAlignment="1" applyBorder="1" applyFont="1">
      <alignment horizontal="center" readingOrder="0" shrinkToFit="0" wrapText="1"/>
    </xf>
    <xf borderId="7" fillId="5" fontId="2" numFmtId="0" xfId="0" applyBorder="1" applyFont="1"/>
    <xf borderId="15" fillId="5" fontId="2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right" readingOrder="0" shrinkToFit="0" wrapText="1"/>
    </xf>
    <xf borderId="0" fillId="0" fontId="1" numFmtId="0" xfId="0" applyAlignment="1" applyFont="1">
      <alignment horizontal="right" readingOrder="0" shrinkToFit="0" wrapText="1"/>
    </xf>
    <xf borderId="12" fillId="0" fontId="1" numFmtId="0" xfId="0" applyAlignment="1" applyBorder="1" applyFont="1">
      <alignment horizontal="righ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right" shrinkToFit="0" vertical="bottom" wrapText="1"/>
    </xf>
    <xf borderId="0" fillId="0" fontId="6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left" readingOrder="0" shrinkToFit="0" wrapText="1"/>
    </xf>
    <xf borderId="12" fillId="0" fontId="1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</xdr:rowOff>
    </xdr:from>
    <xdr:ext cx="12192000" cy="3676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161925</xdr:rowOff>
    </xdr:from>
    <xdr:ext cx="12192000" cy="36766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171450</xdr:rowOff>
    </xdr:from>
    <xdr:ext cx="12192000" cy="36766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152400</xdr:rowOff>
    </xdr:from>
    <xdr:ext cx="12192000" cy="36766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84</xdr:row>
      <xdr:rowOff>190500</xdr:rowOff>
    </xdr:from>
    <xdr:ext cx="12192000" cy="367665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</xdr:row>
      <xdr:rowOff>200025</xdr:rowOff>
    </xdr:from>
    <xdr:ext cx="12192000" cy="3676650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107</xdr:row>
      <xdr:rowOff>95250</xdr:rowOff>
    </xdr:from>
    <xdr:ext cx="12192000" cy="3676650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1.63"/>
    <col customWidth="1" min="3" max="3" width="9.63"/>
    <col customWidth="1" min="12" max="12" width="23.25"/>
    <col customWidth="1" min="13" max="13" width="23.63"/>
    <col customWidth="1" min="14" max="14" width="29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0</v>
      </c>
      <c r="I2" s="1"/>
      <c r="J2" s="1"/>
      <c r="K2" s="1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6" t="s">
        <v>12</v>
      </c>
      <c r="M3" s="7" t="s">
        <v>13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8" t="s">
        <v>14</v>
      </c>
      <c r="B4" s="9">
        <v>149.0</v>
      </c>
      <c r="C4" s="9">
        <v>152.0</v>
      </c>
      <c r="D4" s="9">
        <v>150.0</v>
      </c>
      <c r="E4" s="9">
        <v>155.0</v>
      </c>
      <c r="F4" s="9">
        <v>149.0</v>
      </c>
      <c r="G4" s="9">
        <v>149.0</v>
      </c>
      <c r="H4" s="9">
        <v>156.0</v>
      </c>
      <c r="I4" s="9">
        <v>150.0</v>
      </c>
      <c r="J4" s="9">
        <v>138.0</v>
      </c>
      <c r="K4" s="9">
        <v>143.0</v>
      </c>
      <c r="L4" s="10">
        <f t="shared" ref="L4:L10" si="1">ROUND( AVERAGE(B4:K4),0)</f>
        <v>149</v>
      </c>
      <c r="M4" s="11">
        <v>7.777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2" t="s">
        <v>15</v>
      </c>
      <c r="B5" s="13">
        <v>264.0</v>
      </c>
      <c r="C5" s="13">
        <v>282.0</v>
      </c>
      <c r="D5" s="13">
        <v>282.0</v>
      </c>
      <c r="E5" s="13">
        <v>277.0</v>
      </c>
      <c r="F5" s="13">
        <v>297.0</v>
      </c>
      <c r="G5" s="13">
        <v>279.0</v>
      </c>
      <c r="H5" s="13">
        <v>289.0</v>
      </c>
      <c r="I5" s="13">
        <v>272.0</v>
      </c>
      <c r="J5" s="13">
        <v>266.0</v>
      </c>
      <c r="K5" s="13">
        <v>254.0</v>
      </c>
      <c r="L5" s="14">
        <f t="shared" si="1"/>
        <v>276</v>
      </c>
      <c r="M5" s="11">
        <v>27.38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2" t="s">
        <v>16</v>
      </c>
      <c r="B6" s="13">
        <v>92.0</v>
      </c>
      <c r="C6" s="13">
        <v>102.0</v>
      </c>
      <c r="D6" s="13">
        <v>106.0</v>
      </c>
      <c r="E6" s="13">
        <v>113.0</v>
      </c>
      <c r="F6" s="13">
        <v>109.0</v>
      </c>
      <c r="G6" s="13">
        <v>125.0</v>
      </c>
      <c r="H6" s="13">
        <v>130.0</v>
      </c>
      <c r="I6" s="13">
        <v>129.0</v>
      </c>
      <c r="J6" s="13">
        <v>127.0</v>
      </c>
      <c r="K6" s="13">
        <v>128.0</v>
      </c>
      <c r="L6" s="14">
        <f t="shared" si="1"/>
        <v>116</v>
      </c>
      <c r="M6" s="11">
        <v>62.28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2" t="s">
        <v>17</v>
      </c>
      <c r="B7" s="15">
        <f>IFERROR(__xludf.DUMMYFUNCTION("SPLIT(Sheet2!B14,"","")"),166.0)</f>
        <v>166</v>
      </c>
      <c r="C7" s="15">
        <f>IFERROR(__xludf.DUMMYFUNCTION("""COMPUTED_VALUE"""),157.0)</f>
        <v>157</v>
      </c>
      <c r="D7" s="15">
        <f>IFERROR(__xludf.DUMMYFUNCTION("""COMPUTED_VALUE"""),161.0)</f>
        <v>161</v>
      </c>
      <c r="E7" s="15">
        <f>IFERROR(__xludf.DUMMYFUNCTION("""COMPUTED_VALUE"""),155.0)</f>
        <v>155</v>
      </c>
      <c r="F7" s="15">
        <f>IFERROR(__xludf.DUMMYFUNCTION("""COMPUTED_VALUE"""),163.0)</f>
        <v>163</v>
      </c>
      <c r="G7" s="15">
        <f>IFERROR(__xludf.DUMMYFUNCTION("""COMPUTED_VALUE"""),164.0)</f>
        <v>164</v>
      </c>
      <c r="H7" s="15">
        <f>IFERROR(__xludf.DUMMYFUNCTION("""COMPUTED_VALUE"""),173.0)</f>
        <v>173</v>
      </c>
      <c r="I7" s="15">
        <f>IFERROR(__xludf.DUMMYFUNCTION("""COMPUTED_VALUE"""),175.0)</f>
        <v>175</v>
      </c>
      <c r="J7" s="15">
        <f>IFERROR(__xludf.DUMMYFUNCTION("""COMPUTED_VALUE"""),177.0)</f>
        <v>177</v>
      </c>
      <c r="K7" s="15">
        <f>IFERROR(__xludf.DUMMYFUNCTION("""COMPUTED_VALUE"""),179.0)</f>
        <v>179</v>
      </c>
      <c r="L7" s="14">
        <f t="shared" si="1"/>
        <v>167</v>
      </c>
      <c r="M7" s="11">
        <v>8.54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2" t="s">
        <v>18</v>
      </c>
      <c r="B8" s="15">
        <f>IFERROR(__xludf.DUMMYFUNCTION("SPLIT(Sheet2!B18,"","")"),138.0)</f>
        <v>138</v>
      </c>
      <c r="C8" s="15">
        <f>IFERROR(__xludf.DUMMYFUNCTION("""COMPUTED_VALUE"""),132.0)</f>
        <v>132</v>
      </c>
      <c r="D8" s="15">
        <f>IFERROR(__xludf.DUMMYFUNCTION("""COMPUTED_VALUE"""),124.0)</f>
        <v>124</v>
      </c>
      <c r="E8" s="15">
        <f>IFERROR(__xludf.DUMMYFUNCTION("""COMPUTED_VALUE"""),137.0)</f>
        <v>137</v>
      </c>
      <c r="F8" s="15">
        <f>IFERROR(__xludf.DUMMYFUNCTION("""COMPUTED_VALUE"""),134.0)</f>
        <v>134</v>
      </c>
      <c r="G8" s="15">
        <f>IFERROR(__xludf.DUMMYFUNCTION("""COMPUTED_VALUE"""),140.0)</f>
        <v>140</v>
      </c>
      <c r="H8" s="15">
        <f>IFERROR(__xludf.DUMMYFUNCTION("""COMPUTED_VALUE"""),137.0)</f>
        <v>137</v>
      </c>
      <c r="I8" s="15">
        <f>IFERROR(__xludf.DUMMYFUNCTION("""COMPUTED_VALUE"""),148.0)</f>
        <v>148</v>
      </c>
      <c r="J8" s="15">
        <f>IFERROR(__xludf.DUMMYFUNCTION("""COMPUTED_VALUE"""),159.0)</f>
        <v>159</v>
      </c>
      <c r="K8" s="15">
        <f>IFERROR(__xludf.DUMMYFUNCTION("""COMPUTED_VALUE"""),137.0)</f>
        <v>137</v>
      </c>
      <c r="L8" s="14">
        <f t="shared" si="1"/>
        <v>139</v>
      </c>
      <c r="M8" s="11">
        <v>5.59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2" t="s">
        <v>19</v>
      </c>
      <c r="B9" s="15">
        <f>IFERROR(__xludf.DUMMYFUNCTION("SPLIT(Sheet2!B22,"","")"),17.0)</f>
        <v>17</v>
      </c>
      <c r="C9" s="15">
        <f>IFERROR(__xludf.DUMMYFUNCTION("""COMPUTED_VALUE"""),14.0)</f>
        <v>14</v>
      </c>
      <c r="D9" s="15">
        <f>IFERROR(__xludf.DUMMYFUNCTION("""COMPUTED_VALUE"""),18.0)</f>
        <v>18</v>
      </c>
      <c r="E9" s="15">
        <f>IFERROR(__xludf.DUMMYFUNCTION("""COMPUTED_VALUE"""),21.0)</f>
        <v>21</v>
      </c>
      <c r="F9" s="15">
        <f>IFERROR(__xludf.DUMMYFUNCTION("""COMPUTED_VALUE"""),26.0)</f>
        <v>26</v>
      </c>
      <c r="G9" s="15">
        <f>IFERROR(__xludf.DUMMYFUNCTION("""COMPUTED_VALUE"""),43.0)</f>
        <v>43</v>
      </c>
      <c r="H9" s="15">
        <f>IFERROR(__xludf.DUMMYFUNCTION("""COMPUTED_VALUE"""),18.0)</f>
        <v>18</v>
      </c>
      <c r="I9" s="15">
        <f>IFERROR(__xludf.DUMMYFUNCTION("""COMPUTED_VALUE"""),31.0)</f>
        <v>31</v>
      </c>
      <c r="J9" s="15">
        <f>IFERROR(__xludf.DUMMYFUNCTION("""COMPUTED_VALUE"""),26.0)</f>
        <v>26</v>
      </c>
      <c r="K9" s="15">
        <f>IFERROR(__xludf.DUMMYFUNCTION("""COMPUTED_VALUE"""),34.0)</f>
        <v>34</v>
      </c>
      <c r="L9" s="14">
        <f t="shared" si="1"/>
        <v>25</v>
      </c>
      <c r="M9" s="11">
        <v>6.67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6" t="s">
        <v>20</v>
      </c>
      <c r="B10" s="17">
        <f>IFERROR(__xludf.DUMMYFUNCTION("SPLIT(Sheet2!B26,"","")"),125.0)</f>
        <v>125</v>
      </c>
      <c r="C10" s="17">
        <f>IFERROR(__xludf.DUMMYFUNCTION("""COMPUTED_VALUE"""),118.0)</f>
        <v>118</v>
      </c>
      <c r="D10" s="17">
        <f>IFERROR(__xludf.DUMMYFUNCTION("""COMPUTED_VALUE"""),123.0)</f>
        <v>123</v>
      </c>
      <c r="E10" s="17">
        <f>IFERROR(__xludf.DUMMYFUNCTION("""COMPUTED_VALUE"""),120.0)</f>
        <v>120</v>
      </c>
      <c r="F10" s="17">
        <f>IFERROR(__xludf.DUMMYFUNCTION("""COMPUTED_VALUE"""),120.0)</f>
        <v>120</v>
      </c>
      <c r="G10" s="17">
        <f>IFERROR(__xludf.DUMMYFUNCTION("""COMPUTED_VALUE"""),113.0)</f>
        <v>113</v>
      </c>
      <c r="H10" s="17">
        <f>IFERROR(__xludf.DUMMYFUNCTION("""COMPUTED_VALUE"""),114.0)</f>
        <v>114</v>
      </c>
      <c r="I10" s="17">
        <f>IFERROR(__xludf.DUMMYFUNCTION("""COMPUTED_VALUE"""),123.0)</f>
        <v>123</v>
      </c>
      <c r="J10" s="17">
        <f>IFERROR(__xludf.DUMMYFUNCTION("""COMPUTED_VALUE"""),111.0)</f>
        <v>111</v>
      </c>
      <c r="K10" s="17">
        <f>IFERROR(__xludf.DUMMYFUNCTION("""COMPUTED_VALUE"""),112.0)</f>
        <v>112</v>
      </c>
      <c r="L10" s="18">
        <f t="shared" si="1"/>
        <v>118</v>
      </c>
      <c r="M10" s="19">
        <v>4.44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3" t="s">
        <v>21</v>
      </c>
      <c r="I13" s="1"/>
      <c r="J13" s="1"/>
      <c r="K13" s="1"/>
      <c r="L13" s="2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4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  <c r="H14" s="5" t="s">
        <v>8</v>
      </c>
      <c r="I14" s="5" t="s">
        <v>9</v>
      </c>
      <c r="J14" s="5" t="s">
        <v>10</v>
      </c>
      <c r="K14" s="5" t="s">
        <v>11</v>
      </c>
      <c r="L14" s="6" t="s">
        <v>22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8" t="s">
        <v>14</v>
      </c>
      <c r="B15" s="20">
        <f>IFERROR(__xludf.DUMMYFUNCTION("SPLIT(Sheet2!B3,"","")"),0.8208)</f>
        <v>0.8208</v>
      </c>
      <c r="C15" s="20">
        <f>IFERROR(__xludf.DUMMYFUNCTION("""COMPUTED_VALUE"""),0.60277)</f>
        <v>0.60277</v>
      </c>
      <c r="D15" s="20">
        <f>IFERROR(__xludf.DUMMYFUNCTION("""COMPUTED_VALUE"""),0.81311)</f>
        <v>0.81311</v>
      </c>
      <c r="E15" s="20">
        <f>IFERROR(__xludf.DUMMYFUNCTION("""COMPUTED_VALUE"""),0.62717)</f>
        <v>0.62717</v>
      </c>
      <c r="F15" s="20">
        <f>IFERROR(__xludf.DUMMYFUNCTION("""COMPUTED_VALUE"""),0.62081)</f>
        <v>0.62081</v>
      </c>
      <c r="G15" s="20">
        <f>IFERROR(__xludf.DUMMYFUNCTION("""COMPUTED_VALUE"""),0.60291)</f>
        <v>0.60291</v>
      </c>
      <c r="H15" s="20">
        <f>IFERROR(__xludf.DUMMYFUNCTION("""COMPUTED_VALUE"""),0.63303)</f>
        <v>0.63303</v>
      </c>
      <c r="I15" s="20">
        <f>IFERROR(__xludf.DUMMYFUNCTION("""COMPUTED_VALUE"""),0.54144)</f>
        <v>0.54144</v>
      </c>
      <c r="J15" s="20">
        <f>IFERROR(__xludf.DUMMYFUNCTION("""COMPUTED_VALUE"""),0.62245)</f>
        <v>0.62245</v>
      </c>
      <c r="K15" s="20">
        <f>IFERROR(__xludf.DUMMYFUNCTION("""COMPUTED_VALUE"""),0.60217)</f>
        <v>0.60217</v>
      </c>
      <c r="L15" s="10">
        <f t="shared" ref="L15:L21" si="2">AVERAGE(B15:K15)</f>
        <v>0.648666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2" t="s">
        <v>15</v>
      </c>
      <c r="B16" s="1">
        <f>IFERROR(__xludf.DUMMYFUNCTION("SPLIT(Sheet2!B7,"","")"),32.769287)</f>
        <v>32.769287</v>
      </c>
      <c r="C16" s="1">
        <f>IFERROR(__xludf.DUMMYFUNCTION("""COMPUTED_VALUE"""),40.640756)</f>
        <v>40.640756</v>
      </c>
      <c r="D16" s="1">
        <f>IFERROR(__xludf.DUMMYFUNCTION("""COMPUTED_VALUE"""),30.348228)</f>
        <v>30.348228</v>
      </c>
      <c r="E16" s="1">
        <f>IFERROR(__xludf.DUMMYFUNCTION("""COMPUTED_VALUE"""),30.274287)</f>
        <v>30.274287</v>
      </c>
      <c r="F16" s="1">
        <f>IFERROR(__xludf.DUMMYFUNCTION("""COMPUTED_VALUE"""),30.917287)</f>
        <v>30.917287</v>
      </c>
      <c r="G16" s="1">
        <f>IFERROR(__xludf.DUMMYFUNCTION("""COMPUTED_VALUE"""),41.771736)</f>
        <v>41.771736</v>
      </c>
      <c r="H16" s="1">
        <f>IFERROR(__xludf.DUMMYFUNCTION("""COMPUTED_VALUE"""),30.761287)</f>
        <v>30.761287</v>
      </c>
      <c r="I16" s="1">
        <f>IFERROR(__xludf.DUMMYFUNCTION("""COMPUTED_VALUE"""),29.762908)</f>
        <v>29.762908</v>
      </c>
      <c r="J16" s="1">
        <f>IFERROR(__xludf.DUMMYFUNCTION("""COMPUTED_VALUE"""),38.827386)</f>
        <v>38.827386</v>
      </c>
      <c r="K16" s="1">
        <f>IFERROR(__xludf.DUMMYFUNCTION("""COMPUTED_VALUE"""),30.539857)</f>
        <v>30.539857</v>
      </c>
      <c r="L16" s="14">
        <f t="shared" si="2"/>
        <v>33.6613019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2" t="s">
        <v>16</v>
      </c>
      <c r="B17" s="1">
        <f>IFERROR(__xludf.DUMMYFUNCTION("SPLIT(Sheet2!B11,"","")"),6.61989)</f>
        <v>6.61989</v>
      </c>
      <c r="C17" s="1">
        <f>IFERROR(__xludf.DUMMYFUNCTION("""COMPUTED_VALUE"""),5.64404)</f>
        <v>5.64404</v>
      </c>
      <c r="D17" s="1">
        <f>IFERROR(__xludf.DUMMYFUNCTION("""COMPUTED_VALUE"""),5.049789)</f>
        <v>5.049789</v>
      </c>
      <c r="E17" s="1">
        <f>IFERROR(__xludf.DUMMYFUNCTION("""COMPUTED_VALUE"""),22.722508)</f>
        <v>22.722508</v>
      </c>
      <c r="F17" s="1">
        <f>IFERROR(__xludf.DUMMYFUNCTION("""COMPUTED_VALUE"""),5.44152)</f>
        <v>5.44152</v>
      </c>
      <c r="G17" s="1">
        <f>IFERROR(__xludf.DUMMYFUNCTION("""COMPUTED_VALUE"""),5.52217)</f>
        <v>5.52217</v>
      </c>
      <c r="H17" s="21">
        <f>IFERROR(__xludf.DUMMYFUNCTION("""COMPUTED_VALUE"""),9.343269)</f>
        <v>9.343269</v>
      </c>
      <c r="I17" s="1">
        <f>IFERROR(__xludf.DUMMYFUNCTION("""COMPUTED_VALUE"""),5.222349)</f>
        <v>5.222349</v>
      </c>
      <c r="J17" s="1">
        <f>IFERROR(__xludf.DUMMYFUNCTION("""COMPUTED_VALUE"""),7.596309)</f>
        <v>7.596309</v>
      </c>
      <c r="K17" s="1">
        <f>IFERROR(__xludf.DUMMYFUNCTION("""COMPUTED_VALUE"""),5.650939)</f>
        <v>5.650939</v>
      </c>
      <c r="L17" s="14">
        <f t="shared" si="2"/>
        <v>7.8812783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2" t="s">
        <v>17</v>
      </c>
      <c r="B18" s="1">
        <f>IFERROR(__xludf.DUMMYFUNCTION("SPLIT(Sheet2!B15,"","")"),158.189985)</f>
        <v>158.189985</v>
      </c>
      <c r="C18" s="1">
        <f>IFERROR(__xludf.DUMMYFUNCTION("""COMPUTED_VALUE"""),177.394974)</f>
        <v>177.394974</v>
      </c>
      <c r="D18" s="1">
        <f>IFERROR(__xludf.DUMMYFUNCTION("""COMPUTED_VALUE"""),197.777842)</f>
        <v>197.777842</v>
      </c>
      <c r="E18" s="1">
        <f>IFERROR(__xludf.DUMMYFUNCTION("""COMPUTED_VALUE"""),210.970121)</f>
        <v>210.970121</v>
      </c>
      <c r="F18" s="1">
        <f>IFERROR(__xludf.DUMMYFUNCTION("""COMPUTED_VALUE"""),198.886612)</f>
        <v>198.886612</v>
      </c>
      <c r="G18" s="1">
        <f>IFERROR(__xludf.DUMMYFUNCTION("""COMPUTED_VALUE"""),196.361062)</f>
        <v>196.361062</v>
      </c>
      <c r="H18" s="1">
        <f>IFERROR(__xludf.DUMMYFUNCTION("""COMPUTED_VALUE"""),266.023956)</f>
        <v>266.023956</v>
      </c>
      <c r="I18" s="1">
        <f>IFERROR(__xludf.DUMMYFUNCTION("""COMPUTED_VALUE"""),209.188731)</f>
        <v>209.188731</v>
      </c>
      <c r="J18" s="1">
        <f>IFERROR(__xludf.DUMMYFUNCTION("""COMPUTED_VALUE"""),198.684292)</f>
        <v>198.684292</v>
      </c>
      <c r="K18" s="1">
        <f>IFERROR(__xludf.DUMMYFUNCTION("""COMPUTED_VALUE"""),197.018862)</f>
        <v>197.018862</v>
      </c>
      <c r="L18" s="14">
        <f t="shared" si="2"/>
        <v>201.0496437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2" t="s">
        <v>18</v>
      </c>
      <c r="B19" s="1">
        <f>IFERROR(__xludf.DUMMYFUNCTION("SPLIT(Sheet2!B19,"","")"),171.183935)</f>
        <v>171.183935</v>
      </c>
      <c r="C19" s="1">
        <f>IFERROR(__xludf.DUMMYFUNCTION("""COMPUTED_VALUE"""),186.901813)</f>
        <v>186.901813</v>
      </c>
      <c r="D19" s="1">
        <f>IFERROR(__xludf.DUMMYFUNCTION("""COMPUTED_VALUE"""),168.438165)</f>
        <v>168.438165</v>
      </c>
      <c r="E19" s="1">
        <f>IFERROR(__xludf.DUMMYFUNCTION("""COMPUTED_VALUE"""),169.584114)</f>
        <v>169.584114</v>
      </c>
      <c r="F19" s="1">
        <f>IFERROR(__xludf.DUMMYFUNCTION("""COMPUTED_VALUE"""),176.696104)</f>
        <v>176.696104</v>
      </c>
      <c r="G19" s="1">
        <f>IFERROR(__xludf.DUMMYFUNCTION("""COMPUTED_VALUE"""),175.408894)</f>
        <v>175.408894</v>
      </c>
      <c r="H19" s="1">
        <f>IFERROR(__xludf.DUMMYFUNCTION("""COMPUTED_VALUE"""),185.636263)</f>
        <v>185.636263</v>
      </c>
      <c r="I19" s="1">
        <f>IFERROR(__xludf.DUMMYFUNCTION("""COMPUTED_VALUE"""),202.692751)</f>
        <v>202.692751</v>
      </c>
      <c r="J19" s="1">
        <f>IFERROR(__xludf.DUMMYFUNCTION("""COMPUTED_VALUE"""),186.454572)</f>
        <v>186.454572</v>
      </c>
      <c r="K19" s="1">
        <f>IFERROR(__xludf.DUMMYFUNCTION("""COMPUTED_VALUE"""),176.040564)</f>
        <v>176.040564</v>
      </c>
      <c r="L19" s="14">
        <f t="shared" si="2"/>
        <v>179.9037175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2" t="s">
        <v>19</v>
      </c>
      <c r="B20" s="1">
        <f>IFERROR(__xludf.DUMMYFUNCTION("SPLIT(Sheet2!B23,"","")"),13.076939)</f>
        <v>13.076939</v>
      </c>
      <c r="C20" s="1">
        <f>IFERROR(__xludf.DUMMYFUNCTION("""COMPUTED_VALUE"""),10.696429)</f>
        <v>10.696429</v>
      </c>
      <c r="D20" s="1">
        <f>IFERROR(__xludf.DUMMYFUNCTION("""COMPUTED_VALUE"""),10.289169)</f>
        <v>10.289169</v>
      </c>
      <c r="E20" s="1">
        <f>IFERROR(__xludf.DUMMYFUNCTION("""COMPUTED_VALUE"""),10.001869)</f>
        <v>10.001869</v>
      </c>
      <c r="F20" s="1">
        <f>IFERROR(__xludf.DUMMYFUNCTION("""COMPUTED_VALUE"""),10.516879)</f>
        <v>10.516879</v>
      </c>
      <c r="G20" s="1">
        <f>IFERROR(__xludf.DUMMYFUNCTION("""COMPUTED_VALUE"""),27.617667)</f>
        <v>27.617667</v>
      </c>
      <c r="H20" s="1">
        <f>IFERROR(__xludf.DUMMYFUNCTION("""COMPUTED_VALUE"""),9.409279)</f>
        <v>9.409279</v>
      </c>
      <c r="I20" s="1">
        <f>IFERROR(__xludf.DUMMYFUNCTION("""COMPUTED_VALUE"""),11.375519)</f>
        <v>11.375519</v>
      </c>
      <c r="J20" s="1">
        <f>IFERROR(__xludf.DUMMYFUNCTION("""COMPUTED_VALUE"""),37.778897)</f>
        <v>37.778897</v>
      </c>
      <c r="K20" s="1">
        <f>IFERROR(__xludf.DUMMYFUNCTION("""COMPUTED_VALUE"""),15.008508)</f>
        <v>15.008508</v>
      </c>
      <c r="L20" s="14">
        <f t="shared" si="2"/>
        <v>15.5771155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6" t="s">
        <v>20</v>
      </c>
      <c r="B21" s="22">
        <f>IFERROR(__xludf.DUMMYFUNCTION("SPLIT(Sheet2!B27,"","")"),14.138009)</f>
        <v>14.138009</v>
      </c>
      <c r="C21" s="22">
        <f>IFERROR(__xludf.DUMMYFUNCTION("""COMPUTED_VALUE"""),13.447519)</f>
        <v>13.447519</v>
      </c>
      <c r="D21" s="22">
        <f>IFERROR(__xludf.DUMMYFUNCTION("""COMPUTED_VALUE"""),11.194309)</f>
        <v>11.194309</v>
      </c>
      <c r="E21" s="22">
        <f>IFERROR(__xludf.DUMMYFUNCTION("""COMPUTED_VALUE"""),11.084139)</f>
        <v>11.084139</v>
      </c>
      <c r="F21" s="22">
        <f>IFERROR(__xludf.DUMMYFUNCTION("""COMPUTED_VALUE"""),11.814879)</f>
        <v>11.814879</v>
      </c>
      <c r="G21" s="22">
        <f>IFERROR(__xludf.DUMMYFUNCTION("""COMPUTED_VALUE"""),10.874399)</f>
        <v>10.874399</v>
      </c>
      <c r="H21" s="22">
        <f>IFERROR(__xludf.DUMMYFUNCTION("""COMPUTED_VALUE"""),10.599049)</f>
        <v>10.599049</v>
      </c>
      <c r="I21" s="22">
        <f>IFERROR(__xludf.DUMMYFUNCTION("""COMPUTED_VALUE"""),10.626519)</f>
        <v>10.626519</v>
      </c>
      <c r="J21" s="22">
        <f>IFERROR(__xludf.DUMMYFUNCTION("""COMPUTED_VALUE"""),11.118559)</f>
        <v>11.118559</v>
      </c>
      <c r="K21" s="22">
        <f>IFERROR(__xludf.DUMMYFUNCTION("""COMPUTED_VALUE"""),10.781079)</f>
        <v>10.781079</v>
      </c>
      <c r="L21" s="18">
        <f t="shared" si="2"/>
        <v>11.567846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M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3" t="s">
        <v>23</v>
      </c>
      <c r="B25" s="24" t="s">
        <v>24</v>
      </c>
      <c r="C25" s="25" t="s">
        <v>25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8"/>
      <c r="B26" s="28"/>
      <c r="C26" s="29" t="s">
        <v>26</v>
      </c>
      <c r="D26" s="29" t="s">
        <v>27</v>
      </c>
      <c r="E26" s="29" t="s">
        <v>28</v>
      </c>
      <c r="F26" s="29" t="s">
        <v>29</v>
      </c>
      <c r="G26" s="29" t="s">
        <v>30</v>
      </c>
      <c r="H26" s="29" t="s">
        <v>31</v>
      </c>
      <c r="I26" s="29" t="s">
        <v>32</v>
      </c>
      <c r="J26" s="29" t="s">
        <v>33</v>
      </c>
      <c r="K26" s="29" t="s">
        <v>34</v>
      </c>
      <c r="L26" s="7" t="s">
        <v>35</v>
      </c>
      <c r="M26" s="30" t="s">
        <v>36</v>
      </c>
      <c r="N26" s="31" t="s">
        <v>37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32" t="s">
        <v>14</v>
      </c>
      <c r="B27" s="33" t="s">
        <v>15</v>
      </c>
      <c r="C27" s="34">
        <v>97.0</v>
      </c>
      <c r="D27" s="34">
        <v>104.0</v>
      </c>
      <c r="E27" s="34">
        <v>101.0</v>
      </c>
      <c r="F27" s="34">
        <v>98.0</v>
      </c>
      <c r="G27" s="34">
        <v>85.0</v>
      </c>
      <c r="H27" s="34">
        <v>107.0</v>
      </c>
      <c r="I27" s="34">
        <v>107.0</v>
      </c>
      <c r="J27" s="34">
        <v>100.0</v>
      </c>
      <c r="K27" s="34">
        <v>100.0</v>
      </c>
      <c r="L27" s="35">
        <f t="shared" ref="L27:L61" si="3">AVERAGE(C27:K27)</f>
        <v>99.88888889</v>
      </c>
      <c r="M27" s="36">
        <f t="shared" ref="M27:M31" si="4">(L27/149)*100</f>
        <v>67.03952274</v>
      </c>
      <c r="N27" s="37">
        <v>1.6246698</v>
      </c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>
      <c r="A28" s="39"/>
      <c r="B28" s="40" t="s">
        <v>38</v>
      </c>
      <c r="C28" s="41">
        <v>119.0</v>
      </c>
      <c r="D28" s="41">
        <v>130.0</v>
      </c>
      <c r="E28" s="41">
        <v>118.0</v>
      </c>
      <c r="F28" s="41">
        <v>126.0</v>
      </c>
      <c r="G28" s="41">
        <v>108.0</v>
      </c>
      <c r="H28" s="41">
        <v>123.0</v>
      </c>
      <c r="I28" s="41">
        <v>131.0</v>
      </c>
      <c r="J28" s="41">
        <v>125.0</v>
      </c>
      <c r="K28" s="41">
        <v>119.0</v>
      </c>
      <c r="L28" s="42">
        <f t="shared" si="3"/>
        <v>122.1111111</v>
      </c>
      <c r="M28" s="43">
        <f t="shared" si="4"/>
        <v>81.95376585</v>
      </c>
      <c r="N28" s="44">
        <v>1.1709399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39"/>
      <c r="B29" s="45" t="s">
        <v>16</v>
      </c>
      <c r="C29" s="46">
        <v>123.0</v>
      </c>
      <c r="D29" s="46">
        <v>126.0</v>
      </c>
      <c r="E29" s="46">
        <v>117.0</v>
      </c>
      <c r="F29" s="46">
        <v>131.0</v>
      </c>
      <c r="G29" s="46">
        <v>114.0</v>
      </c>
      <c r="H29" s="46">
        <v>122.0</v>
      </c>
      <c r="I29" s="46">
        <v>133.0</v>
      </c>
      <c r="J29" s="46">
        <v>128.0</v>
      </c>
      <c r="K29" s="46">
        <v>117.0</v>
      </c>
      <c r="L29" s="47">
        <f t="shared" si="3"/>
        <v>123.4444444</v>
      </c>
      <c r="M29" s="48">
        <f t="shared" si="4"/>
        <v>82.84862043</v>
      </c>
      <c r="N29" s="49">
        <v>0.8019928999999999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39"/>
      <c r="B30" s="3" t="s">
        <v>39</v>
      </c>
      <c r="C30" s="50">
        <v>98.0</v>
      </c>
      <c r="D30" s="50">
        <v>99.0</v>
      </c>
      <c r="E30" s="50">
        <v>91.0</v>
      </c>
      <c r="F30" s="50">
        <v>98.0</v>
      </c>
      <c r="G30" s="50">
        <v>85.0</v>
      </c>
      <c r="H30" s="50">
        <v>99.0</v>
      </c>
      <c r="I30" s="50">
        <v>102.0</v>
      </c>
      <c r="J30" s="50">
        <v>101.0</v>
      </c>
      <c r="K30" s="50">
        <v>105.0</v>
      </c>
      <c r="L30" s="35">
        <f t="shared" si="3"/>
        <v>97.55555556</v>
      </c>
      <c r="M30" s="51">
        <f t="shared" si="4"/>
        <v>65.47352722</v>
      </c>
      <c r="N30" s="52">
        <v>35.9589668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53"/>
      <c r="B31" s="54" t="s">
        <v>18</v>
      </c>
      <c r="C31" s="55">
        <v>118.0</v>
      </c>
      <c r="D31" s="55">
        <v>123.0</v>
      </c>
      <c r="E31" s="55">
        <v>110.0</v>
      </c>
      <c r="F31" s="55">
        <v>119.0</v>
      </c>
      <c r="G31" s="55">
        <v>114.0</v>
      </c>
      <c r="H31" s="55">
        <v>119.0</v>
      </c>
      <c r="I31" s="55">
        <v>123.0</v>
      </c>
      <c r="J31" s="55">
        <v>117.0</v>
      </c>
      <c r="K31" s="55">
        <v>103.0</v>
      </c>
      <c r="L31" s="35">
        <f t="shared" si="3"/>
        <v>116.2222222</v>
      </c>
      <c r="M31" s="56">
        <f t="shared" si="4"/>
        <v>78.00149142</v>
      </c>
      <c r="N31" s="52">
        <v>31.758071899999994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7" t="s">
        <v>15</v>
      </c>
      <c r="B32" s="58" t="s">
        <v>15</v>
      </c>
      <c r="C32" s="59">
        <v>171.0</v>
      </c>
      <c r="D32" s="59">
        <v>176.0</v>
      </c>
      <c r="E32" s="59">
        <v>157.0</v>
      </c>
      <c r="F32" s="59">
        <v>176.0</v>
      </c>
      <c r="G32" s="59">
        <v>174.0</v>
      </c>
      <c r="H32" s="59">
        <v>188.0</v>
      </c>
      <c r="I32" s="59">
        <v>173.0</v>
      </c>
      <c r="J32" s="59">
        <v>171.0</v>
      </c>
      <c r="K32" s="59">
        <v>184.0</v>
      </c>
      <c r="L32" s="35">
        <f t="shared" si="3"/>
        <v>174.4444444</v>
      </c>
      <c r="M32" s="60">
        <f t="shared" ref="M32:M36" si="5">(L32/276)*100</f>
        <v>63.20450886</v>
      </c>
      <c r="N32" s="61">
        <v>2.7282608999999995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customHeight="1">
      <c r="A33" s="39"/>
      <c r="B33" s="62" t="s">
        <v>38</v>
      </c>
      <c r="C33" s="63">
        <v>178.0</v>
      </c>
      <c r="D33" s="63">
        <v>205.0</v>
      </c>
      <c r="E33" s="63">
        <v>185.0</v>
      </c>
      <c r="F33" s="63">
        <v>179.0</v>
      </c>
      <c r="G33" s="63">
        <v>183.0</v>
      </c>
      <c r="H33" s="63">
        <v>195.0</v>
      </c>
      <c r="I33" s="63">
        <v>207.0</v>
      </c>
      <c r="J33" s="63">
        <v>189.0</v>
      </c>
      <c r="K33" s="63">
        <v>183.0</v>
      </c>
      <c r="L33" s="35">
        <f t="shared" si="3"/>
        <v>189.3333333</v>
      </c>
      <c r="M33" s="64">
        <f t="shared" si="5"/>
        <v>68.59903382</v>
      </c>
      <c r="N33" s="65">
        <v>0.7884439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39"/>
      <c r="B34" s="3" t="s">
        <v>16</v>
      </c>
      <c r="C34" s="50">
        <v>164.0</v>
      </c>
      <c r="D34" s="50">
        <v>176.0</v>
      </c>
      <c r="E34" s="50">
        <v>149.0</v>
      </c>
      <c r="F34" s="50">
        <v>170.0</v>
      </c>
      <c r="G34" s="50">
        <v>160.0</v>
      </c>
      <c r="H34" s="50">
        <v>176.0</v>
      </c>
      <c r="I34" s="50">
        <v>175.0</v>
      </c>
      <c r="J34" s="50">
        <v>162.0</v>
      </c>
      <c r="K34" s="50">
        <v>174.0</v>
      </c>
      <c r="L34" s="35">
        <f t="shared" si="3"/>
        <v>167.3333333</v>
      </c>
      <c r="M34" s="51">
        <f t="shared" si="5"/>
        <v>60.62801932</v>
      </c>
      <c r="N34" s="52">
        <v>3.4319955999999996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9"/>
      <c r="B35" s="3" t="s">
        <v>39</v>
      </c>
      <c r="C35" s="50">
        <v>160.0</v>
      </c>
      <c r="D35" s="50">
        <v>177.0</v>
      </c>
      <c r="E35" s="50">
        <v>155.0</v>
      </c>
      <c r="F35" s="50">
        <v>173.0</v>
      </c>
      <c r="G35" s="50">
        <v>161.0</v>
      </c>
      <c r="H35" s="50">
        <v>183.0</v>
      </c>
      <c r="I35" s="50">
        <v>169.0</v>
      </c>
      <c r="J35" s="50">
        <v>178.0</v>
      </c>
      <c r="K35" s="50">
        <v>168.0</v>
      </c>
      <c r="L35" s="35">
        <f t="shared" si="3"/>
        <v>169.3333333</v>
      </c>
      <c r="M35" s="51">
        <f t="shared" si="5"/>
        <v>61.352657</v>
      </c>
      <c r="N35" s="52">
        <v>23.1981408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53"/>
      <c r="B36" s="54" t="s">
        <v>18</v>
      </c>
      <c r="C36" s="55">
        <v>182.0</v>
      </c>
      <c r="D36" s="55">
        <v>193.0</v>
      </c>
      <c r="E36" s="55">
        <v>169.0</v>
      </c>
      <c r="F36" s="55">
        <v>183.0</v>
      </c>
      <c r="G36" s="55">
        <v>171.0</v>
      </c>
      <c r="H36" s="55">
        <v>195.0</v>
      </c>
      <c r="I36" s="55">
        <v>194.0</v>
      </c>
      <c r="J36" s="55">
        <v>176.0</v>
      </c>
      <c r="K36" s="55">
        <v>183.0</v>
      </c>
      <c r="L36" s="35">
        <f t="shared" si="3"/>
        <v>182.8888889</v>
      </c>
      <c r="M36" s="56">
        <f t="shared" si="5"/>
        <v>66.26409018</v>
      </c>
      <c r="N36" s="66">
        <v>51.49370120000001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57" t="s">
        <v>16</v>
      </c>
      <c r="B37" s="67" t="s">
        <v>15</v>
      </c>
      <c r="C37" s="68">
        <v>73.0</v>
      </c>
      <c r="D37" s="68">
        <v>74.0</v>
      </c>
      <c r="E37" s="68">
        <v>79.0</v>
      </c>
      <c r="F37" s="68">
        <v>85.0</v>
      </c>
      <c r="G37" s="68">
        <v>79.0</v>
      </c>
      <c r="H37" s="68">
        <v>92.0</v>
      </c>
      <c r="I37" s="68">
        <v>90.0</v>
      </c>
      <c r="J37" s="68">
        <v>88.0</v>
      </c>
      <c r="K37" s="68">
        <v>91.0</v>
      </c>
      <c r="L37" s="69">
        <f t="shared" si="3"/>
        <v>83.44444444</v>
      </c>
      <c r="M37" s="70">
        <f t="shared" ref="M37:M41" si="6">(L37/116)*100</f>
        <v>71.9348659</v>
      </c>
      <c r="N37" s="71">
        <v>1.1645828999999999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39"/>
      <c r="B38" s="3" t="s">
        <v>38</v>
      </c>
      <c r="C38" s="50">
        <v>49.0</v>
      </c>
      <c r="D38" s="50">
        <v>43.0</v>
      </c>
      <c r="E38" s="50">
        <v>45.0</v>
      </c>
      <c r="F38" s="50">
        <v>59.0</v>
      </c>
      <c r="G38" s="50">
        <v>53.0</v>
      </c>
      <c r="H38" s="50">
        <v>78.0</v>
      </c>
      <c r="I38" s="50">
        <v>68.0</v>
      </c>
      <c r="J38" s="50">
        <v>84.0</v>
      </c>
      <c r="K38" s="50">
        <v>66.0</v>
      </c>
      <c r="L38" s="35">
        <f t="shared" si="3"/>
        <v>60.55555556</v>
      </c>
      <c r="M38" s="51">
        <f t="shared" si="6"/>
        <v>52.20306513</v>
      </c>
      <c r="N38" s="52">
        <v>0.4588311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39"/>
      <c r="B39" s="3" t="s">
        <v>16</v>
      </c>
      <c r="C39" s="50">
        <v>68.0</v>
      </c>
      <c r="D39" s="50">
        <v>71.0</v>
      </c>
      <c r="E39" s="50">
        <v>78.0</v>
      </c>
      <c r="F39" s="50">
        <v>85.0</v>
      </c>
      <c r="G39" s="50">
        <v>87.0</v>
      </c>
      <c r="H39" s="50">
        <v>96.0</v>
      </c>
      <c r="I39" s="50">
        <v>95.0</v>
      </c>
      <c r="J39" s="50">
        <v>93.0</v>
      </c>
      <c r="K39" s="50">
        <v>97.0</v>
      </c>
      <c r="L39" s="35">
        <f t="shared" si="3"/>
        <v>85.55555556</v>
      </c>
      <c r="M39" s="51">
        <f t="shared" si="6"/>
        <v>73.75478927</v>
      </c>
      <c r="N39" s="52">
        <v>9.781100999999998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39"/>
      <c r="B40" s="3" t="s">
        <v>39</v>
      </c>
      <c r="C40" s="50">
        <v>42.0</v>
      </c>
      <c r="D40" s="50">
        <v>36.0</v>
      </c>
      <c r="E40" s="50">
        <v>44.0</v>
      </c>
      <c r="F40" s="50">
        <v>47.0</v>
      </c>
      <c r="G40" s="50">
        <v>44.0</v>
      </c>
      <c r="H40" s="50">
        <v>51.0</v>
      </c>
      <c r="I40" s="50">
        <v>52.0</v>
      </c>
      <c r="J40" s="50">
        <v>48.0</v>
      </c>
      <c r="K40" s="50">
        <v>56.0</v>
      </c>
      <c r="L40" s="35">
        <f t="shared" si="3"/>
        <v>46.66666667</v>
      </c>
      <c r="M40" s="51">
        <f t="shared" si="6"/>
        <v>40.22988506</v>
      </c>
      <c r="N40" s="52">
        <v>38.79586240000001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53"/>
      <c r="B41" s="54" t="s">
        <v>18</v>
      </c>
      <c r="C41" s="55">
        <v>67.0</v>
      </c>
      <c r="D41" s="55">
        <v>79.0</v>
      </c>
      <c r="E41" s="55">
        <v>78.0</v>
      </c>
      <c r="F41" s="55">
        <v>79.0</v>
      </c>
      <c r="G41" s="55">
        <v>82.0</v>
      </c>
      <c r="H41" s="55">
        <v>95.0</v>
      </c>
      <c r="I41" s="55">
        <v>95.0</v>
      </c>
      <c r="J41" s="55">
        <v>94.0</v>
      </c>
      <c r="K41" s="55">
        <v>94.0</v>
      </c>
      <c r="L41" s="35">
        <f t="shared" si="3"/>
        <v>84.77777778</v>
      </c>
      <c r="M41" s="56">
        <f t="shared" si="6"/>
        <v>73.08429119</v>
      </c>
      <c r="N41" s="66">
        <v>100.67694880000002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57" t="s">
        <v>17</v>
      </c>
      <c r="B42" s="58" t="s">
        <v>15</v>
      </c>
      <c r="C42" s="59">
        <v>137.0</v>
      </c>
      <c r="D42" s="59">
        <v>125.0</v>
      </c>
      <c r="E42" s="59">
        <v>129.0</v>
      </c>
      <c r="F42" s="59">
        <v>129.0</v>
      </c>
      <c r="G42" s="59">
        <v>131.0</v>
      </c>
      <c r="H42" s="59">
        <v>132.0</v>
      </c>
      <c r="I42" s="59">
        <v>142.0</v>
      </c>
      <c r="J42" s="59">
        <v>146.0</v>
      </c>
      <c r="K42" s="59">
        <v>144.0</v>
      </c>
      <c r="L42" s="35">
        <f t="shared" si="3"/>
        <v>135</v>
      </c>
      <c r="M42" s="60">
        <f t="shared" ref="M42:M47" si="7">(L42/167)*100</f>
        <v>80.83832335</v>
      </c>
      <c r="N42" s="61">
        <v>1.7879207000000001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39"/>
      <c r="B43" s="3" t="s">
        <v>38</v>
      </c>
      <c r="C43" s="50">
        <v>141.0</v>
      </c>
      <c r="D43" s="50">
        <v>134.0</v>
      </c>
      <c r="E43" s="50">
        <v>131.0</v>
      </c>
      <c r="F43" s="50">
        <v>130.0</v>
      </c>
      <c r="G43" s="50">
        <v>134.0</v>
      </c>
      <c r="H43" s="50">
        <v>146.0</v>
      </c>
      <c r="I43" s="50">
        <v>150.0</v>
      </c>
      <c r="J43" s="50">
        <v>148.0</v>
      </c>
      <c r="K43" s="50">
        <v>152.0</v>
      </c>
      <c r="L43" s="35">
        <f t="shared" si="3"/>
        <v>140.6666667</v>
      </c>
      <c r="M43" s="51">
        <f t="shared" si="7"/>
        <v>84.23153693</v>
      </c>
      <c r="N43" s="52">
        <v>0.9300097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9"/>
      <c r="B44" s="3" t="s">
        <v>16</v>
      </c>
      <c r="C44" s="50">
        <v>129.0</v>
      </c>
      <c r="D44" s="50">
        <v>122.0</v>
      </c>
      <c r="E44" s="50">
        <v>120.0</v>
      </c>
      <c r="F44" s="50">
        <v>121.0</v>
      </c>
      <c r="G44" s="50">
        <v>129.0</v>
      </c>
      <c r="H44" s="50">
        <v>131.0</v>
      </c>
      <c r="I44" s="50">
        <v>138.0</v>
      </c>
      <c r="J44" s="50">
        <v>144.0</v>
      </c>
      <c r="K44" s="50">
        <v>146.0</v>
      </c>
      <c r="L44" s="35">
        <f t="shared" si="3"/>
        <v>131.1111111</v>
      </c>
      <c r="M44" s="51">
        <f t="shared" si="7"/>
        <v>78.50964737</v>
      </c>
      <c r="N44" s="52">
        <v>2.780568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39"/>
      <c r="B45" s="3" t="s">
        <v>17</v>
      </c>
      <c r="C45" s="50">
        <v>138.0</v>
      </c>
      <c r="D45" s="50">
        <v>138.0</v>
      </c>
      <c r="E45" s="50">
        <v>133.0</v>
      </c>
      <c r="F45" s="50">
        <v>127.0</v>
      </c>
      <c r="G45" s="50">
        <v>129.0</v>
      </c>
      <c r="H45" s="50">
        <v>146.0</v>
      </c>
      <c r="I45" s="50">
        <v>147.0</v>
      </c>
      <c r="J45" s="50">
        <v>151.0</v>
      </c>
      <c r="K45" s="50">
        <v>150.0</v>
      </c>
      <c r="L45" s="35">
        <f t="shared" si="3"/>
        <v>139.8888889</v>
      </c>
      <c r="M45" s="51">
        <f t="shared" si="7"/>
        <v>83.76580173</v>
      </c>
      <c r="N45" s="52">
        <v>195.3234716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39"/>
      <c r="B46" s="3" t="s">
        <v>39</v>
      </c>
      <c r="C46" s="50">
        <v>126.0</v>
      </c>
      <c r="D46" s="50">
        <v>129.0</v>
      </c>
      <c r="E46" s="50">
        <v>127.0</v>
      </c>
      <c r="F46" s="50">
        <v>121.0</v>
      </c>
      <c r="G46" s="50">
        <v>122.0</v>
      </c>
      <c r="H46" s="50">
        <v>133.0</v>
      </c>
      <c r="I46" s="50">
        <v>144.0</v>
      </c>
      <c r="J46" s="50">
        <v>147.0</v>
      </c>
      <c r="K46" s="50">
        <v>138.0</v>
      </c>
      <c r="L46" s="35">
        <f t="shared" si="3"/>
        <v>131.8888889</v>
      </c>
      <c r="M46" s="51">
        <f t="shared" si="7"/>
        <v>78.97538257</v>
      </c>
      <c r="N46" s="52">
        <v>51.6563583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53"/>
      <c r="B47" s="54" t="s">
        <v>18</v>
      </c>
      <c r="C47" s="55">
        <v>134.0</v>
      </c>
      <c r="D47" s="55">
        <v>134.0</v>
      </c>
      <c r="E47" s="55">
        <v>130.0</v>
      </c>
      <c r="F47" s="55">
        <v>136.0</v>
      </c>
      <c r="G47" s="55">
        <v>137.0</v>
      </c>
      <c r="H47" s="55">
        <v>147.0</v>
      </c>
      <c r="I47" s="55">
        <v>147.0</v>
      </c>
      <c r="J47" s="55">
        <v>154.0</v>
      </c>
      <c r="K47" s="55">
        <v>151.0</v>
      </c>
      <c r="L47" s="35">
        <f t="shared" si="3"/>
        <v>141.1111111</v>
      </c>
      <c r="M47" s="56">
        <f t="shared" si="7"/>
        <v>84.49767132</v>
      </c>
      <c r="N47" s="66">
        <v>42.08132820000001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57" t="s">
        <v>18</v>
      </c>
      <c r="B48" s="58" t="s">
        <v>15</v>
      </c>
      <c r="C48" s="59">
        <v>64.0</v>
      </c>
      <c r="D48" s="59">
        <v>66.0</v>
      </c>
      <c r="E48" s="59">
        <v>62.0</v>
      </c>
      <c r="F48" s="59">
        <v>66.0</v>
      </c>
      <c r="G48" s="59">
        <v>59.0</v>
      </c>
      <c r="H48" s="59">
        <v>64.0</v>
      </c>
      <c r="I48" s="59">
        <v>64.0</v>
      </c>
      <c r="J48" s="59">
        <v>67.0</v>
      </c>
      <c r="K48" s="59">
        <v>80.0</v>
      </c>
      <c r="L48" s="35">
        <f t="shared" si="3"/>
        <v>65.77777778</v>
      </c>
      <c r="M48" s="60">
        <f t="shared" ref="M48:M51" si="8">(L48/139)*100</f>
        <v>47.32214229</v>
      </c>
      <c r="N48" s="61">
        <v>1.1930189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39"/>
      <c r="B49" s="3" t="s">
        <v>38</v>
      </c>
      <c r="C49" s="50">
        <v>86.0</v>
      </c>
      <c r="D49" s="50">
        <v>78.0</v>
      </c>
      <c r="E49" s="50">
        <v>76.0</v>
      </c>
      <c r="F49" s="50">
        <v>85.0</v>
      </c>
      <c r="G49" s="50">
        <v>69.0</v>
      </c>
      <c r="H49" s="50">
        <v>74.0</v>
      </c>
      <c r="I49" s="50">
        <v>76.0</v>
      </c>
      <c r="J49" s="50">
        <v>70.0</v>
      </c>
      <c r="K49" s="50">
        <v>88.0</v>
      </c>
      <c r="L49" s="35">
        <f t="shared" si="3"/>
        <v>78</v>
      </c>
      <c r="M49" s="51">
        <f t="shared" si="8"/>
        <v>56.11510791</v>
      </c>
      <c r="N49" s="52">
        <v>0.6307829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39"/>
      <c r="B50" s="3" t="s">
        <v>39</v>
      </c>
      <c r="C50" s="50">
        <v>65.0</v>
      </c>
      <c r="D50" s="50">
        <v>72.0</v>
      </c>
      <c r="E50" s="50">
        <v>64.0</v>
      </c>
      <c r="F50" s="50">
        <v>66.0</v>
      </c>
      <c r="G50" s="50">
        <v>59.0</v>
      </c>
      <c r="H50" s="50">
        <v>59.0</v>
      </c>
      <c r="I50" s="50">
        <v>64.0</v>
      </c>
      <c r="J50" s="50">
        <v>65.0</v>
      </c>
      <c r="K50" s="50">
        <v>79.0</v>
      </c>
      <c r="L50" s="35">
        <f t="shared" si="3"/>
        <v>65.88888889</v>
      </c>
      <c r="M50" s="51">
        <f t="shared" si="8"/>
        <v>47.40207834</v>
      </c>
      <c r="N50" s="52">
        <v>55.23948790000001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53"/>
      <c r="B51" s="54" t="s">
        <v>18</v>
      </c>
      <c r="C51" s="55">
        <v>82.0</v>
      </c>
      <c r="D51" s="55">
        <v>81.0</v>
      </c>
      <c r="E51" s="55">
        <v>85.0</v>
      </c>
      <c r="F51" s="55">
        <v>93.0</v>
      </c>
      <c r="G51" s="55">
        <v>90.0</v>
      </c>
      <c r="H51" s="55">
        <v>81.0</v>
      </c>
      <c r="I51" s="55">
        <v>82.0</v>
      </c>
      <c r="J51" s="55">
        <v>102.0</v>
      </c>
      <c r="K51" s="55">
        <v>104.0</v>
      </c>
      <c r="L51" s="35">
        <f t="shared" si="3"/>
        <v>88.88888889</v>
      </c>
      <c r="M51" s="56">
        <f t="shared" si="8"/>
        <v>63.94884093</v>
      </c>
      <c r="N51" s="66">
        <v>114.4191016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57" t="s">
        <v>19</v>
      </c>
      <c r="B52" s="58" t="s">
        <v>15</v>
      </c>
      <c r="C52" s="59">
        <v>12.0</v>
      </c>
      <c r="D52" s="59">
        <v>10.0</v>
      </c>
      <c r="E52" s="59">
        <v>14.0</v>
      </c>
      <c r="F52" s="59">
        <v>15.0</v>
      </c>
      <c r="G52" s="59">
        <v>16.0</v>
      </c>
      <c r="H52" s="59">
        <v>16.0</v>
      </c>
      <c r="I52" s="59">
        <v>15.0</v>
      </c>
      <c r="J52" s="59">
        <v>23.0</v>
      </c>
      <c r="K52" s="59">
        <v>21.0</v>
      </c>
      <c r="L52" s="35">
        <f t="shared" si="3"/>
        <v>15.77777778</v>
      </c>
      <c r="M52" s="60">
        <f t="shared" ref="M52:M56" si="9">(L52/25)*100</f>
        <v>63.11111111</v>
      </c>
      <c r="N52" s="61">
        <v>0.4188358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39"/>
      <c r="B53" s="3" t="s">
        <v>38</v>
      </c>
      <c r="C53" s="50">
        <v>14.0</v>
      </c>
      <c r="D53" s="50">
        <v>11.0</v>
      </c>
      <c r="E53" s="50">
        <v>15.0</v>
      </c>
      <c r="F53" s="50">
        <v>20.0</v>
      </c>
      <c r="G53" s="50">
        <v>24.0</v>
      </c>
      <c r="H53" s="50">
        <v>26.0</v>
      </c>
      <c r="I53" s="50">
        <v>16.0</v>
      </c>
      <c r="J53" s="50">
        <v>24.0</v>
      </c>
      <c r="K53" s="50">
        <v>23.0</v>
      </c>
      <c r="L53" s="35">
        <f t="shared" si="3"/>
        <v>19.22222222</v>
      </c>
      <c r="M53" s="51">
        <f t="shared" si="9"/>
        <v>76.88888889</v>
      </c>
      <c r="N53" s="52">
        <v>0.24407589999999998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39"/>
      <c r="B54" s="3" t="s">
        <v>16</v>
      </c>
      <c r="C54" s="50">
        <v>13.0</v>
      </c>
      <c r="D54" s="50">
        <v>12.0</v>
      </c>
      <c r="E54" s="50">
        <v>17.0</v>
      </c>
      <c r="F54" s="50">
        <v>17.0</v>
      </c>
      <c r="G54" s="50">
        <v>22.0</v>
      </c>
      <c r="H54" s="50">
        <v>23.0</v>
      </c>
      <c r="I54" s="50">
        <v>17.0</v>
      </c>
      <c r="J54" s="50">
        <v>25.0</v>
      </c>
      <c r="K54" s="50">
        <v>23.0</v>
      </c>
      <c r="L54" s="35">
        <f t="shared" si="3"/>
        <v>18.77777778</v>
      </c>
      <c r="M54" s="51">
        <f t="shared" si="9"/>
        <v>75.11111111</v>
      </c>
      <c r="N54" s="52">
        <v>0.566798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39"/>
      <c r="B55" s="3" t="s">
        <v>39</v>
      </c>
      <c r="C55" s="50">
        <v>13.0</v>
      </c>
      <c r="D55" s="50">
        <v>13.0</v>
      </c>
      <c r="E55" s="50">
        <v>15.0</v>
      </c>
      <c r="F55" s="50">
        <v>15.0</v>
      </c>
      <c r="G55" s="50">
        <v>17.0</v>
      </c>
      <c r="H55" s="50">
        <v>20.0</v>
      </c>
      <c r="I55" s="50">
        <v>12.0</v>
      </c>
      <c r="J55" s="50">
        <v>21.0</v>
      </c>
      <c r="K55" s="50">
        <v>18.0</v>
      </c>
      <c r="L55" s="35">
        <f t="shared" si="3"/>
        <v>16</v>
      </c>
      <c r="M55" s="51">
        <f t="shared" si="9"/>
        <v>64</v>
      </c>
      <c r="N55" s="52">
        <v>22.826096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53"/>
      <c r="B56" s="54" t="s">
        <v>18</v>
      </c>
      <c r="C56" s="55">
        <v>14.0</v>
      </c>
      <c r="D56" s="55">
        <v>11.0</v>
      </c>
      <c r="E56" s="55">
        <v>16.0</v>
      </c>
      <c r="F56" s="55">
        <v>19.0</v>
      </c>
      <c r="G56" s="55">
        <v>22.0</v>
      </c>
      <c r="H56" s="55">
        <v>22.0</v>
      </c>
      <c r="I56" s="55">
        <v>13.0</v>
      </c>
      <c r="J56" s="55">
        <v>24.0</v>
      </c>
      <c r="K56" s="55">
        <v>22.0</v>
      </c>
      <c r="L56" s="35">
        <f t="shared" si="3"/>
        <v>18.11111111</v>
      </c>
      <c r="M56" s="56">
        <f t="shared" si="9"/>
        <v>72.44444444</v>
      </c>
      <c r="N56" s="66">
        <v>15.775649699999999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57" t="s">
        <v>20</v>
      </c>
      <c r="B57" s="58" t="s">
        <v>15</v>
      </c>
      <c r="C57" s="59">
        <v>95.0</v>
      </c>
      <c r="D57" s="59">
        <v>88.0</v>
      </c>
      <c r="E57" s="59">
        <v>80.0</v>
      </c>
      <c r="F57" s="59">
        <v>90.0</v>
      </c>
      <c r="G57" s="59">
        <v>82.0</v>
      </c>
      <c r="H57" s="59">
        <v>79.0</v>
      </c>
      <c r="I57" s="59">
        <v>85.0</v>
      </c>
      <c r="J57" s="59">
        <v>86.0</v>
      </c>
      <c r="K57" s="59">
        <v>82.0</v>
      </c>
      <c r="L57" s="35">
        <f t="shared" si="3"/>
        <v>85.22222222</v>
      </c>
      <c r="M57" s="60">
        <f t="shared" ref="M57:M61" si="10">(L57/118)*100</f>
        <v>72.22222222</v>
      </c>
      <c r="N57" s="61">
        <v>1.0399819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39"/>
      <c r="B58" s="3" t="s">
        <v>38</v>
      </c>
      <c r="C58" s="50">
        <v>115.0</v>
      </c>
      <c r="D58" s="50">
        <v>111.0</v>
      </c>
      <c r="E58" s="50">
        <v>104.0</v>
      </c>
      <c r="F58" s="50">
        <v>101.0</v>
      </c>
      <c r="G58" s="50">
        <v>102.0</v>
      </c>
      <c r="H58" s="50">
        <v>102.0</v>
      </c>
      <c r="I58" s="50">
        <v>100.0</v>
      </c>
      <c r="J58" s="50">
        <v>109.0</v>
      </c>
      <c r="K58" s="50">
        <v>100.0</v>
      </c>
      <c r="L58" s="35">
        <f t="shared" si="3"/>
        <v>104.8888889</v>
      </c>
      <c r="M58" s="51">
        <f t="shared" si="10"/>
        <v>88.88888889</v>
      </c>
      <c r="N58" s="52">
        <v>0.4177359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39"/>
      <c r="B59" s="3" t="s">
        <v>16</v>
      </c>
      <c r="C59" s="50">
        <v>111.0</v>
      </c>
      <c r="D59" s="50">
        <v>108.0</v>
      </c>
      <c r="E59" s="50">
        <v>104.0</v>
      </c>
      <c r="F59" s="50">
        <v>103.0</v>
      </c>
      <c r="G59" s="50">
        <v>101.0</v>
      </c>
      <c r="H59" s="50">
        <v>102.0</v>
      </c>
      <c r="I59" s="50">
        <v>99.0</v>
      </c>
      <c r="J59" s="50">
        <v>105.0</v>
      </c>
      <c r="K59" s="50">
        <v>95.0</v>
      </c>
      <c r="L59" s="35">
        <f t="shared" si="3"/>
        <v>103.1111111</v>
      </c>
      <c r="M59" s="51">
        <f t="shared" si="10"/>
        <v>87.38229755</v>
      </c>
      <c r="N59" s="52">
        <v>0.604751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39"/>
      <c r="B60" s="3" t="s">
        <v>39</v>
      </c>
      <c r="C60" s="50">
        <v>86.0</v>
      </c>
      <c r="D60" s="50">
        <v>90.0</v>
      </c>
      <c r="E60" s="50">
        <v>86.0</v>
      </c>
      <c r="F60" s="50">
        <v>88.0</v>
      </c>
      <c r="G60" s="50">
        <v>86.0</v>
      </c>
      <c r="H60" s="50">
        <v>80.0</v>
      </c>
      <c r="I60" s="50">
        <v>81.0</v>
      </c>
      <c r="J60" s="50">
        <v>86.0</v>
      </c>
      <c r="K60" s="50">
        <v>85.0</v>
      </c>
      <c r="L60" s="35">
        <f t="shared" si="3"/>
        <v>85.33333333</v>
      </c>
      <c r="M60" s="51">
        <f t="shared" si="10"/>
        <v>72.31638418</v>
      </c>
      <c r="N60" s="52">
        <v>25.4844488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53"/>
      <c r="B61" s="54" t="s">
        <v>18</v>
      </c>
      <c r="C61" s="55">
        <v>112.0</v>
      </c>
      <c r="D61" s="55">
        <v>109.0</v>
      </c>
      <c r="E61" s="55">
        <v>104.0</v>
      </c>
      <c r="F61" s="55">
        <v>103.0</v>
      </c>
      <c r="G61" s="55">
        <v>99.0</v>
      </c>
      <c r="H61" s="55">
        <v>101.0</v>
      </c>
      <c r="I61" s="55">
        <v>96.0</v>
      </c>
      <c r="J61" s="55">
        <v>106.0</v>
      </c>
      <c r="K61" s="55">
        <v>97.0</v>
      </c>
      <c r="L61" s="35">
        <f t="shared" si="3"/>
        <v>103</v>
      </c>
      <c r="M61" s="56">
        <f t="shared" si="10"/>
        <v>87.28813559</v>
      </c>
      <c r="N61" s="66">
        <v>19.1632951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23" t="s">
        <v>23</v>
      </c>
      <c r="B66" s="24" t="s">
        <v>24</v>
      </c>
      <c r="C66" s="25" t="s">
        <v>40</v>
      </c>
      <c r="D66" s="26"/>
      <c r="E66" s="26"/>
      <c r="F66" s="26"/>
      <c r="G66" s="26"/>
      <c r="H66" s="26"/>
      <c r="I66" s="26"/>
      <c r="J66" s="26"/>
      <c r="K66" s="26"/>
      <c r="L66" s="26"/>
      <c r="M66" s="2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28"/>
      <c r="B67" s="28"/>
      <c r="C67" s="29">
        <v>1.0</v>
      </c>
      <c r="D67" s="29">
        <v>2.0</v>
      </c>
      <c r="E67" s="29">
        <v>3.0</v>
      </c>
      <c r="F67" s="29">
        <v>4.0</v>
      </c>
      <c r="G67" s="29">
        <v>5.0</v>
      </c>
      <c r="H67" s="29">
        <v>6.0</v>
      </c>
      <c r="I67" s="29">
        <v>7.0</v>
      </c>
      <c r="J67" s="29">
        <v>8.0</v>
      </c>
      <c r="K67" s="29">
        <v>9.0</v>
      </c>
      <c r="L67" s="29">
        <v>10.0</v>
      </c>
      <c r="M67" s="72" t="s">
        <v>41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57" t="s">
        <v>14</v>
      </c>
      <c r="B68" s="58" t="s">
        <v>15</v>
      </c>
      <c r="C68" s="59">
        <v>2.45889</v>
      </c>
      <c r="D68" s="59">
        <v>2.04693</v>
      </c>
      <c r="E68" s="59">
        <v>1.957319</v>
      </c>
      <c r="F68" s="59">
        <v>1.29283</v>
      </c>
      <c r="G68" s="59">
        <v>1.28326</v>
      </c>
      <c r="H68" s="59">
        <v>2.11261</v>
      </c>
      <c r="I68" s="59">
        <v>1.44282</v>
      </c>
      <c r="J68" s="59">
        <v>1.23097</v>
      </c>
      <c r="K68" s="59">
        <v>1.206249</v>
      </c>
      <c r="L68" s="73">
        <v>1.21482</v>
      </c>
      <c r="M68" s="61">
        <f t="shared" ref="M68:M102" si="11">AVERAGE(C68:L68)</f>
        <v>1.6246698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39"/>
      <c r="B69" s="3" t="s">
        <v>38</v>
      </c>
      <c r="C69" s="50">
        <v>1.80422</v>
      </c>
      <c r="D69" s="50">
        <v>1.44464</v>
      </c>
      <c r="E69" s="50">
        <v>0.81618</v>
      </c>
      <c r="F69" s="50">
        <v>1.70448</v>
      </c>
      <c r="G69" s="50">
        <v>0.78977</v>
      </c>
      <c r="H69" s="50">
        <v>0.79114</v>
      </c>
      <c r="I69" s="50">
        <v>1.69677</v>
      </c>
      <c r="J69" s="50">
        <v>0.46045</v>
      </c>
      <c r="K69" s="50">
        <v>1.009719</v>
      </c>
      <c r="L69" s="74">
        <v>1.19203</v>
      </c>
      <c r="M69" s="52">
        <f t="shared" si="11"/>
        <v>1.1709399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39"/>
      <c r="B70" s="3" t="s">
        <v>16</v>
      </c>
      <c r="C70" s="50">
        <v>1.01362</v>
      </c>
      <c r="D70" s="50">
        <v>0.65576</v>
      </c>
      <c r="E70" s="50">
        <v>0.64032</v>
      </c>
      <c r="F70" s="50">
        <v>0.69176</v>
      </c>
      <c r="G70" s="50">
        <v>0.618209</v>
      </c>
      <c r="H70" s="50">
        <v>0.63019</v>
      </c>
      <c r="I70" s="50">
        <v>0.6451</v>
      </c>
      <c r="J70" s="50">
        <v>1.299911</v>
      </c>
      <c r="K70" s="50">
        <v>0.921769</v>
      </c>
      <c r="L70" s="74">
        <v>0.90329</v>
      </c>
      <c r="M70" s="52">
        <f t="shared" si="11"/>
        <v>0.8019929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39"/>
      <c r="B71" s="3" t="s">
        <v>39</v>
      </c>
      <c r="C71" s="50">
        <v>27.131267</v>
      </c>
      <c r="D71" s="50">
        <v>25.919478</v>
      </c>
      <c r="E71" s="50">
        <v>54.299446</v>
      </c>
      <c r="F71" s="50">
        <v>22.805088</v>
      </c>
      <c r="G71" s="50">
        <v>65.337594</v>
      </c>
      <c r="H71" s="50">
        <v>24.197028</v>
      </c>
      <c r="I71" s="50">
        <v>43.190536</v>
      </c>
      <c r="J71" s="50">
        <v>23.000818</v>
      </c>
      <c r="K71" s="50">
        <v>22.087258</v>
      </c>
      <c r="L71" s="74">
        <v>51.621155</v>
      </c>
      <c r="M71" s="52">
        <f t="shared" si="11"/>
        <v>35.9589668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53"/>
      <c r="B72" s="54" t="s">
        <v>18</v>
      </c>
      <c r="C72" s="55">
        <v>16.657659</v>
      </c>
      <c r="D72" s="55">
        <v>17.222308</v>
      </c>
      <c r="E72" s="55">
        <v>71.883393</v>
      </c>
      <c r="F72" s="55">
        <v>15.254488</v>
      </c>
      <c r="G72" s="55">
        <v>10.124508</v>
      </c>
      <c r="H72" s="55">
        <v>15.490198</v>
      </c>
      <c r="I72" s="55">
        <v>24.962618</v>
      </c>
      <c r="J72" s="55">
        <v>60.378775</v>
      </c>
      <c r="K72" s="55">
        <v>10.397329</v>
      </c>
      <c r="L72" s="75">
        <v>75.209443</v>
      </c>
      <c r="M72" s="52">
        <f t="shared" si="11"/>
        <v>31.7580719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57" t="s">
        <v>15</v>
      </c>
      <c r="B73" s="58" t="s">
        <v>15</v>
      </c>
      <c r="C73" s="59">
        <v>2.12334</v>
      </c>
      <c r="D73" s="59">
        <v>3.28616</v>
      </c>
      <c r="E73" s="59">
        <v>2.17241</v>
      </c>
      <c r="F73" s="59">
        <v>6.32352</v>
      </c>
      <c r="G73" s="59">
        <v>2.353369</v>
      </c>
      <c r="H73" s="59">
        <v>2.22952</v>
      </c>
      <c r="I73" s="59">
        <v>2.24757</v>
      </c>
      <c r="J73" s="59">
        <v>2.22261</v>
      </c>
      <c r="K73" s="59">
        <v>2.21493</v>
      </c>
      <c r="L73" s="73">
        <v>2.10918</v>
      </c>
      <c r="M73" s="61">
        <f t="shared" si="11"/>
        <v>2.7282609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39"/>
      <c r="B74" s="3" t="s">
        <v>38</v>
      </c>
      <c r="C74" s="50">
        <v>0.71118</v>
      </c>
      <c r="D74" s="50">
        <v>0.71561</v>
      </c>
      <c r="E74" s="50">
        <v>1.01844</v>
      </c>
      <c r="F74" s="50">
        <v>0.70095</v>
      </c>
      <c r="G74" s="50">
        <v>0.69513</v>
      </c>
      <c r="H74" s="50">
        <v>1.210889</v>
      </c>
      <c r="I74" s="50">
        <v>0.71714</v>
      </c>
      <c r="J74" s="50">
        <v>0.70338</v>
      </c>
      <c r="K74" s="50">
        <v>0.66225</v>
      </c>
      <c r="L74" s="74">
        <v>0.74947</v>
      </c>
      <c r="M74" s="52">
        <f t="shared" si="11"/>
        <v>0.7884439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39"/>
      <c r="B75" s="3" t="s">
        <v>16</v>
      </c>
      <c r="C75" s="50">
        <v>3.37471</v>
      </c>
      <c r="D75" s="50">
        <v>4.04117</v>
      </c>
      <c r="E75" s="50">
        <v>3.27594</v>
      </c>
      <c r="F75" s="50">
        <v>3.43898</v>
      </c>
      <c r="G75" s="50">
        <v>3.29862</v>
      </c>
      <c r="H75" s="50">
        <v>3.427279</v>
      </c>
      <c r="I75" s="50">
        <v>3.420509</v>
      </c>
      <c r="J75" s="50">
        <v>3.899259</v>
      </c>
      <c r="K75" s="50">
        <v>3.07159</v>
      </c>
      <c r="L75" s="74">
        <v>3.071899</v>
      </c>
      <c r="M75" s="52">
        <f t="shared" si="11"/>
        <v>3.4319956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39"/>
      <c r="B76" s="3" t="s">
        <v>39</v>
      </c>
      <c r="C76" s="50">
        <v>24.194827</v>
      </c>
      <c r="D76" s="50">
        <v>23.391668</v>
      </c>
      <c r="E76" s="50">
        <v>24.446817</v>
      </c>
      <c r="F76" s="50">
        <v>22.788888</v>
      </c>
      <c r="G76" s="50">
        <v>23.236528</v>
      </c>
      <c r="H76" s="50">
        <v>22.656978</v>
      </c>
      <c r="I76" s="50">
        <v>22.643278</v>
      </c>
      <c r="J76" s="50">
        <v>22.478548</v>
      </c>
      <c r="K76" s="50">
        <v>22.736778</v>
      </c>
      <c r="L76" s="74">
        <v>23.407098</v>
      </c>
      <c r="M76" s="52">
        <f t="shared" si="11"/>
        <v>23.1981408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53"/>
      <c r="B77" s="54" t="s">
        <v>18</v>
      </c>
      <c r="C77" s="55">
        <v>22.499978</v>
      </c>
      <c r="D77" s="55">
        <v>64.418064</v>
      </c>
      <c r="E77" s="55">
        <v>36.488636</v>
      </c>
      <c r="F77" s="55">
        <v>75.618424</v>
      </c>
      <c r="G77" s="55">
        <v>53.901005</v>
      </c>
      <c r="H77" s="55">
        <v>60.865654</v>
      </c>
      <c r="I77" s="55">
        <v>35.541827</v>
      </c>
      <c r="J77" s="55">
        <v>64.302294</v>
      </c>
      <c r="K77" s="55">
        <v>34.400526</v>
      </c>
      <c r="L77" s="75">
        <v>66.900604</v>
      </c>
      <c r="M77" s="66">
        <f t="shared" si="11"/>
        <v>51.4937012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57" t="s">
        <v>16</v>
      </c>
      <c r="B78" s="58" t="s">
        <v>15</v>
      </c>
      <c r="C78" s="59">
        <v>0.745769</v>
      </c>
      <c r="D78" s="59">
        <v>0.84464</v>
      </c>
      <c r="E78" s="59">
        <v>1.18914</v>
      </c>
      <c r="F78" s="59">
        <v>1.59247</v>
      </c>
      <c r="G78" s="59">
        <v>0.91606</v>
      </c>
      <c r="H78" s="59">
        <v>1.394091</v>
      </c>
      <c r="I78" s="59">
        <v>1.13498</v>
      </c>
      <c r="J78" s="59">
        <v>1.46607</v>
      </c>
      <c r="K78" s="59">
        <v>1.01517</v>
      </c>
      <c r="L78" s="73">
        <v>1.347439</v>
      </c>
      <c r="M78" s="61">
        <f t="shared" si="11"/>
        <v>1.1645829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39"/>
      <c r="B79" s="3" t="s">
        <v>38</v>
      </c>
      <c r="C79" s="50">
        <v>0.55783</v>
      </c>
      <c r="D79" s="50">
        <v>0.36889</v>
      </c>
      <c r="E79" s="50">
        <v>0.40334</v>
      </c>
      <c r="F79" s="50">
        <v>0.51036</v>
      </c>
      <c r="G79" s="50">
        <v>0.37678</v>
      </c>
      <c r="H79" s="50">
        <v>0.50621</v>
      </c>
      <c r="I79" s="50">
        <v>0.406951</v>
      </c>
      <c r="J79" s="50">
        <v>0.60606</v>
      </c>
      <c r="K79" s="50">
        <v>0.39818</v>
      </c>
      <c r="L79" s="74">
        <v>0.45371</v>
      </c>
      <c r="M79" s="52">
        <f t="shared" si="11"/>
        <v>0.4588311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39"/>
      <c r="B80" s="3" t="s">
        <v>16</v>
      </c>
      <c r="C80" s="50">
        <v>3.79621</v>
      </c>
      <c r="D80" s="50">
        <v>3.23406</v>
      </c>
      <c r="E80" s="50">
        <v>4.73558</v>
      </c>
      <c r="F80" s="50">
        <v>4.419639</v>
      </c>
      <c r="G80" s="50">
        <v>64.112324</v>
      </c>
      <c r="H80" s="50">
        <v>3.47652</v>
      </c>
      <c r="I80" s="50">
        <v>3.317529</v>
      </c>
      <c r="J80" s="50">
        <v>3.6095</v>
      </c>
      <c r="K80" s="50">
        <v>3.214159</v>
      </c>
      <c r="L80" s="74">
        <v>3.895489</v>
      </c>
      <c r="M80" s="52">
        <f t="shared" si="11"/>
        <v>9.781101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39"/>
      <c r="B81" s="3" t="s">
        <v>39</v>
      </c>
      <c r="C81" s="50">
        <v>26.772148</v>
      </c>
      <c r="D81" s="50">
        <v>54.866415</v>
      </c>
      <c r="E81" s="50">
        <v>21.952348</v>
      </c>
      <c r="F81" s="50">
        <v>62.046844</v>
      </c>
      <c r="G81" s="50">
        <v>22.246737</v>
      </c>
      <c r="H81" s="50">
        <v>65.037514</v>
      </c>
      <c r="I81" s="50">
        <v>21.923758</v>
      </c>
      <c r="J81" s="50">
        <v>25.732698</v>
      </c>
      <c r="K81" s="50">
        <v>65.044754</v>
      </c>
      <c r="L81" s="74">
        <v>22.335408</v>
      </c>
      <c r="M81" s="52">
        <f t="shared" si="11"/>
        <v>38.7958624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53"/>
      <c r="B82" s="54" t="s">
        <v>18</v>
      </c>
      <c r="C82" s="55">
        <v>93.438192</v>
      </c>
      <c r="D82" s="55">
        <v>85.365683</v>
      </c>
      <c r="E82" s="55">
        <v>90.641702</v>
      </c>
      <c r="F82" s="55">
        <v>92.753981</v>
      </c>
      <c r="G82" s="55">
        <v>180.631584</v>
      </c>
      <c r="H82" s="55">
        <v>89.576181</v>
      </c>
      <c r="I82" s="55">
        <v>89.920772</v>
      </c>
      <c r="J82" s="55">
        <v>100.59342</v>
      </c>
      <c r="K82" s="55">
        <v>97.148191</v>
      </c>
      <c r="L82" s="75">
        <v>86.699782</v>
      </c>
      <c r="M82" s="66">
        <f t="shared" si="11"/>
        <v>100.6769488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57" t="s">
        <v>17</v>
      </c>
      <c r="B83" s="58" t="s">
        <v>15</v>
      </c>
      <c r="C83" s="59">
        <v>1.74447</v>
      </c>
      <c r="D83" s="59">
        <v>1.31277</v>
      </c>
      <c r="E83" s="59">
        <v>1.3199</v>
      </c>
      <c r="F83" s="59">
        <v>2.606409</v>
      </c>
      <c r="G83" s="59">
        <v>1.316539</v>
      </c>
      <c r="H83" s="59">
        <v>2.36678</v>
      </c>
      <c r="I83" s="59">
        <v>2.22229</v>
      </c>
      <c r="J83" s="59">
        <v>1.47851</v>
      </c>
      <c r="K83" s="59">
        <v>1.41162</v>
      </c>
      <c r="L83" s="73">
        <v>2.099919</v>
      </c>
      <c r="M83" s="61">
        <f t="shared" si="11"/>
        <v>1.7879207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39"/>
      <c r="B84" s="3" t="s">
        <v>38</v>
      </c>
      <c r="C84" s="50">
        <v>2.002139</v>
      </c>
      <c r="D84" s="50">
        <v>1.2148</v>
      </c>
      <c r="E84" s="50">
        <v>0.53234</v>
      </c>
      <c r="F84" s="50">
        <v>0.52292</v>
      </c>
      <c r="G84" s="50">
        <v>0.528519</v>
      </c>
      <c r="H84" s="50">
        <v>0.952059</v>
      </c>
      <c r="I84" s="50">
        <v>1.0165</v>
      </c>
      <c r="J84" s="50">
        <v>0.96607</v>
      </c>
      <c r="K84" s="50">
        <v>1.04672</v>
      </c>
      <c r="L84" s="74">
        <v>0.51803</v>
      </c>
      <c r="M84" s="52">
        <f t="shared" si="11"/>
        <v>0.9300097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39"/>
      <c r="B85" s="3" t="s">
        <v>16</v>
      </c>
      <c r="C85" s="50">
        <v>4.39304</v>
      </c>
      <c r="D85" s="50">
        <v>2.40809</v>
      </c>
      <c r="E85" s="50">
        <v>3.50435</v>
      </c>
      <c r="F85" s="50">
        <v>2.1647</v>
      </c>
      <c r="G85" s="50">
        <v>1.83245</v>
      </c>
      <c r="H85" s="50">
        <v>2.11916</v>
      </c>
      <c r="I85" s="50">
        <v>2.12627</v>
      </c>
      <c r="J85" s="50">
        <v>2.35163</v>
      </c>
      <c r="K85" s="50">
        <v>2.69328</v>
      </c>
      <c r="L85" s="74">
        <v>4.21271</v>
      </c>
      <c r="M85" s="52">
        <f t="shared" si="11"/>
        <v>2.780568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39"/>
      <c r="B86" s="3" t="s">
        <v>17</v>
      </c>
      <c r="C86" s="50">
        <v>191.537352</v>
      </c>
      <c r="D86" s="50">
        <v>192.296801</v>
      </c>
      <c r="E86" s="50">
        <v>193.137032</v>
      </c>
      <c r="F86" s="50">
        <v>205.32828</v>
      </c>
      <c r="G86" s="50">
        <v>193.769612</v>
      </c>
      <c r="H86" s="50">
        <v>192.553912</v>
      </c>
      <c r="I86" s="50">
        <v>195.038252</v>
      </c>
      <c r="J86" s="50">
        <v>194.616612</v>
      </c>
      <c r="K86" s="50">
        <v>201.274111</v>
      </c>
      <c r="L86" s="50">
        <v>193.682752</v>
      </c>
      <c r="M86" s="52">
        <f t="shared" si="11"/>
        <v>195.3234716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39"/>
      <c r="B87" s="3" t="s">
        <v>39</v>
      </c>
      <c r="C87" s="50">
        <v>22.097798</v>
      </c>
      <c r="D87" s="50">
        <v>23.822538</v>
      </c>
      <c r="E87" s="50">
        <v>99.344061</v>
      </c>
      <c r="F87" s="50">
        <v>97.668181</v>
      </c>
      <c r="G87" s="50">
        <v>101.07027</v>
      </c>
      <c r="H87" s="50">
        <v>80.585133</v>
      </c>
      <c r="I87" s="50">
        <v>22.599618</v>
      </c>
      <c r="J87" s="50">
        <v>23.393088</v>
      </c>
      <c r="K87" s="50">
        <v>22.496508</v>
      </c>
      <c r="L87" s="74">
        <v>23.486388</v>
      </c>
      <c r="M87" s="52">
        <f t="shared" si="11"/>
        <v>51.6563583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53"/>
      <c r="B88" s="54" t="s">
        <v>18</v>
      </c>
      <c r="C88" s="55">
        <v>82.538002</v>
      </c>
      <c r="D88" s="55">
        <v>12.660279</v>
      </c>
      <c r="E88" s="55">
        <v>76.200533</v>
      </c>
      <c r="F88" s="55">
        <v>15.555269</v>
      </c>
      <c r="G88" s="55">
        <v>13.145089</v>
      </c>
      <c r="H88" s="55">
        <v>18.783568</v>
      </c>
      <c r="I88" s="55">
        <v>13.254248</v>
      </c>
      <c r="J88" s="55">
        <v>85.020753</v>
      </c>
      <c r="K88" s="55">
        <v>85.450962</v>
      </c>
      <c r="L88" s="75">
        <v>18.204579</v>
      </c>
      <c r="M88" s="66">
        <f t="shared" si="11"/>
        <v>42.0813282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57" t="s">
        <v>18</v>
      </c>
      <c r="B89" s="58" t="s">
        <v>15</v>
      </c>
      <c r="C89" s="59">
        <v>1.4936</v>
      </c>
      <c r="D89" s="59">
        <v>1.12981</v>
      </c>
      <c r="E89" s="59">
        <v>1.060639</v>
      </c>
      <c r="F89" s="59">
        <v>1.17026</v>
      </c>
      <c r="G89" s="59">
        <v>1.1089</v>
      </c>
      <c r="H89" s="59">
        <v>1.17865</v>
      </c>
      <c r="I89" s="59">
        <v>1.13262</v>
      </c>
      <c r="J89" s="59">
        <v>1.21931</v>
      </c>
      <c r="K89" s="59">
        <v>1.26458</v>
      </c>
      <c r="L89" s="73">
        <v>1.17182</v>
      </c>
      <c r="M89" s="61">
        <f t="shared" si="11"/>
        <v>1.1930189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39"/>
      <c r="B90" s="3" t="s">
        <v>38</v>
      </c>
      <c r="C90" s="50">
        <v>0.468349</v>
      </c>
      <c r="D90" s="50">
        <v>0.58668</v>
      </c>
      <c r="E90" s="50">
        <v>0.44456</v>
      </c>
      <c r="F90" s="50">
        <v>0.76888</v>
      </c>
      <c r="G90" s="50">
        <v>0.63824</v>
      </c>
      <c r="H90" s="50">
        <v>0.8027</v>
      </c>
      <c r="I90" s="50">
        <v>0.44989</v>
      </c>
      <c r="J90" s="50">
        <v>0.71016</v>
      </c>
      <c r="K90" s="50">
        <v>0.57684</v>
      </c>
      <c r="L90" s="74">
        <v>0.86153</v>
      </c>
      <c r="M90" s="52">
        <f t="shared" si="11"/>
        <v>0.6307829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39"/>
      <c r="B91" s="3" t="s">
        <v>39</v>
      </c>
      <c r="C91" s="50">
        <v>102.46994</v>
      </c>
      <c r="D91" s="50">
        <v>108.36932</v>
      </c>
      <c r="E91" s="50">
        <v>99.153191</v>
      </c>
      <c r="F91" s="50">
        <v>26.515427</v>
      </c>
      <c r="G91" s="50">
        <v>97.307381</v>
      </c>
      <c r="H91" s="50">
        <v>23.782908</v>
      </c>
      <c r="I91" s="50">
        <v>23.393188</v>
      </c>
      <c r="J91" s="50">
        <v>25.243068</v>
      </c>
      <c r="K91" s="50">
        <v>23.443278</v>
      </c>
      <c r="L91" s="74">
        <v>22.717178</v>
      </c>
      <c r="M91" s="52">
        <f t="shared" si="11"/>
        <v>55.2394879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53"/>
      <c r="B92" s="54" t="s">
        <v>18</v>
      </c>
      <c r="C92" s="55">
        <v>104.60293</v>
      </c>
      <c r="D92" s="55">
        <v>121.424578</v>
      </c>
      <c r="E92" s="55">
        <v>112.02246</v>
      </c>
      <c r="F92" s="55">
        <v>100.052831</v>
      </c>
      <c r="G92" s="55">
        <v>48.151546</v>
      </c>
      <c r="H92" s="55">
        <v>188.308543</v>
      </c>
      <c r="I92" s="55">
        <v>108.89918</v>
      </c>
      <c r="J92" s="55">
        <v>118.51368</v>
      </c>
      <c r="K92" s="55">
        <v>140.781257</v>
      </c>
      <c r="L92" s="75">
        <v>101.434011</v>
      </c>
      <c r="M92" s="66">
        <f t="shared" si="11"/>
        <v>114.4191016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57" t="s">
        <v>19</v>
      </c>
      <c r="B93" s="58" t="s">
        <v>15</v>
      </c>
      <c r="C93" s="59">
        <v>0.41226</v>
      </c>
      <c r="D93" s="59">
        <v>0.27733</v>
      </c>
      <c r="E93" s="59">
        <v>0.33304</v>
      </c>
      <c r="F93" s="59">
        <v>0.38886</v>
      </c>
      <c r="G93" s="59">
        <v>0.40853</v>
      </c>
      <c r="H93" s="59">
        <v>0.53404</v>
      </c>
      <c r="I93" s="59">
        <v>0.316739</v>
      </c>
      <c r="J93" s="59">
        <v>0.6673</v>
      </c>
      <c r="K93" s="59">
        <v>0.399299</v>
      </c>
      <c r="L93" s="73">
        <v>0.45096</v>
      </c>
      <c r="M93" s="61">
        <f t="shared" si="11"/>
        <v>0.4188358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39"/>
      <c r="B94" s="3" t="s">
        <v>38</v>
      </c>
      <c r="C94" s="50">
        <v>0.17446</v>
      </c>
      <c r="D94" s="50">
        <v>0.15326</v>
      </c>
      <c r="E94" s="50">
        <v>0.15711</v>
      </c>
      <c r="F94" s="50">
        <v>0.20284</v>
      </c>
      <c r="G94" s="50">
        <v>0.472259</v>
      </c>
      <c r="H94" s="50">
        <v>0.27128</v>
      </c>
      <c r="I94" s="50">
        <v>0.20277</v>
      </c>
      <c r="J94" s="50">
        <v>0.18491</v>
      </c>
      <c r="K94" s="50">
        <v>0.32694</v>
      </c>
      <c r="L94" s="74">
        <v>0.29493</v>
      </c>
      <c r="M94" s="52">
        <f t="shared" si="11"/>
        <v>0.2440759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39"/>
      <c r="B95" s="3" t="s">
        <v>16</v>
      </c>
      <c r="C95" s="50">
        <v>0.70999</v>
      </c>
      <c r="D95" s="50">
        <v>0.69617</v>
      </c>
      <c r="E95" s="50">
        <v>0.7057</v>
      </c>
      <c r="F95" s="50">
        <v>0.49352</v>
      </c>
      <c r="G95" s="50">
        <v>0.48497</v>
      </c>
      <c r="H95" s="50">
        <v>0.56304</v>
      </c>
      <c r="I95" s="50">
        <v>0.49662</v>
      </c>
      <c r="J95" s="50">
        <v>0.53024</v>
      </c>
      <c r="K95" s="50">
        <v>0.47614</v>
      </c>
      <c r="L95" s="74">
        <v>0.51159</v>
      </c>
      <c r="M95" s="52">
        <f t="shared" si="11"/>
        <v>0.566798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39"/>
      <c r="B96" s="3" t="s">
        <v>39</v>
      </c>
      <c r="C96" s="50">
        <v>24.084388</v>
      </c>
      <c r="D96" s="50">
        <v>22.611768</v>
      </c>
      <c r="E96" s="50">
        <v>22.482698</v>
      </c>
      <c r="F96" s="50">
        <v>22.937909</v>
      </c>
      <c r="G96" s="50">
        <v>23.692198</v>
      </c>
      <c r="H96" s="50">
        <v>22.823538</v>
      </c>
      <c r="I96" s="50">
        <v>23.515527</v>
      </c>
      <c r="J96" s="50">
        <v>21.755938</v>
      </c>
      <c r="K96" s="50">
        <v>21.724118</v>
      </c>
      <c r="L96" s="74">
        <v>22.632878</v>
      </c>
      <c r="M96" s="52">
        <f t="shared" si="11"/>
        <v>22.826096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53"/>
      <c r="B97" s="54" t="s">
        <v>18</v>
      </c>
      <c r="C97" s="55">
        <v>7.811109</v>
      </c>
      <c r="D97" s="55">
        <v>7.590899</v>
      </c>
      <c r="E97" s="55">
        <v>37.126737</v>
      </c>
      <c r="F97" s="55">
        <v>7.93287</v>
      </c>
      <c r="G97" s="55">
        <v>7.588759</v>
      </c>
      <c r="H97" s="55">
        <v>8.436759</v>
      </c>
      <c r="I97" s="55">
        <v>8.20115</v>
      </c>
      <c r="J97" s="55">
        <v>11.215089</v>
      </c>
      <c r="K97" s="55">
        <v>7.906369</v>
      </c>
      <c r="L97" s="75">
        <v>53.946756</v>
      </c>
      <c r="M97" s="66">
        <f t="shared" si="11"/>
        <v>15.7756497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57" t="s">
        <v>20</v>
      </c>
      <c r="B98" s="58" t="s">
        <v>15</v>
      </c>
      <c r="C98" s="59">
        <v>1.06336</v>
      </c>
      <c r="D98" s="59">
        <v>1.10394</v>
      </c>
      <c r="E98" s="59">
        <v>1.08304</v>
      </c>
      <c r="F98" s="59">
        <v>1.094451</v>
      </c>
      <c r="G98" s="59">
        <v>1.00067</v>
      </c>
      <c r="H98" s="59">
        <v>0.97389</v>
      </c>
      <c r="I98" s="59">
        <v>1.042259</v>
      </c>
      <c r="J98" s="59">
        <v>1.070839</v>
      </c>
      <c r="K98" s="59">
        <v>0.97758</v>
      </c>
      <c r="L98" s="73">
        <v>0.98979</v>
      </c>
      <c r="M98" s="61">
        <f t="shared" si="11"/>
        <v>1.0399819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39"/>
      <c r="B99" s="3" t="s">
        <v>38</v>
      </c>
      <c r="C99" s="50">
        <v>0.390951</v>
      </c>
      <c r="D99" s="50">
        <v>0.35438</v>
      </c>
      <c r="E99" s="50">
        <v>0.35619</v>
      </c>
      <c r="F99" s="50">
        <v>0.50598</v>
      </c>
      <c r="G99" s="50">
        <v>0.437499</v>
      </c>
      <c r="H99" s="50">
        <v>0.525869</v>
      </c>
      <c r="I99" s="50">
        <v>0.37019</v>
      </c>
      <c r="J99" s="50">
        <v>0.53966</v>
      </c>
      <c r="K99" s="50">
        <v>0.35357</v>
      </c>
      <c r="L99" s="74">
        <v>0.34307</v>
      </c>
      <c r="M99" s="52">
        <f t="shared" si="11"/>
        <v>0.4177359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39"/>
      <c r="B100" s="3" t="s">
        <v>16</v>
      </c>
      <c r="C100" s="50">
        <v>0.60477</v>
      </c>
      <c r="D100" s="50">
        <v>0.56354</v>
      </c>
      <c r="E100" s="50">
        <v>0.56199</v>
      </c>
      <c r="F100" s="50">
        <v>0.57676</v>
      </c>
      <c r="G100" s="50">
        <v>0.75979</v>
      </c>
      <c r="H100" s="50">
        <v>0.59363</v>
      </c>
      <c r="I100" s="50">
        <v>0.59464</v>
      </c>
      <c r="J100" s="50">
        <v>0.60118</v>
      </c>
      <c r="K100" s="50">
        <v>0.5951</v>
      </c>
      <c r="L100" s="74">
        <v>0.59611</v>
      </c>
      <c r="M100" s="52">
        <f t="shared" si="11"/>
        <v>0.604751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39"/>
      <c r="B101" s="3" t="s">
        <v>39</v>
      </c>
      <c r="C101" s="50">
        <v>21.855778</v>
      </c>
      <c r="D101" s="50">
        <v>21.586888</v>
      </c>
      <c r="E101" s="50">
        <v>22.400628</v>
      </c>
      <c r="F101" s="50">
        <v>21.637578</v>
      </c>
      <c r="G101" s="50">
        <v>23.477148</v>
      </c>
      <c r="H101" s="50">
        <v>21.505938</v>
      </c>
      <c r="I101" s="50">
        <v>21.867369</v>
      </c>
      <c r="J101" s="50">
        <v>21.520158</v>
      </c>
      <c r="K101" s="50">
        <v>21.617068</v>
      </c>
      <c r="L101" s="74">
        <v>57.375935</v>
      </c>
      <c r="M101" s="52">
        <f t="shared" si="11"/>
        <v>25.4844488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53"/>
      <c r="B102" s="54" t="s">
        <v>18</v>
      </c>
      <c r="C102" s="55">
        <v>8.076459</v>
      </c>
      <c r="D102" s="55">
        <v>8.440449</v>
      </c>
      <c r="E102" s="55">
        <v>7.913259</v>
      </c>
      <c r="F102" s="55">
        <v>7.632169</v>
      </c>
      <c r="G102" s="55">
        <v>11.261178</v>
      </c>
      <c r="H102" s="55">
        <v>7.835569</v>
      </c>
      <c r="I102" s="55">
        <v>60.311685</v>
      </c>
      <c r="J102" s="55">
        <v>7.529769</v>
      </c>
      <c r="K102" s="55">
        <v>64.935624</v>
      </c>
      <c r="L102" s="75">
        <v>7.69679</v>
      </c>
      <c r="M102" s="66">
        <f t="shared" si="11"/>
        <v>19.1632951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2">
    <mergeCell ref="A2:H2"/>
    <mergeCell ref="A13:H13"/>
    <mergeCell ref="A25:A26"/>
    <mergeCell ref="B25:B26"/>
    <mergeCell ref="C25:N25"/>
    <mergeCell ref="A27:A31"/>
    <mergeCell ref="A32:A36"/>
    <mergeCell ref="A66:A67"/>
    <mergeCell ref="A68:A72"/>
    <mergeCell ref="A73:A77"/>
    <mergeCell ref="A78:A82"/>
    <mergeCell ref="A83:A88"/>
    <mergeCell ref="A89:A92"/>
    <mergeCell ref="A93:A97"/>
    <mergeCell ref="A98:A102"/>
    <mergeCell ref="A37:A41"/>
    <mergeCell ref="A42:A47"/>
    <mergeCell ref="A48:A51"/>
    <mergeCell ref="A52:A56"/>
    <mergeCell ref="A57:A61"/>
    <mergeCell ref="B66:B67"/>
    <mergeCell ref="C66:M66"/>
  </mergeCells>
  <conditionalFormatting sqref="A1:AA1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50.13"/>
  </cols>
  <sheetData>
    <row r="1">
      <c r="N1" s="76"/>
    </row>
    <row r="2">
      <c r="N2" s="76"/>
    </row>
    <row r="3">
      <c r="A3" s="3"/>
      <c r="N3" s="76"/>
    </row>
    <row r="4">
      <c r="N4" s="76"/>
    </row>
    <row r="5">
      <c r="N5" s="76"/>
    </row>
    <row r="6">
      <c r="N6" s="76"/>
    </row>
    <row r="7">
      <c r="N7" s="76"/>
    </row>
    <row r="8">
      <c r="N8" s="76"/>
    </row>
    <row r="9">
      <c r="N9" s="76"/>
    </row>
    <row r="10">
      <c r="N10" s="76"/>
      <c r="O10" s="77" t="s">
        <v>42</v>
      </c>
    </row>
    <row r="11">
      <c r="N11" s="76"/>
    </row>
    <row r="12">
      <c r="N12" s="78" t="s">
        <v>14</v>
      </c>
    </row>
    <row r="13">
      <c r="N13" s="50" t="s">
        <v>43</v>
      </c>
    </row>
    <row r="14">
      <c r="N14" s="76"/>
    </row>
    <row r="15">
      <c r="N15" s="76"/>
    </row>
    <row r="16">
      <c r="N16" s="76"/>
    </row>
    <row r="17">
      <c r="N17" s="76"/>
    </row>
    <row r="18">
      <c r="N18" s="76"/>
    </row>
    <row r="19">
      <c r="N19" s="76"/>
    </row>
    <row r="20">
      <c r="N20" s="76"/>
    </row>
    <row r="21">
      <c r="N21" s="76"/>
    </row>
    <row r="22">
      <c r="N22" s="76"/>
    </row>
    <row r="23">
      <c r="N23" s="76"/>
    </row>
    <row r="24">
      <c r="N24" s="76"/>
    </row>
    <row r="25">
      <c r="N25" s="76"/>
    </row>
    <row r="26">
      <c r="N26" s="76"/>
    </row>
    <row r="27">
      <c r="N27" s="76"/>
    </row>
    <row r="28">
      <c r="N28" s="76"/>
    </row>
    <row r="29">
      <c r="N29" s="50" t="s">
        <v>19</v>
      </c>
    </row>
    <row r="30">
      <c r="N30" s="50" t="s">
        <v>44</v>
      </c>
    </row>
    <row r="31">
      <c r="N31" s="76"/>
    </row>
    <row r="32">
      <c r="N32" s="76"/>
    </row>
    <row r="33">
      <c r="N33" s="76"/>
    </row>
    <row r="34">
      <c r="N34" s="76"/>
    </row>
    <row r="35">
      <c r="N35" s="76"/>
    </row>
    <row r="36">
      <c r="N36" s="76"/>
    </row>
    <row r="37">
      <c r="N37" s="76"/>
    </row>
    <row r="38">
      <c r="N38" s="76"/>
    </row>
    <row r="39">
      <c r="N39" s="76"/>
    </row>
    <row r="40">
      <c r="N40" s="76"/>
    </row>
    <row r="41">
      <c r="N41" s="76"/>
    </row>
    <row r="42">
      <c r="N42" s="76"/>
    </row>
    <row r="43">
      <c r="N43" s="76"/>
    </row>
    <row r="44">
      <c r="N44" s="76"/>
    </row>
    <row r="45">
      <c r="N45" s="76"/>
    </row>
    <row r="46">
      <c r="N46" s="76"/>
    </row>
    <row r="47">
      <c r="N47" s="76"/>
    </row>
    <row r="48">
      <c r="N48" s="76"/>
    </row>
    <row r="49">
      <c r="N49" s="76"/>
    </row>
    <row r="50">
      <c r="E50" s="77" t="s">
        <v>42</v>
      </c>
      <c r="N50" s="76"/>
    </row>
    <row r="51">
      <c r="N51" s="76"/>
    </row>
    <row r="52">
      <c r="N52" s="50" t="s">
        <v>16</v>
      </c>
    </row>
    <row r="53">
      <c r="N53" s="50" t="s">
        <v>45</v>
      </c>
    </row>
    <row r="54">
      <c r="N54" s="76"/>
    </row>
    <row r="55">
      <c r="N55" s="76"/>
    </row>
    <row r="56">
      <c r="N56" s="76"/>
    </row>
    <row r="57">
      <c r="N57" s="76"/>
    </row>
    <row r="58">
      <c r="N58" s="76"/>
    </row>
    <row r="59">
      <c r="N59" s="76"/>
    </row>
    <row r="60">
      <c r="N60" s="76"/>
    </row>
    <row r="61">
      <c r="N61" s="76"/>
    </row>
    <row r="62">
      <c r="N62" s="76"/>
    </row>
    <row r="63">
      <c r="N63" s="76"/>
    </row>
    <row r="64">
      <c r="N64" s="76"/>
    </row>
    <row r="65">
      <c r="N65" s="76"/>
    </row>
    <row r="66">
      <c r="N66" s="76"/>
    </row>
    <row r="67">
      <c r="N67" s="76"/>
    </row>
    <row r="68">
      <c r="N68" s="76"/>
    </row>
    <row r="69">
      <c r="N69" s="76"/>
    </row>
    <row r="70">
      <c r="N70" s="76"/>
    </row>
    <row r="71">
      <c r="N71" s="50" t="s">
        <v>20</v>
      </c>
    </row>
    <row r="72">
      <c r="N72" s="50" t="s">
        <v>46</v>
      </c>
    </row>
    <row r="73">
      <c r="N73" s="76"/>
    </row>
    <row r="74">
      <c r="N74" s="76"/>
    </row>
    <row r="75">
      <c r="N75" s="76"/>
    </row>
    <row r="76">
      <c r="N76" s="76"/>
    </row>
    <row r="77">
      <c r="N77" s="76"/>
    </row>
    <row r="78">
      <c r="N78" s="76"/>
    </row>
    <row r="79">
      <c r="N79" s="76"/>
    </row>
    <row r="80">
      <c r="N80" s="76"/>
    </row>
    <row r="81">
      <c r="N81" s="76"/>
    </row>
    <row r="82">
      <c r="N82" s="76"/>
    </row>
    <row r="83">
      <c r="N83" s="76"/>
    </row>
    <row r="84">
      <c r="N84" s="76"/>
    </row>
    <row r="85">
      <c r="N85" s="76"/>
    </row>
    <row r="86">
      <c r="N86" s="76"/>
    </row>
    <row r="87">
      <c r="N87" s="76"/>
    </row>
    <row r="88">
      <c r="N88" s="76"/>
    </row>
    <row r="89">
      <c r="N89" s="76"/>
    </row>
    <row r="90">
      <c r="N90" s="76"/>
    </row>
    <row r="91">
      <c r="N91" s="76"/>
    </row>
    <row r="92">
      <c r="N92" s="76"/>
    </row>
    <row r="93">
      <c r="N93" s="50" t="s">
        <v>18</v>
      </c>
    </row>
    <row r="94">
      <c r="N94" s="50" t="s">
        <v>47</v>
      </c>
    </row>
    <row r="95">
      <c r="N95" s="76"/>
    </row>
    <row r="96">
      <c r="N96" s="76"/>
    </row>
    <row r="97">
      <c r="N97" s="76"/>
    </row>
    <row r="98">
      <c r="N98" s="76"/>
    </row>
    <row r="99">
      <c r="E99" s="77" t="s">
        <v>18</v>
      </c>
      <c r="N99" s="76"/>
    </row>
    <row r="100">
      <c r="N100" s="76"/>
    </row>
    <row r="101">
      <c r="N101" s="76"/>
    </row>
    <row r="102">
      <c r="N102" s="76"/>
    </row>
    <row r="103">
      <c r="N103" s="76"/>
    </row>
    <row r="104">
      <c r="N104" s="76"/>
    </row>
    <row r="105">
      <c r="N105" s="76"/>
    </row>
    <row r="106">
      <c r="N106" s="76"/>
    </row>
    <row r="107">
      <c r="N107" s="76"/>
    </row>
    <row r="108">
      <c r="N108" s="76"/>
    </row>
    <row r="109">
      <c r="N109" s="76"/>
    </row>
    <row r="110">
      <c r="N110" s="76"/>
    </row>
    <row r="111">
      <c r="N111" s="76"/>
    </row>
    <row r="112">
      <c r="N112" s="76"/>
    </row>
    <row r="113">
      <c r="N113" s="76"/>
    </row>
    <row r="114">
      <c r="N114" s="76"/>
    </row>
    <row r="115">
      <c r="N115" s="50" t="s">
        <v>15</v>
      </c>
    </row>
    <row r="116">
      <c r="N116" s="50" t="s">
        <v>48</v>
      </c>
    </row>
    <row r="117">
      <c r="N117" s="76"/>
    </row>
    <row r="118">
      <c r="N118" s="76"/>
    </row>
    <row r="119">
      <c r="N119" s="76"/>
    </row>
    <row r="120">
      <c r="N120" s="76"/>
    </row>
    <row r="121">
      <c r="N121" s="76"/>
    </row>
    <row r="122">
      <c r="N122" s="76"/>
    </row>
    <row r="123">
      <c r="N123" s="76"/>
    </row>
    <row r="124">
      <c r="N124" s="76"/>
    </row>
    <row r="125">
      <c r="N125" s="76"/>
    </row>
    <row r="126">
      <c r="N126" s="76"/>
    </row>
    <row r="127">
      <c r="N127" s="76"/>
    </row>
    <row r="128">
      <c r="N128" s="76"/>
    </row>
    <row r="129">
      <c r="N129" s="76"/>
    </row>
    <row r="130">
      <c r="E130" s="77" t="s">
        <v>17</v>
      </c>
      <c r="N130" s="76"/>
    </row>
    <row r="131">
      <c r="N131" s="76"/>
    </row>
    <row r="132">
      <c r="N132" s="76"/>
    </row>
    <row r="133">
      <c r="N133" s="76"/>
    </row>
    <row r="134">
      <c r="N134" s="76"/>
    </row>
    <row r="135">
      <c r="N135" s="76"/>
    </row>
    <row r="136">
      <c r="N136" s="50" t="s">
        <v>17</v>
      </c>
    </row>
    <row r="137">
      <c r="N137" s="50" t="s">
        <v>49</v>
      </c>
    </row>
    <row r="138">
      <c r="N138" s="76"/>
    </row>
    <row r="139">
      <c r="N139" s="76"/>
    </row>
    <row r="140">
      <c r="N140" s="76"/>
    </row>
    <row r="141">
      <c r="N141" s="76"/>
    </row>
    <row r="142">
      <c r="N142" s="76"/>
    </row>
    <row r="143">
      <c r="N143" s="76"/>
    </row>
    <row r="144">
      <c r="N144" s="76"/>
    </row>
    <row r="145">
      <c r="N145" s="76"/>
    </row>
    <row r="146">
      <c r="N146" s="76"/>
    </row>
    <row r="147">
      <c r="N147" s="76"/>
    </row>
    <row r="148">
      <c r="N148" s="76"/>
    </row>
    <row r="149">
      <c r="N149" s="76"/>
    </row>
    <row r="150">
      <c r="N150" s="76"/>
    </row>
    <row r="151">
      <c r="N151" s="76"/>
    </row>
    <row r="152">
      <c r="N152" s="76"/>
    </row>
    <row r="153">
      <c r="N153" s="76"/>
    </row>
    <row r="154">
      <c r="N154" s="76"/>
    </row>
    <row r="155">
      <c r="N155" s="76"/>
    </row>
    <row r="156">
      <c r="N156" s="76"/>
    </row>
    <row r="157">
      <c r="N157" s="76"/>
    </row>
    <row r="158">
      <c r="N158" s="76"/>
    </row>
    <row r="159">
      <c r="N159" s="76"/>
    </row>
    <row r="160">
      <c r="N160" s="76"/>
    </row>
    <row r="161">
      <c r="N161" s="76"/>
    </row>
    <row r="162">
      <c r="N162" s="76"/>
    </row>
    <row r="163">
      <c r="N163" s="76"/>
    </row>
    <row r="164">
      <c r="N164" s="76"/>
    </row>
    <row r="165">
      <c r="N165" s="76"/>
    </row>
    <row r="166">
      <c r="N166" s="76"/>
    </row>
    <row r="167">
      <c r="N167" s="76"/>
    </row>
    <row r="168">
      <c r="N168" s="76"/>
    </row>
    <row r="169">
      <c r="N169" s="76"/>
    </row>
    <row r="170">
      <c r="N170" s="76"/>
    </row>
    <row r="171">
      <c r="N171" s="76"/>
    </row>
    <row r="172">
      <c r="N172" s="76"/>
    </row>
    <row r="173">
      <c r="N173" s="76"/>
    </row>
    <row r="174">
      <c r="N174" s="76"/>
    </row>
    <row r="175">
      <c r="N175" s="76"/>
    </row>
    <row r="176">
      <c r="N176" s="76"/>
    </row>
    <row r="177">
      <c r="N177" s="76"/>
    </row>
    <row r="178">
      <c r="N178" s="76"/>
    </row>
    <row r="179">
      <c r="N179" s="76"/>
    </row>
    <row r="180">
      <c r="N180" s="76"/>
    </row>
    <row r="181">
      <c r="N181" s="76"/>
    </row>
    <row r="182">
      <c r="N182" s="76"/>
    </row>
    <row r="183">
      <c r="N183" s="76"/>
    </row>
    <row r="184">
      <c r="N184" s="76"/>
    </row>
    <row r="185">
      <c r="N185" s="76"/>
    </row>
    <row r="186">
      <c r="N186" s="76"/>
    </row>
    <row r="187">
      <c r="N187" s="76"/>
    </row>
    <row r="188">
      <c r="N188" s="76"/>
    </row>
    <row r="189">
      <c r="N189" s="76"/>
    </row>
    <row r="190">
      <c r="N190" s="76"/>
    </row>
    <row r="191">
      <c r="N191" s="76"/>
    </row>
    <row r="192">
      <c r="N192" s="76"/>
    </row>
    <row r="193">
      <c r="N193" s="76"/>
    </row>
    <row r="194">
      <c r="N194" s="76"/>
    </row>
    <row r="195">
      <c r="N195" s="76"/>
    </row>
    <row r="196">
      <c r="N196" s="76"/>
    </row>
    <row r="197">
      <c r="N197" s="76"/>
    </row>
    <row r="198">
      <c r="N198" s="76"/>
    </row>
    <row r="199">
      <c r="N199" s="76"/>
    </row>
    <row r="200">
      <c r="N200" s="76"/>
    </row>
    <row r="201">
      <c r="N201" s="76"/>
    </row>
    <row r="202">
      <c r="N202" s="76"/>
    </row>
    <row r="203">
      <c r="N203" s="76"/>
    </row>
    <row r="204">
      <c r="N204" s="76"/>
    </row>
    <row r="205">
      <c r="N205" s="76"/>
    </row>
    <row r="206">
      <c r="N206" s="76"/>
    </row>
    <row r="207">
      <c r="N207" s="76"/>
    </row>
    <row r="208">
      <c r="N208" s="76"/>
    </row>
    <row r="209">
      <c r="N209" s="76"/>
    </row>
    <row r="210">
      <c r="N210" s="76"/>
    </row>
    <row r="211">
      <c r="N211" s="76"/>
    </row>
    <row r="212">
      <c r="N212" s="76"/>
    </row>
    <row r="213">
      <c r="N213" s="76"/>
    </row>
    <row r="214">
      <c r="N214" s="76"/>
    </row>
    <row r="215">
      <c r="N215" s="76"/>
    </row>
    <row r="216">
      <c r="N216" s="76"/>
    </row>
    <row r="217">
      <c r="N217" s="76"/>
    </row>
    <row r="218">
      <c r="N218" s="76"/>
    </row>
    <row r="219">
      <c r="N219" s="76"/>
    </row>
    <row r="220">
      <c r="N220" s="76"/>
    </row>
    <row r="221">
      <c r="N221" s="76"/>
    </row>
    <row r="222">
      <c r="N222" s="76"/>
    </row>
    <row r="223">
      <c r="N223" s="76"/>
    </row>
    <row r="224">
      <c r="N224" s="76"/>
    </row>
    <row r="225">
      <c r="N225" s="76"/>
    </row>
    <row r="226">
      <c r="N226" s="76"/>
    </row>
    <row r="227">
      <c r="N227" s="76"/>
    </row>
    <row r="228">
      <c r="N228" s="76"/>
    </row>
    <row r="229">
      <c r="N229" s="76"/>
    </row>
    <row r="230">
      <c r="N230" s="76"/>
    </row>
    <row r="231">
      <c r="N231" s="76"/>
    </row>
    <row r="232">
      <c r="N232" s="76"/>
    </row>
    <row r="233">
      <c r="N233" s="76"/>
    </row>
    <row r="234">
      <c r="N234" s="76"/>
    </row>
    <row r="235">
      <c r="N235" s="76"/>
    </row>
    <row r="236">
      <c r="N236" s="76"/>
    </row>
    <row r="237">
      <c r="N237" s="76"/>
    </row>
    <row r="238">
      <c r="N238" s="76"/>
    </row>
    <row r="239">
      <c r="N239" s="76"/>
    </row>
    <row r="240">
      <c r="N240" s="76"/>
    </row>
    <row r="241">
      <c r="N241" s="76"/>
    </row>
    <row r="242">
      <c r="N242" s="76"/>
    </row>
    <row r="243">
      <c r="N243" s="76"/>
    </row>
    <row r="244">
      <c r="N244" s="76"/>
    </row>
    <row r="245">
      <c r="N245" s="76"/>
    </row>
    <row r="246">
      <c r="N246" s="76"/>
    </row>
    <row r="247">
      <c r="N247" s="76"/>
    </row>
    <row r="248">
      <c r="N248" s="76"/>
    </row>
    <row r="249">
      <c r="N249" s="76"/>
    </row>
    <row r="250">
      <c r="N250" s="76"/>
    </row>
    <row r="251">
      <c r="N251" s="76"/>
    </row>
    <row r="252">
      <c r="N252" s="76"/>
    </row>
    <row r="253">
      <c r="N253" s="76"/>
    </row>
    <row r="254">
      <c r="N254" s="76"/>
    </row>
    <row r="255">
      <c r="N255" s="76"/>
    </row>
    <row r="256">
      <c r="N256" s="76"/>
    </row>
    <row r="257">
      <c r="N257" s="76"/>
    </row>
    <row r="258">
      <c r="N258" s="76"/>
    </row>
    <row r="259">
      <c r="N259" s="76"/>
    </row>
    <row r="260">
      <c r="N260" s="76"/>
    </row>
    <row r="261">
      <c r="N261" s="76"/>
    </row>
    <row r="262">
      <c r="N262" s="76"/>
    </row>
    <row r="263">
      <c r="N263" s="76"/>
    </row>
    <row r="264">
      <c r="N264" s="76"/>
    </row>
    <row r="265">
      <c r="N265" s="76"/>
    </row>
    <row r="266">
      <c r="N266" s="76"/>
    </row>
    <row r="267">
      <c r="N267" s="76"/>
    </row>
    <row r="268">
      <c r="N268" s="76"/>
    </row>
    <row r="269">
      <c r="N269" s="76"/>
    </row>
    <row r="270">
      <c r="N270" s="76"/>
    </row>
    <row r="271">
      <c r="N271" s="76"/>
    </row>
    <row r="272">
      <c r="N272" s="76"/>
    </row>
    <row r="273">
      <c r="N273" s="76"/>
    </row>
    <row r="274">
      <c r="N274" s="76"/>
    </row>
    <row r="275">
      <c r="N275" s="76"/>
    </row>
    <row r="276">
      <c r="N276" s="76"/>
    </row>
    <row r="277">
      <c r="N277" s="76"/>
    </row>
    <row r="278">
      <c r="N278" s="76"/>
    </row>
    <row r="279">
      <c r="N279" s="76"/>
    </row>
    <row r="280">
      <c r="N280" s="76"/>
    </row>
    <row r="281">
      <c r="N281" s="76"/>
    </row>
    <row r="282">
      <c r="N282" s="76"/>
    </row>
    <row r="283">
      <c r="N283" s="76"/>
    </row>
    <row r="284">
      <c r="N284" s="76"/>
    </row>
    <row r="285">
      <c r="N285" s="76"/>
    </row>
    <row r="286">
      <c r="N286" s="76"/>
    </row>
    <row r="287">
      <c r="N287" s="76"/>
    </row>
    <row r="288">
      <c r="N288" s="76"/>
    </row>
    <row r="289">
      <c r="N289" s="76"/>
    </row>
    <row r="290">
      <c r="N290" s="76"/>
    </row>
    <row r="291">
      <c r="N291" s="76"/>
    </row>
    <row r="292">
      <c r="N292" s="76"/>
    </row>
    <row r="293">
      <c r="N293" s="76"/>
    </row>
    <row r="294">
      <c r="N294" s="76"/>
    </row>
    <row r="295">
      <c r="N295" s="76"/>
    </row>
    <row r="296">
      <c r="N296" s="76"/>
    </row>
    <row r="297">
      <c r="N297" s="76"/>
    </row>
    <row r="298">
      <c r="N298" s="76"/>
    </row>
    <row r="299">
      <c r="N299" s="76"/>
    </row>
    <row r="300">
      <c r="N300" s="76"/>
    </row>
    <row r="301">
      <c r="N301" s="76"/>
    </row>
    <row r="302">
      <c r="N302" s="76"/>
    </row>
    <row r="303">
      <c r="N303" s="76"/>
    </row>
    <row r="304">
      <c r="N304" s="76"/>
    </row>
    <row r="305">
      <c r="N305" s="76"/>
    </row>
    <row r="306">
      <c r="N306" s="76"/>
    </row>
    <row r="307">
      <c r="N307" s="76"/>
    </row>
    <row r="308">
      <c r="N308" s="76"/>
    </row>
    <row r="309">
      <c r="N309" s="76"/>
    </row>
    <row r="310">
      <c r="N310" s="76"/>
    </row>
    <row r="311">
      <c r="N311" s="76"/>
    </row>
    <row r="312">
      <c r="N312" s="76"/>
    </row>
    <row r="313">
      <c r="N313" s="76"/>
    </row>
    <row r="314">
      <c r="N314" s="76"/>
    </row>
    <row r="315">
      <c r="N315" s="76"/>
    </row>
    <row r="316">
      <c r="N316" s="76"/>
    </row>
    <row r="317">
      <c r="N317" s="76"/>
    </row>
    <row r="318">
      <c r="N318" s="76"/>
    </row>
    <row r="319">
      <c r="N319" s="76"/>
    </row>
    <row r="320">
      <c r="N320" s="76"/>
    </row>
    <row r="321">
      <c r="N321" s="76"/>
    </row>
    <row r="322">
      <c r="N322" s="76"/>
    </row>
    <row r="323">
      <c r="N323" s="76"/>
    </row>
    <row r="324">
      <c r="N324" s="76"/>
    </row>
    <row r="325">
      <c r="N325" s="76"/>
    </row>
    <row r="326">
      <c r="N326" s="76"/>
    </row>
    <row r="327">
      <c r="N327" s="76"/>
    </row>
    <row r="328">
      <c r="N328" s="76"/>
    </row>
    <row r="329">
      <c r="N329" s="76"/>
    </row>
    <row r="330">
      <c r="N330" s="76"/>
    </row>
    <row r="331">
      <c r="N331" s="76"/>
    </row>
    <row r="332">
      <c r="N332" s="76"/>
    </row>
    <row r="333">
      <c r="N333" s="76"/>
    </row>
    <row r="334">
      <c r="N334" s="76"/>
    </row>
    <row r="335">
      <c r="N335" s="76"/>
    </row>
    <row r="336">
      <c r="N336" s="76"/>
    </row>
    <row r="337">
      <c r="N337" s="76"/>
    </row>
    <row r="338">
      <c r="N338" s="76"/>
    </row>
    <row r="339">
      <c r="N339" s="76"/>
    </row>
    <row r="340">
      <c r="N340" s="76"/>
    </row>
    <row r="341">
      <c r="N341" s="76"/>
    </row>
    <row r="342">
      <c r="N342" s="76"/>
    </row>
    <row r="343">
      <c r="N343" s="76"/>
    </row>
    <row r="344">
      <c r="N344" s="76"/>
    </row>
    <row r="345">
      <c r="N345" s="76"/>
    </row>
    <row r="346">
      <c r="N346" s="76"/>
    </row>
    <row r="347">
      <c r="N347" s="76"/>
    </row>
    <row r="348">
      <c r="N348" s="76"/>
    </row>
    <row r="349">
      <c r="N349" s="76"/>
    </row>
    <row r="350">
      <c r="N350" s="76"/>
    </row>
    <row r="351">
      <c r="N351" s="76"/>
    </row>
    <row r="352">
      <c r="N352" s="76"/>
    </row>
    <row r="353">
      <c r="N353" s="76"/>
    </row>
    <row r="354">
      <c r="N354" s="76"/>
    </row>
    <row r="355">
      <c r="N355" s="76"/>
    </row>
    <row r="356">
      <c r="N356" s="76"/>
    </row>
    <row r="357">
      <c r="N357" s="76"/>
    </row>
    <row r="358">
      <c r="N358" s="76"/>
    </row>
    <row r="359">
      <c r="N359" s="76"/>
    </row>
    <row r="360">
      <c r="N360" s="76"/>
    </row>
    <row r="361">
      <c r="N361" s="76"/>
    </row>
    <row r="362">
      <c r="N362" s="76"/>
    </row>
    <row r="363">
      <c r="N363" s="76"/>
    </row>
    <row r="364">
      <c r="N364" s="76"/>
    </row>
    <row r="365">
      <c r="N365" s="76"/>
    </row>
    <row r="366">
      <c r="N366" s="76"/>
    </row>
    <row r="367">
      <c r="N367" s="76"/>
    </row>
    <row r="368">
      <c r="N368" s="76"/>
    </row>
    <row r="369">
      <c r="N369" s="76"/>
    </row>
    <row r="370">
      <c r="N370" s="76"/>
    </row>
    <row r="371">
      <c r="N371" s="76"/>
    </row>
    <row r="372">
      <c r="N372" s="76"/>
    </row>
    <row r="373">
      <c r="N373" s="76"/>
    </row>
    <row r="374">
      <c r="N374" s="76"/>
    </row>
    <row r="375">
      <c r="N375" s="76"/>
    </row>
    <row r="376">
      <c r="N376" s="76"/>
    </row>
    <row r="377">
      <c r="N377" s="76"/>
    </row>
    <row r="378">
      <c r="N378" s="76"/>
    </row>
    <row r="379">
      <c r="N379" s="76"/>
    </row>
    <row r="380">
      <c r="N380" s="76"/>
    </row>
    <row r="381">
      <c r="N381" s="76"/>
    </row>
    <row r="382">
      <c r="N382" s="76"/>
    </row>
    <row r="383">
      <c r="N383" s="76"/>
    </row>
    <row r="384">
      <c r="N384" s="76"/>
    </row>
    <row r="385">
      <c r="N385" s="76"/>
    </row>
    <row r="386">
      <c r="N386" s="76"/>
    </row>
    <row r="387">
      <c r="N387" s="76"/>
    </row>
    <row r="388">
      <c r="N388" s="76"/>
    </row>
    <row r="389">
      <c r="N389" s="76"/>
    </row>
    <row r="390">
      <c r="N390" s="76"/>
    </row>
    <row r="391">
      <c r="N391" s="76"/>
    </row>
    <row r="392">
      <c r="N392" s="76"/>
    </row>
    <row r="393">
      <c r="N393" s="76"/>
    </row>
    <row r="394">
      <c r="N394" s="76"/>
    </row>
    <row r="395">
      <c r="N395" s="76"/>
    </row>
    <row r="396">
      <c r="N396" s="76"/>
    </row>
    <row r="397">
      <c r="N397" s="76"/>
    </row>
    <row r="398">
      <c r="N398" s="76"/>
    </row>
    <row r="399">
      <c r="N399" s="76"/>
    </row>
    <row r="400">
      <c r="N400" s="76"/>
    </row>
    <row r="401">
      <c r="N401" s="76"/>
    </row>
    <row r="402">
      <c r="N402" s="76"/>
    </row>
    <row r="403">
      <c r="N403" s="76"/>
    </row>
    <row r="404">
      <c r="N404" s="76"/>
    </row>
    <row r="405">
      <c r="N405" s="76"/>
    </row>
    <row r="406">
      <c r="N406" s="76"/>
    </row>
    <row r="407">
      <c r="N407" s="76"/>
    </row>
    <row r="408">
      <c r="N408" s="76"/>
    </row>
    <row r="409">
      <c r="N409" s="76"/>
    </row>
    <row r="410">
      <c r="N410" s="76"/>
    </row>
    <row r="411">
      <c r="N411" s="76"/>
    </row>
    <row r="412">
      <c r="N412" s="76"/>
    </row>
    <row r="413">
      <c r="N413" s="76"/>
    </row>
    <row r="414">
      <c r="N414" s="76"/>
    </row>
    <row r="415">
      <c r="N415" s="76"/>
    </row>
    <row r="416">
      <c r="N416" s="76"/>
    </row>
    <row r="417">
      <c r="N417" s="76"/>
    </row>
    <row r="418">
      <c r="N418" s="76"/>
    </row>
    <row r="419">
      <c r="N419" s="76"/>
    </row>
    <row r="420">
      <c r="N420" s="76"/>
    </row>
    <row r="421">
      <c r="N421" s="76"/>
    </row>
    <row r="422">
      <c r="N422" s="76"/>
    </row>
    <row r="423">
      <c r="N423" s="76"/>
    </row>
    <row r="424">
      <c r="N424" s="76"/>
    </row>
    <row r="425">
      <c r="N425" s="76"/>
    </row>
    <row r="426">
      <c r="N426" s="76"/>
    </row>
    <row r="427">
      <c r="N427" s="76"/>
    </row>
    <row r="428">
      <c r="N428" s="76"/>
    </row>
    <row r="429">
      <c r="N429" s="76"/>
    </row>
    <row r="430">
      <c r="N430" s="76"/>
    </row>
    <row r="431">
      <c r="N431" s="76"/>
    </row>
    <row r="432">
      <c r="N432" s="76"/>
    </row>
    <row r="433">
      <c r="N433" s="76"/>
    </row>
    <row r="434">
      <c r="N434" s="76"/>
    </row>
    <row r="435">
      <c r="N435" s="76"/>
    </row>
    <row r="436">
      <c r="N436" s="76"/>
    </row>
    <row r="437">
      <c r="N437" s="76"/>
    </row>
    <row r="438">
      <c r="N438" s="76"/>
    </row>
    <row r="439">
      <c r="N439" s="76"/>
    </row>
    <row r="440">
      <c r="N440" s="76"/>
    </row>
    <row r="441">
      <c r="N441" s="76"/>
    </row>
    <row r="442">
      <c r="N442" s="76"/>
    </row>
    <row r="443">
      <c r="N443" s="76"/>
    </row>
    <row r="444">
      <c r="N444" s="76"/>
    </row>
    <row r="445">
      <c r="N445" s="76"/>
    </row>
    <row r="446">
      <c r="N446" s="76"/>
    </row>
    <row r="447">
      <c r="N447" s="76"/>
    </row>
    <row r="448">
      <c r="N448" s="76"/>
    </row>
    <row r="449">
      <c r="N449" s="76"/>
    </row>
    <row r="450">
      <c r="N450" s="76"/>
    </row>
    <row r="451">
      <c r="N451" s="76"/>
    </row>
    <row r="452">
      <c r="N452" s="76"/>
    </row>
    <row r="453">
      <c r="N453" s="76"/>
    </row>
    <row r="454">
      <c r="N454" s="76"/>
    </row>
    <row r="455">
      <c r="N455" s="76"/>
    </row>
    <row r="456">
      <c r="N456" s="76"/>
    </row>
    <row r="457">
      <c r="N457" s="76"/>
    </row>
    <row r="458">
      <c r="N458" s="76"/>
    </row>
    <row r="459">
      <c r="N459" s="76"/>
    </row>
    <row r="460">
      <c r="N460" s="76"/>
    </row>
    <row r="461">
      <c r="N461" s="76"/>
    </row>
    <row r="462">
      <c r="N462" s="76"/>
    </row>
    <row r="463">
      <c r="N463" s="76"/>
    </row>
    <row r="464">
      <c r="N464" s="76"/>
    </row>
    <row r="465">
      <c r="N465" s="76"/>
    </row>
    <row r="466">
      <c r="N466" s="76"/>
    </row>
    <row r="467">
      <c r="N467" s="76"/>
    </row>
    <row r="468">
      <c r="N468" s="76"/>
    </row>
    <row r="469">
      <c r="N469" s="76"/>
    </row>
    <row r="470">
      <c r="N470" s="76"/>
    </row>
    <row r="471">
      <c r="N471" s="76"/>
    </row>
    <row r="472">
      <c r="N472" s="76"/>
    </row>
    <row r="473">
      <c r="N473" s="76"/>
    </row>
    <row r="474">
      <c r="N474" s="76"/>
    </row>
    <row r="475">
      <c r="N475" s="76"/>
    </row>
    <row r="476">
      <c r="N476" s="76"/>
    </row>
    <row r="477">
      <c r="N477" s="76"/>
    </row>
    <row r="478">
      <c r="N478" s="76"/>
    </row>
    <row r="479">
      <c r="N479" s="76"/>
    </row>
    <row r="480">
      <c r="N480" s="76"/>
    </row>
    <row r="481">
      <c r="N481" s="76"/>
    </row>
    <row r="482">
      <c r="N482" s="76"/>
    </row>
    <row r="483">
      <c r="N483" s="76"/>
    </row>
    <row r="484">
      <c r="N484" s="76"/>
    </row>
    <row r="485">
      <c r="N485" s="76"/>
    </row>
    <row r="486">
      <c r="N486" s="76"/>
    </row>
    <row r="487">
      <c r="N487" s="76"/>
    </row>
    <row r="488">
      <c r="N488" s="76"/>
    </row>
    <row r="489">
      <c r="N489" s="76"/>
    </row>
    <row r="490">
      <c r="N490" s="76"/>
    </row>
    <row r="491">
      <c r="N491" s="76"/>
    </row>
    <row r="492">
      <c r="N492" s="76"/>
    </row>
    <row r="493">
      <c r="N493" s="76"/>
    </row>
    <row r="494">
      <c r="N494" s="76"/>
    </row>
    <row r="495">
      <c r="N495" s="76"/>
    </row>
    <row r="496">
      <c r="N496" s="76"/>
    </row>
    <row r="497">
      <c r="N497" s="76"/>
    </row>
    <row r="498">
      <c r="N498" s="76"/>
    </row>
    <row r="499">
      <c r="N499" s="76"/>
    </row>
    <row r="500">
      <c r="N500" s="76"/>
    </row>
    <row r="501">
      <c r="N501" s="76"/>
    </row>
    <row r="502">
      <c r="N502" s="76"/>
    </row>
    <row r="503">
      <c r="N503" s="76"/>
    </row>
    <row r="504">
      <c r="N504" s="76"/>
    </row>
    <row r="505">
      <c r="N505" s="76"/>
    </row>
    <row r="506">
      <c r="N506" s="76"/>
    </row>
    <row r="507">
      <c r="N507" s="76"/>
    </row>
    <row r="508">
      <c r="N508" s="76"/>
    </row>
    <row r="509">
      <c r="N509" s="76"/>
    </row>
    <row r="510">
      <c r="N510" s="76"/>
    </row>
    <row r="511">
      <c r="N511" s="76"/>
    </row>
    <row r="512">
      <c r="N512" s="76"/>
    </row>
    <row r="513">
      <c r="N513" s="76"/>
    </row>
    <row r="514">
      <c r="N514" s="76"/>
    </row>
    <row r="515">
      <c r="N515" s="76"/>
    </row>
    <row r="516">
      <c r="N516" s="76"/>
    </row>
    <row r="517">
      <c r="N517" s="76"/>
    </row>
    <row r="518">
      <c r="N518" s="76"/>
    </row>
    <row r="519">
      <c r="N519" s="76"/>
    </row>
    <row r="520">
      <c r="N520" s="76"/>
    </row>
    <row r="521">
      <c r="N521" s="76"/>
    </row>
    <row r="522">
      <c r="N522" s="76"/>
    </row>
    <row r="523">
      <c r="N523" s="76"/>
    </row>
    <row r="524">
      <c r="N524" s="76"/>
    </row>
    <row r="525">
      <c r="N525" s="76"/>
    </row>
    <row r="526">
      <c r="N526" s="76"/>
    </row>
    <row r="527">
      <c r="N527" s="76"/>
    </row>
    <row r="528">
      <c r="N528" s="76"/>
    </row>
    <row r="529">
      <c r="N529" s="76"/>
    </row>
    <row r="530">
      <c r="N530" s="76"/>
    </row>
    <row r="531">
      <c r="N531" s="76"/>
    </row>
    <row r="532">
      <c r="N532" s="76"/>
    </row>
    <row r="533">
      <c r="N533" s="76"/>
    </row>
    <row r="534">
      <c r="N534" s="76"/>
    </row>
    <row r="535">
      <c r="N535" s="76"/>
    </row>
    <row r="536">
      <c r="N536" s="76"/>
    </row>
    <row r="537">
      <c r="N537" s="76"/>
    </row>
    <row r="538">
      <c r="N538" s="76"/>
    </row>
    <row r="539">
      <c r="N539" s="76"/>
    </row>
    <row r="540">
      <c r="N540" s="76"/>
    </row>
    <row r="541">
      <c r="N541" s="76"/>
    </row>
    <row r="542">
      <c r="N542" s="76"/>
    </row>
    <row r="543">
      <c r="N543" s="76"/>
    </row>
    <row r="544">
      <c r="N544" s="76"/>
    </row>
    <row r="545">
      <c r="N545" s="76"/>
    </row>
    <row r="546">
      <c r="N546" s="76"/>
    </row>
    <row r="547">
      <c r="N547" s="76"/>
    </row>
    <row r="548">
      <c r="N548" s="76"/>
    </row>
    <row r="549">
      <c r="N549" s="76"/>
    </row>
    <row r="550">
      <c r="N550" s="76"/>
    </row>
    <row r="551">
      <c r="N551" s="76"/>
    </row>
    <row r="552">
      <c r="N552" s="76"/>
    </row>
    <row r="553">
      <c r="N553" s="76"/>
    </row>
    <row r="554">
      <c r="N554" s="76"/>
    </row>
    <row r="555">
      <c r="N555" s="76"/>
    </row>
    <row r="556">
      <c r="N556" s="76"/>
    </row>
    <row r="557">
      <c r="N557" s="76"/>
    </row>
    <row r="558">
      <c r="N558" s="76"/>
    </row>
    <row r="559">
      <c r="N559" s="76"/>
    </row>
    <row r="560">
      <c r="N560" s="76"/>
    </row>
    <row r="561">
      <c r="N561" s="76"/>
    </row>
    <row r="562">
      <c r="N562" s="76"/>
    </row>
    <row r="563">
      <c r="N563" s="76"/>
    </row>
    <row r="564">
      <c r="N564" s="76"/>
    </row>
    <row r="565">
      <c r="N565" s="76"/>
    </row>
    <row r="566">
      <c r="N566" s="76"/>
    </row>
    <row r="567">
      <c r="N567" s="76"/>
    </row>
    <row r="568">
      <c r="N568" s="76"/>
    </row>
    <row r="569">
      <c r="N569" s="76"/>
    </row>
    <row r="570">
      <c r="N570" s="76"/>
    </row>
    <row r="571">
      <c r="N571" s="76"/>
    </row>
    <row r="572">
      <c r="N572" s="76"/>
    </row>
    <row r="573">
      <c r="N573" s="76"/>
    </row>
    <row r="574">
      <c r="N574" s="76"/>
    </row>
    <row r="575">
      <c r="N575" s="76"/>
    </row>
    <row r="576">
      <c r="N576" s="76"/>
    </row>
    <row r="577">
      <c r="N577" s="76"/>
    </row>
    <row r="578">
      <c r="N578" s="76"/>
    </row>
    <row r="579">
      <c r="N579" s="76"/>
    </row>
    <row r="580">
      <c r="N580" s="76"/>
    </row>
    <row r="581">
      <c r="N581" s="76"/>
    </row>
    <row r="582">
      <c r="N582" s="76"/>
    </row>
    <row r="583">
      <c r="N583" s="76"/>
    </row>
    <row r="584">
      <c r="N584" s="76"/>
    </row>
    <row r="585">
      <c r="N585" s="76"/>
    </row>
    <row r="586">
      <c r="N586" s="76"/>
    </row>
    <row r="587">
      <c r="N587" s="76"/>
    </row>
    <row r="588">
      <c r="N588" s="76"/>
    </row>
    <row r="589">
      <c r="N589" s="76"/>
    </row>
    <row r="590">
      <c r="N590" s="76"/>
    </row>
    <row r="591">
      <c r="N591" s="76"/>
    </row>
    <row r="592">
      <c r="N592" s="76"/>
    </row>
    <row r="593">
      <c r="N593" s="76"/>
    </row>
    <row r="594">
      <c r="N594" s="76"/>
    </row>
    <row r="595">
      <c r="N595" s="76"/>
    </row>
    <row r="596">
      <c r="N596" s="76"/>
    </row>
    <row r="597">
      <c r="N597" s="76"/>
    </row>
    <row r="598">
      <c r="N598" s="76"/>
    </row>
    <row r="599">
      <c r="N599" s="76"/>
    </row>
    <row r="600">
      <c r="N600" s="76"/>
    </row>
    <row r="601">
      <c r="N601" s="76"/>
    </row>
    <row r="602">
      <c r="N602" s="76"/>
    </row>
    <row r="603">
      <c r="N603" s="76"/>
    </row>
    <row r="604">
      <c r="N604" s="76"/>
    </row>
    <row r="605">
      <c r="N605" s="76"/>
    </row>
    <row r="606">
      <c r="N606" s="76"/>
    </row>
    <row r="607">
      <c r="N607" s="76"/>
    </row>
    <row r="608">
      <c r="N608" s="76"/>
    </row>
    <row r="609">
      <c r="N609" s="76"/>
    </row>
    <row r="610">
      <c r="N610" s="76"/>
    </row>
    <row r="611">
      <c r="N611" s="76"/>
    </row>
    <row r="612">
      <c r="N612" s="76"/>
    </row>
    <row r="613">
      <c r="N613" s="76"/>
    </row>
    <row r="614">
      <c r="N614" s="76"/>
    </row>
    <row r="615">
      <c r="N615" s="76"/>
    </row>
    <row r="616">
      <c r="N616" s="76"/>
    </row>
    <row r="617">
      <c r="N617" s="76"/>
    </row>
    <row r="618">
      <c r="N618" s="76"/>
    </row>
    <row r="619">
      <c r="N619" s="76"/>
    </row>
    <row r="620">
      <c r="N620" s="76"/>
    </row>
    <row r="621">
      <c r="N621" s="76"/>
    </row>
    <row r="622">
      <c r="N622" s="76"/>
    </row>
    <row r="623">
      <c r="N623" s="76"/>
    </row>
    <row r="624">
      <c r="N624" s="76"/>
    </row>
    <row r="625">
      <c r="N625" s="76"/>
    </row>
    <row r="626">
      <c r="N626" s="76"/>
    </row>
    <row r="627">
      <c r="N627" s="76"/>
    </row>
    <row r="628">
      <c r="N628" s="76"/>
    </row>
    <row r="629">
      <c r="N629" s="76"/>
    </row>
    <row r="630">
      <c r="N630" s="76"/>
    </row>
    <row r="631">
      <c r="N631" s="76"/>
    </row>
    <row r="632">
      <c r="N632" s="76"/>
    </row>
    <row r="633">
      <c r="N633" s="76"/>
    </row>
    <row r="634">
      <c r="N634" s="76"/>
    </row>
    <row r="635">
      <c r="N635" s="76"/>
    </row>
    <row r="636">
      <c r="N636" s="76"/>
    </row>
    <row r="637">
      <c r="N637" s="76"/>
    </row>
    <row r="638">
      <c r="N638" s="76"/>
    </row>
    <row r="639">
      <c r="N639" s="76"/>
    </row>
    <row r="640">
      <c r="N640" s="76"/>
    </row>
    <row r="641">
      <c r="N641" s="76"/>
    </row>
    <row r="642">
      <c r="N642" s="76"/>
    </row>
    <row r="643">
      <c r="N643" s="76"/>
    </row>
    <row r="644">
      <c r="N644" s="76"/>
    </row>
    <row r="645">
      <c r="N645" s="76"/>
    </row>
    <row r="646">
      <c r="N646" s="76"/>
    </row>
    <row r="647">
      <c r="N647" s="76"/>
    </row>
    <row r="648">
      <c r="N648" s="76"/>
    </row>
    <row r="649">
      <c r="N649" s="76"/>
    </row>
    <row r="650">
      <c r="N650" s="76"/>
    </row>
    <row r="651">
      <c r="N651" s="76"/>
    </row>
    <row r="652">
      <c r="N652" s="76"/>
    </row>
    <row r="653">
      <c r="N653" s="76"/>
    </row>
    <row r="654">
      <c r="N654" s="76"/>
    </row>
    <row r="655">
      <c r="N655" s="76"/>
    </row>
    <row r="656">
      <c r="N656" s="76"/>
    </row>
    <row r="657">
      <c r="N657" s="76"/>
    </row>
    <row r="658">
      <c r="N658" s="76"/>
    </row>
    <row r="659">
      <c r="N659" s="76"/>
    </row>
    <row r="660">
      <c r="N660" s="76"/>
    </row>
    <row r="661">
      <c r="N661" s="76"/>
    </row>
    <row r="662">
      <c r="N662" s="76"/>
    </row>
    <row r="663">
      <c r="N663" s="76"/>
    </row>
    <row r="664">
      <c r="N664" s="76"/>
    </row>
    <row r="665">
      <c r="N665" s="76"/>
    </row>
    <row r="666">
      <c r="N666" s="76"/>
    </row>
    <row r="667">
      <c r="N667" s="76"/>
    </row>
    <row r="668">
      <c r="N668" s="76"/>
    </row>
    <row r="669">
      <c r="N669" s="76"/>
    </row>
    <row r="670">
      <c r="N670" s="76"/>
    </row>
    <row r="671">
      <c r="N671" s="76"/>
    </row>
    <row r="672">
      <c r="N672" s="76"/>
    </row>
    <row r="673">
      <c r="N673" s="76"/>
    </row>
    <row r="674">
      <c r="N674" s="76"/>
    </row>
    <row r="675">
      <c r="N675" s="76"/>
    </row>
    <row r="676">
      <c r="N676" s="76"/>
    </row>
    <row r="677">
      <c r="N677" s="76"/>
    </row>
    <row r="678">
      <c r="N678" s="76"/>
    </row>
    <row r="679">
      <c r="N679" s="76"/>
    </row>
    <row r="680">
      <c r="N680" s="76"/>
    </row>
    <row r="681">
      <c r="N681" s="76"/>
    </row>
    <row r="682">
      <c r="N682" s="76"/>
    </row>
    <row r="683">
      <c r="N683" s="76"/>
    </row>
    <row r="684">
      <c r="N684" s="76"/>
    </row>
    <row r="685">
      <c r="N685" s="76"/>
    </row>
    <row r="686">
      <c r="N686" s="76"/>
    </row>
    <row r="687">
      <c r="N687" s="76"/>
    </row>
    <row r="688">
      <c r="N688" s="76"/>
    </row>
    <row r="689">
      <c r="N689" s="76"/>
    </row>
    <row r="690">
      <c r="N690" s="76"/>
    </row>
    <row r="691">
      <c r="N691" s="76"/>
    </row>
    <row r="692">
      <c r="N692" s="76"/>
    </row>
    <row r="693">
      <c r="N693" s="76"/>
    </row>
    <row r="694">
      <c r="N694" s="76"/>
    </row>
    <row r="695">
      <c r="N695" s="76"/>
    </row>
    <row r="696">
      <c r="N696" s="76"/>
    </row>
    <row r="697">
      <c r="N697" s="76"/>
    </row>
    <row r="698">
      <c r="N698" s="76"/>
    </row>
    <row r="699">
      <c r="N699" s="76"/>
    </row>
    <row r="700">
      <c r="N700" s="76"/>
    </row>
    <row r="701">
      <c r="N701" s="76"/>
    </row>
    <row r="702">
      <c r="N702" s="76"/>
    </row>
    <row r="703">
      <c r="N703" s="76"/>
    </row>
    <row r="704">
      <c r="N704" s="76"/>
    </row>
    <row r="705">
      <c r="N705" s="76"/>
    </row>
    <row r="706">
      <c r="N706" s="76"/>
    </row>
    <row r="707">
      <c r="N707" s="76"/>
    </row>
    <row r="708">
      <c r="N708" s="76"/>
    </row>
    <row r="709">
      <c r="N709" s="76"/>
    </row>
    <row r="710">
      <c r="N710" s="76"/>
    </row>
    <row r="711">
      <c r="N711" s="76"/>
    </row>
    <row r="712">
      <c r="N712" s="76"/>
    </row>
    <row r="713">
      <c r="N713" s="76"/>
    </row>
    <row r="714">
      <c r="N714" s="76"/>
    </row>
    <row r="715">
      <c r="N715" s="76"/>
    </row>
    <row r="716">
      <c r="N716" s="76"/>
    </row>
    <row r="717">
      <c r="N717" s="76"/>
    </row>
    <row r="718">
      <c r="N718" s="76"/>
    </row>
    <row r="719">
      <c r="N719" s="76"/>
    </row>
    <row r="720">
      <c r="N720" s="76"/>
    </row>
    <row r="721">
      <c r="N721" s="76"/>
    </row>
    <row r="722">
      <c r="N722" s="76"/>
    </row>
    <row r="723">
      <c r="N723" s="76"/>
    </row>
    <row r="724">
      <c r="N724" s="76"/>
    </row>
    <row r="725">
      <c r="N725" s="76"/>
    </row>
    <row r="726">
      <c r="N726" s="76"/>
    </row>
    <row r="727">
      <c r="N727" s="76"/>
    </row>
    <row r="728">
      <c r="N728" s="76"/>
    </row>
    <row r="729">
      <c r="N729" s="76"/>
    </row>
    <row r="730">
      <c r="N730" s="76"/>
    </row>
    <row r="731">
      <c r="N731" s="76"/>
    </row>
    <row r="732">
      <c r="N732" s="76"/>
    </row>
    <row r="733">
      <c r="N733" s="76"/>
    </row>
    <row r="734">
      <c r="N734" s="76"/>
    </row>
    <row r="735">
      <c r="N735" s="76"/>
    </row>
    <row r="736">
      <c r="N736" s="76"/>
    </row>
    <row r="737">
      <c r="N737" s="76"/>
    </row>
    <row r="738">
      <c r="N738" s="76"/>
    </row>
    <row r="739">
      <c r="N739" s="76"/>
    </row>
    <row r="740">
      <c r="N740" s="76"/>
    </row>
    <row r="741">
      <c r="N741" s="76"/>
    </row>
    <row r="742">
      <c r="N742" s="76"/>
    </row>
    <row r="743">
      <c r="N743" s="76"/>
    </row>
    <row r="744">
      <c r="N744" s="76"/>
    </row>
    <row r="745">
      <c r="N745" s="76"/>
    </row>
    <row r="746">
      <c r="N746" s="76"/>
    </row>
    <row r="747">
      <c r="N747" s="76"/>
    </row>
    <row r="748">
      <c r="N748" s="76"/>
    </row>
    <row r="749">
      <c r="N749" s="76"/>
    </row>
    <row r="750">
      <c r="N750" s="76"/>
    </row>
    <row r="751">
      <c r="N751" s="76"/>
    </row>
    <row r="752">
      <c r="N752" s="76"/>
    </row>
    <row r="753">
      <c r="N753" s="76"/>
    </row>
    <row r="754">
      <c r="N754" s="76"/>
    </row>
    <row r="755">
      <c r="N755" s="76"/>
    </row>
    <row r="756">
      <c r="N756" s="76"/>
    </row>
    <row r="757">
      <c r="N757" s="76"/>
    </row>
    <row r="758">
      <c r="N758" s="76"/>
    </row>
    <row r="759">
      <c r="N759" s="76"/>
    </row>
    <row r="760">
      <c r="N760" s="76"/>
    </row>
    <row r="761">
      <c r="N761" s="76"/>
    </row>
    <row r="762">
      <c r="N762" s="76"/>
    </row>
    <row r="763">
      <c r="N763" s="76"/>
    </row>
    <row r="764">
      <c r="N764" s="76"/>
    </row>
    <row r="765">
      <c r="N765" s="76"/>
    </row>
    <row r="766">
      <c r="N766" s="76"/>
    </row>
    <row r="767">
      <c r="N767" s="76"/>
    </row>
    <row r="768">
      <c r="N768" s="76"/>
    </row>
    <row r="769">
      <c r="N769" s="76"/>
    </row>
    <row r="770">
      <c r="N770" s="76"/>
    </row>
    <row r="771">
      <c r="N771" s="76"/>
    </row>
    <row r="772">
      <c r="N772" s="76"/>
    </row>
    <row r="773">
      <c r="N773" s="76"/>
    </row>
    <row r="774">
      <c r="N774" s="76"/>
    </row>
    <row r="775">
      <c r="N775" s="76"/>
    </row>
    <row r="776">
      <c r="N776" s="76"/>
    </row>
    <row r="777">
      <c r="N777" s="76"/>
    </row>
    <row r="778">
      <c r="N778" s="76"/>
    </row>
    <row r="779">
      <c r="N779" s="76"/>
    </row>
    <row r="780">
      <c r="N780" s="76"/>
    </row>
    <row r="781">
      <c r="N781" s="76"/>
    </row>
    <row r="782">
      <c r="N782" s="76"/>
    </row>
    <row r="783">
      <c r="N783" s="76"/>
    </row>
    <row r="784">
      <c r="N784" s="76"/>
    </row>
    <row r="785">
      <c r="N785" s="76"/>
    </row>
    <row r="786">
      <c r="N786" s="76"/>
    </row>
    <row r="787">
      <c r="N787" s="76"/>
    </row>
    <row r="788">
      <c r="N788" s="76"/>
    </row>
    <row r="789">
      <c r="N789" s="76"/>
    </row>
    <row r="790">
      <c r="N790" s="76"/>
    </row>
    <row r="791">
      <c r="N791" s="76"/>
    </row>
    <row r="792">
      <c r="N792" s="76"/>
    </row>
    <row r="793">
      <c r="N793" s="76"/>
    </row>
    <row r="794">
      <c r="N794" s="76"/>
    </row>
    <row r="795">
      <c r="N795" s="76"/>
    </row>
    <row r="796">
      <c r="N796" s="76"/>
    </row>
    <row r="797">
      <c r="N797" s="76"/>
    </row>
    <row r="798">
      <c r="N798" s="76"/>
    </row>
    <row r="799">
      <c r="N799" s="76"/>
    </row>
    <row r="800">
      <c r="N800" s="76"/>
    </row>
    <row r="801">
      <c r="N801" s="76"/>
    </row>
    <row r="802">
      <c r="N802" s="76"/>
    </row>
    <row r="803">
      <c r="N803" s="76"/>
    </row>
    <row r="804">
      <c r="N804" s="76"/>
    </row>
    <row r="805">
      <c r="N805" s="76"/>
    </row>
    <row r="806">
      <c r="N806" s="76"/>
    </row>
    <row r="807">
      <c r="N807" s="76"/>
    </row>
    <row r="808">
      <c r="N808" s="76"/>
    </row>
    <row r="809">
      <c r="N809" s="76"/>
    </row>
    <row r="810">
      <c r="N810" s="76"/>
    </row>
    <row r="811">
      <c r="N811" s="76"/>
    </row>
    <row r="812">
      <c r="N812" s="76"/>
    </row>
    <row r="813">
      <c r="N813" s="76"/>
    </row>
    <row r="814">
      <c r="N814" s="76"/>
    </row>
    <row r="815">
      <c r="N815" s="76"/>
    </row>
    <row r="816">
      <c r="N816" s="76"/>
    </row>
    <row r="817">
      <c r="N817" s="76"/>
    </row>
    <row r="818">
      <c r="N818" s="76"/>
    </row>
    <row r="819">
      <c r="N819" s="76"/>
    </row>
    <row r="820">
      <c r="N820" s="76"/>
    </row>
    <row r="821">
      <c r="N821" s="76"/>
    </row>
    <row r="822">
      <c r="N822" s="76"/>
    </row>
    <row r="823">
      <c r="N823" s="76"/>
    </row>
    <row r="824">
      <c r="N824" s="76"/>
    </row>
    <row r="825">
      <c r="N825" s="76"/>
    </row>
    <row r="826">
      <c r="N826" s="76"/>
    </row>
    <row r="827">
      <c r="N827" s="76"/>
    </row>
    <row r="828">
      <c r="N828" s="76"/>
    </row>
    <row r="829">
      <c r="N829" s="76"/>
    </row>
    <row r="830">
      <c r="N830" s="76"/>
    </row>
    <row r="831">
      <c r="N831" s="76"/>
    </row>
    <row r="832">
      <c r="N832" s="76"/>
    </row>
    <row r="833">
      <c r="N833" s="76"/>
    </row>
    <row r="834">
      <c r="N834" s="76"/>
    </row>
    <row r="835">
      <c r="N835" s="76"/>
    </row>
    <row r="836">
      <c r="N836" s="76"/>
    </row>
    <row r="837">
      <c r="N837" s="76"/>
    </row>
    <row r="838">
      <c r="N838" s="76"/>
    </row>
    <row r="839">
      <c r="N839" s="76"/>
    </row>
    <row r="840">
      <c r="N840" s="76"/>
    </row>
    <row r="841">
      <c r="N841" s="76"/>
    </row>
    <row r="842">
      <c r="N842" s="76"/>
    </row>
    <row r="843">
      <c r="N843" s="76"/>
    </row>
    <row r="844">
      <c r="N844" s="76"/>
    </row>
    <row r="845">
      <c r="N845" s="76"/>
    </row>
    <row r="846">
      <c r="N846" s="76"/>
    </row>
    <row r="847">
      <c r="N847" s="76"/>
    </row>
    <row r="848">
      <c r="N848" s="76"/>
    </row>
    <row r="849">
      <c r="N849" s="76"/>
    </row>
    <row r="850">
      <c r="N850" s="76"/>
    </row>
    <row r="851">
      <c r="N851" s="76"/>
    </row>
    <row r="852">
      <c r="N852" s="76"/>
    </row>
    <row r="853">
      <c r="N853" s="76"/>
    </row>
    <row r="854">
      <c r="N854" s="76"/>
    </row>
    <row r="855">
      <c r="N855" s="76"/>
    </row>
    <row r="856">
      <c r="N856" s="76"/>
    </row>
    <row r="857">
      <c r="N857" s="76"/>
    </row>
    <row r="858">
      <c r="N858" s="76"/>
    </row>
    <row r="859">
      <c r="N859" s="76"/>
    </row>
    <row r="860">
      <c r="N860" s="76"/>
    </row>
    <row r="861">
      <c r="N861" s="76"/>
    </row>
    <row r="862">
      <c r="N862" s="76"/>
    </row>
    <row r="863">
      <c r="N863" s="76"/>
    </row>
    <row r="864">
      <c r="N864" s="76"/>
    </row>
    <row r="865">
      <c r="N865" s="76"/>
    </row>
    <row r="866">
      <c r="N866" s="76"/>
    </row>
    <row r="867">
      <c r="N867" s="76"/>
    </row>
    <row r="868">
      <c r="N868" s="76"/>
    </row>
    <row r="869">
      <c r="N869" s="76"/>
    </row>
    <row r="870">
      <c r="N870" s="76"/>
    </row>
    <row r="871">
      <c r="N871" s="76"/>
    </row>
    <row r="872">
      <c r="N872" s="76"/>
    </row>
    <row r="873">
      <c r="N873" s="76"/>
    </row>
    <row r="874">
      <c r="N874" s="76"/>
    </row>
    <row r="875">
      <c r="N875" s="76"/>
    </row>
    <row r="876">
      <c r="N876" s="76"/>
    </row>
    <row r="877">
      <c r="N877" s="76"/>
    </row>
    <row r="878">
      <c r="N878" s="76"/>
    </row>
    <row r="879">
      <c r="N879" s="76"/>
    </row>
    <row r="880">
      <c r="N880" s="76"/>
    </row>
    <row r="881">
      <c r="N881" s="76"/>
    </row>
    <row r="882">
      <c r="N882" s="76"/>
    </row>
    <row r="883">
      <c r="N883" s="76"/>
    </row>
    <row r="884">
      <c r="N884" s="76"/>
    </row>
    <row r="885">
      <c r="N885" s="76"/>
    </row>
    <row r="886">
      <c r="N886" s="76"/>
    </row>
    <row r="887">
      <c r="N887" s="76"/>
    </row>
    <row r="888">
      <c r="N888" s="76"/>
    </row>
    <row r="889">
      <c r="N889" s="76"/>
    </row>
    <row r="890">
      <c r="N890" s="76"/>
    </row>
    <row r="891">
      <c r="N891" s="76"/>
    </row>
    <row r="892">
      <c r="N892" s="76"/>
    </row>
    <row r="893">
      <c r="N893" s="76"/>
    </row>
    <row r="894">
      <c r="N894" s="76"/>
    </row>
    <row r="895">
      <c r="N895" s="76"/>
    </row>
    <row r="896">
      <c r="N896" s="76"/>
    </row>
    <row r="897">
      <c r="N897" s="76"/>
    </row>
    <row r="898">
      <c r="N898" s="76"/>
    </row>
    <row r="899">
      <c r="N899" s="76"/>
    </row>
    <row r="900">
      <c r="N900" s="76"/>
    </row>
    <row r="901">
      <c r="N901" s="76"/>
    </row>
    <row r="902">
      <c r="N902" s="76"/>
    </row>
    <row r="903">
      <c r="N903" s="76"/>
    </row>
    <row r="904">
      <c r="N904" s="76"/>
    </row>
    <row r="905">
      <c r="N905" s="76"/>
    </row>
    <row r="906">
      <c r="N906" s="76"/>
    </row>
    <row r="907">
      <c r="N907" s="76"/>
    </row>
    <row r="908">
      <c r="N908" s="76"/>
    </row>
    <row r="909">
      <c r="N909" s="76"/>
    </row>
    <row r="910">
      <c r="N910" s="76"/>
    </row>
    <row r="911">
      <c r="N911" s="76"/>
    </row>
    <row r="912">
      <c r="N912" s="76"/>
    </row>
    <row r="913">
      <c r="N913" s="76"/>
    </row>
    <row r="914">
      <c r="N914" s="76"/>
    </row>
    <row r="915">
      <c r="N915" s="76"/>
    </row>
    <row r="916">
      <c r="N916" s="76"/>
    </row>
    <row r="917">
      <c r="N917" s="76"/>
    </row>
    <row r="918">
      <c r="N918" s="76"/>
    </row>
    <row r="919">
      <c r="N919" s="76"/>
    </row>
    <row r="920">
      <c r="N920" s="76"/>
    </row>
    <row r="921">
      <c r="N921" s="76"/>
    </row>
    <row r="922">
      <c r="N922" s="76"/>
    </row>
    <row r="923">
      <c r="N923" s="76"/>
    </row>
    <row r="924">
      <c r="N924" s="76"/>
    </row>
    <row r="925">
      <c r="N925" s="76"/>
    </row>
    <row r="926">
      <c r="N926" s="76"/>
    </row>
    <row r="927">
      <c r="N927" s="76"/>
    </row>
    <row r="928">
      <c r="N928" s="76"/>
    </row>
    <row r="929">
      <c r="N929" s="76"/>
    </row>
    <row r="930">
      <c r="N930" s="76"/>
    </row>
    <row r="931">
      <c r="N931" s="76"/>
    </row>
    <row r="932">
      <c r="N932" s="76"/>
    </row>
    <row r="933">
      <c r="N933" s="76"/>
    </row>
    <row r="934">
      <c r="N934" s="76"/>
    </row>
    <row r="935">
      <c r="N935" s="76"/>
    </row>
    <row r="936">
      <c r="N936" s="76"/>
    </row>
    <row r="937">
      <c r="N937" s="76"/>
    </row>
    <row r="938">
      <c r="N938" s="76"/>
    </row>
    <row r="939">
      <c r="N939" s="76"/>
    </row>
    <row r="940">
      <c r="N940" s="76"/>
    </row>
    <row r="941">
      <c r="N941" s="76"/>
    </row>
    <row r="942">
      <c r="N942" s="76"/>
    </row>
    <row r="943">
      <c r="N943" s="76"/>
    </row>
    <row r="944">
      <c r="N944" s="76"/>
    </row>
    <row r="945">
      <c r="N945" s="76"/>
    </row>
    <row r="946">
      <c r="N946" s="76"/>
    </row>
    <row r="947">
      <c r="N947" s="76"/>
    </row>
    <row r="948">
      <c r="N948" s="76"/>
    </row>
    <row r="949">
      <c r="N949" s="76"/>
    </row>
    <row r="950">
      <c r="N950" s="76"/>
    </row>
    <row r="951">
      <c r="N951" s="76"/>
    </row>
    <row r="952">
      <c r="N952" s="76"/>
    </row>
    <row r="953">
      <c r="N953" s="76"/>
    </row>
    <row r="954">
      <c r="N954" s="76"/>
    </row>
    <row r="955">
      <c r="N955" s="76"/>
    </row>
    <row r="956">
      <c r="N956" s="76"/>
    </row>
    <row r="957">
      <c r="N957" s="76"/>
    </row>
    <row r="958">
      <c r="N958" s="76"/>
    </row>
    <row r="959">
      <c r="N959" s="76"/>
    </row>
    <row r="960">
      <c r="N960" s="76"/>
    </row>
    <row r="961">
      <c r="N961" s="76"/>
    </row>
    <row r="962">
      <c r="N962" s="76"/>
    </row>
    <row r="963">
      <c r="N963" s="76"/>
    </row>
    <row r="964">
      <c r="N964" s="76"/>
    </row>
    <row r="965">
      <c r="N965" s="76"/>
    </row>
    <row r="966">
      <c r="N966" s="76"/>
    </row>
    <row r="967">
      <c r="N967" s="76"/>
    </row>
    <row r="968">
      <c r="N968" s="76"/>
    </row>
    <row r="969">
      <c r="N969" s="76"/>
    </row>
    <row r="970">
      <c r="N970" s="76"/>
    </row>
    <row r="971">
      <c r="N971" s="76"/>
    </row>
    <row r="972">
      <c r="N972" s="76"/>
    </row>
    <row r="973">
      <c r="N973" s="76"/>
    </row>
    <row r="974">
      <c r="N974" s="76"/>
    </row>
    <row r="975">
      <c r="N975" s="76"/>
    </row>
    <row r="976">
      <c r="N976" s="76"/>
    </row>
    <row r="977">
      <c r="N977" s="76"/>
    </row>
    <row r="978">
      <c r="N978" s="76"/>
    </row>
    <row r="979">
      <c r="N979" s="76"/>
    </row>
    <row r="980">
      <c r="N980" s="76"/>
    </row>
    <row r="981">
      <c r="N981" s="76"/>
    </row>
    <row r="982">
      <c r="N982" s="76"/>
    </row>
    <row r="983">
      <c r="N983" s="76"/>
    </row>
    <row r="984">
      <c r="N984" s="76"/>
    </row>
    <row r="985">
      <c r="N985" s="76"/>
    </row>
    <row r="986">
      <c r="N986" s="76"/>
    </row>
    <row r="987">
      <c r="N987" s="76"/>
    </row>
    <row r="988">
      <c r="N988" s="76"/>
    </row>
    <row r="989">
      <c r="N989" s="76"/>
    </row>
    <row r="990">
      <c r="N990" s="76"/>
    </row>
    <row r="991">
      <c r="N991" s="76"/>
    </row>
    <row r="992">
      <c r="N992" s="76"/>
    </row>
    <row r="993">
      <c r="N993" s="76"/>
    </row>
    <row r="994">
      <c r="N994" s="76"/>
    </row>
    <row r="995">
      <c r="N995" s="76"/>
    </row>
    <row r="996">
      <c r="N996" s="76"/>
    </row>
    <row r="997">
      <c r="N997" s="76"/>
    </row>
    <row r="998">
      <c r="N998" s="76"/>
    </row>
    <row r="999">
      <c r="N999" s="76"/>
    </row>
    <row r="1000">
      <c r="N1000" s="7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32.13"/>
  </cols>
  <sheetData>
    <row r="1">
      <c r="A1" s="77" t="s">
        <v>50</v>
      </c>
      <c r="B1" s="79"/>
      <c r="C1" s="79"/>
    </row>
    <row r="2">
      <c r="A2" s="77" t="s">
        <v>51</v>
      </c>
      <c r="B2" s="50" t="s">
        <v>52</v>
      </c>
      <c r="C2" s="76"/>
    </row>
    <row r="3">
      <c r="A3" s="77" t="s">
        <v>53</v>
      </c>
      <c r="B3" s="50" t="s">
        <v>54</v>
      </c>
      <c r="C3" s="76"/>
    </row>
    <row r="4">
      <c r="B4" s="76"/>
      <c r="C4" s="76"/>
    </row>
    <row r="5">
      <c r="A5" s="77" t="s">
        <v>55</v>
      </c>
      <c r="B5" s="76"/>
      <c r="C5" s="76"/>
    </row>
    <row r="6">
      <c r="A6" s="77" t="s">
        <v>56</v>
      </c>
      <c r="B6" s="50" t="s">
        <v>57</v>
      </c>
      <c r="C6" s="76"/>
    </row>
    <row r="7">
      <c r="A7" s="77" t="s">
        <v>58</v>
      </c>
      <c r="B7" s="80" t="s">
        <v>59</v>
      </c>
      <c r="C7" s="76"/>
    </row>
    <row r="8">
      <c r="B8" s="76"/>
      <c r="C8" s="76"/>
    </row>
    <row r="9">
      <c r="A9" s="77" t="s">
        <v>60</v>
      </c>
      <c r="B9" s="76"/>
      <c r="C9" s="76"/>
    </row>
    <row r="10">
      <c r="A10" s="77" t="s">
        <v>61</v>
      </c>
      <c r="B10" s="50" t="s">
        <v>62</v>
      </c>
      <c r="C10" s="76"/>
    </row>
    <row r="11">
      <c r="A11" s="77" t="s">
        <v>63</v>
      </c>
      <c r="B11" s="50" t="s">
        <v>64</v>
      </c>
      <c r="C11" s="76"/>
    </row>
    <row r="12">
      <c r="B12" s="76"/>
      <c r="C12" s="76"/>
    </row>
    <row r="13">
      <c r="A13" s="77" t="s">
        <v>65</v>
      </c>
      <c r="B13" s="76"/>
      <c r="C13" s="76"/>
    </row>
    <row r="14">
      <c r="A14" s="77" t="s">
        <v>66</v>
      </c>
      <c r="B14" s="50" t="s">
        <v>67</v>
      </c>
      <c r="C14" s="76"/>
    </row>
    <row r="15">
      <c r="A15" s="77" t="s">
        <v>68</v>
      </c>
      <c r="B15" s="50" t="s">
        <v>69</v>
      </c>
      <c r="C15" s="76"/>
    </row>
    <row r="16">
      <c r="B16" s="76"/>
      <c r="C16" s="76"/>
    </row>
    <row r="17">
      <c r="A17" s="77" t="s">
        <v>70</v>
      </c>
      <c r="B17" s="76"/>
      <c r="C17" s="76"/>
    </row>
    <row r="18">
      <c r="A18" s="77" t="s">
        <v>71</v>
      </c>
      <c r="B18" s="50" t="s">
        <v>72</v>
      </c>
      <c r="C18" s="76"/>
    </row>
    <row r="19">
      <c r="A19" s="77" t="s">
        <v>73</v>
      </c>
      <c r="B19" s="50" t="s">
        <v>74</v>
      </c>
      <c r="C19" s="76"/>
    </row>
    <row r="20">
      <c r="B20" s="76"/>
      <c r="C20" s="76"/>
    </row>
    <row r="21">
      <c r="A21" s="77" t="s">
        <v>75</v>
      </c>
      <c r="B21" s="76"/>
      <c r="C21" s="76"/>
    </row>
    <row r="22">
      <c r="A22" s="77" t="s">
        <v>76</v>
      </c>
      <c r="B22" s="50" t="s">
        <v>77</v>
      </c>
      <c r="C22" s="76"/>
    </row>
    <row r="23">
      <c r="A23" s="77" t="s">
        <v>78</v>
      </c>
      <c r="B23" s="50" t="s">
        <v>79</v>
      </c>
      <c r="C23" s="76"/>
    </row>
    <row r="24">
      <c r="B24" s="76"/>
      <c r="C24" s="76"/>
    </row>
    <row r="25">
      <c r="A25" s="77" t="s">
        <v>75</v>
      </c>
      <c r="B25" s="76"/>
      <c r="C25" s="76"/>
    </row>
    <row r="26">
      <c r="A26" s="77" t="s">
        <v>80</v>
      </c>
      <c r="B26" s="50" t="s">
        <v>81</v>
      </c>
      <c r="C26" s="76"/>
    </row>
    <row r="27">
      <c r="A27" s="77" t="s">
        <v>82</v>
      </c>
      <c r="B27" s="50" t="s">
        <v>83</v>
      </c>
      <c r="C27" s="76"/>
    </row>
    <row r="28">
      <c r="B28" s="76"/>
      <c r="C28" s="76"/>
    </row>
    <row r="29">
      <c r="B29" s="76"/>
      <c r="C29" s="76"/>
    </row>
    <row r="30">
      <c r="A30" s="50" t="s">
        <v>84</v>
      </c>
      <c r="B30" s="76"/>
      <c r="C30" s="76"/>
    </row>
    <row r="31">
      <c r="A31" s="81" t="s">
        <v>23</v>
      </c>
      <c r="B31" s="81" t="s">
        <v>24</v>
      </c>
      <c r="C31" s="76"/>
    </row>
    <row r="32">
      <c r="C32" s="76"/>
    </row>
    <row r="33">
      <c r="A33" s="82" t="s">
        <v>14</v>
      </c>
      <c r="B33" s="83" t="s">
        <v>15</v>
      </c>
      <c r="C33" s="50" t="s">
        <v>85</v>
      </c>
      <c r="D33" s="50" t="s">
        <v>86</v>
      </c>
    </row>
    <row r="34">
      <c r="A34" s="39"/>
      <c r="B34" s="81" t="s">
        <v>38</v>
      </c>
      <c r="C34" s="50" t="s">
        <v>87</v>
      </c>
      <c r="D34" s="50" t="s">
        <v>88</v>
      </c>
    </row>
    <row r="35">
      <c r="A35" s="39"/>
      <c r="B35" s="81" t="s">
        <v>16</v>
      </c>
      <c r="C35" s="50" t="s">
        <v>89</v>
      </c>
      <c r="D35" s="50" t="s">
        <v>90</v>
      </c>
    </row>
    <row r="36">
      <c r="A36" s="39"/>
      <c r="B36" s="81" t="s">
        <v>39</v>
      </c>
      <c r="C36" s="50" t="s">
        <v>91</v>
      </c>
      <c r="D36" s="50" t="s">
        <v>92</v>
      </c>
    </row>
    <row r="37">
      <c r="A37" s="53"/>
      <c r="B37" s="84" t="s">
        <v>18</v>
      </c>
      <c r="C37" s="50" t="s">
        <v>93</v>
      </c>
      <c r="D37" s="50" t="s">
        <v>94</v>
      </c>
    </row>
    <row r="38">
      <c r="A38" s="82" t="s">
        <v>15</v>
      </c>
      <c r="B38" s="83" t="s">
        <v>15</v>
      </c>
      <c r="C38" s="50" t="s">
        <v>95</v>
      </c>
      <c r="D38" s="50" t="s">
        <v>96</v>
      </c>
    </row>
    <row r="39">
      <c r="A39" s="39"/>
      <c r="B39" s="81" t="s">
        <v>38</v>
      </c>
      <c r="C39" s="50" t="s">
        <v>97</v>
      </c>
      <c r="D39" s="50" t="s">
        <v>98</v>
      </c>
    </row>
    <row r="40">
      <c r="A40" s="39"/>
      <c r="B40" s="81" t="s">
        <v>16</v>
      </c>
      <c r="C40" s="50" t="s">
        <v>99</v>
      </c>
      <c r="D40" s="50" t="s">
        <v>100</v>
      </c>
    </row>
    <row r="41">
      <c r="A41" s="39"/>
      <c r="B41" s="81" t="s">
        <v>39</v>
      </c>
      <c r="C41" s="50" t="s">
        <v>101</v>
      </c>
      <c r="D41" s="50" t="s">
        <v>102</v>
      </c>
    </row>
    <row r="42">
      <c r="A42" s="53"/>
      <c r="B42" s="84" t="s">
        <v>18</v>
      </c>
      <c r="C42" s="50" t="s">
        <v>103</v>
      </c>
      <c r="D42" s="50" t="s">
        <v>104</v>
      </c>
    </row>
    <row r="43">
      <c r="A43" s="82" t="s">
        <v>16</v>
      </c>
      <c r="B43" s="83" t="s">
        <v>15</v>
      </c>
      <c r="C43" s="50" t="s">
        <v>105</v>
      </c>
      <c r="D43" s="50" t="s">
        <v>106</v>
      </c>
    </row>
    <row r="44">
      <c r="A44" s="39"/>
      <c r="B44" s="81" t="s">
        <v>38</v>
      </c>
      <c r="C44" s="50" t="s">
        <v>107</v>
      </c>
      <c r="D44" s="50" t="s">
        <v>108</v>
      </c>
    </row>
    <row r="45">
      <c r="A45" s="39"/>
      <c r="B45" s="81" t="s">
        <v>16</v>
      </c>
      <c r="C45" s="50" t="s">
        <v>109</v>
      </c>
      <c r="D45" s="50" t="s">
        <v>110</v>
      </c>
    </row>
    <row r="46">
      <c r="A46" s="39"/>
      <c r="B46" s="81" t="s">
        <v>39</v>
      </c>
      <c r="C46" s="50" t="s">
        <v>111</v>
      </c>
      <c r="D46" s="50" t="s">
        <v>112</v>
      </c>
    </row>
    <row r="47">
      <c r="A47" s="53"/>
      <c r="B47" s="84" t="s">
        <v>18</v>
      </c>
      <c r="C47" s="50" t="s">
        <v>113</v>
      </c>
      <c r="D47" s="50" t="s">
        <v>114</v>
      </c>
    </row>
    <row r="48">
      <c r="A48" s="82" t="s">
        <v>17</v>
      </c>
      <c r="B48" s="83" t="s">
        <v>15</v>
      </c>
      <c r="C48" s="50" t="s">
        <v>115</v>
      </c>
      <c r="D48" s="50" t="s">
        <v>116</v>
      </c>
    </row>
    <row r="49">
      <c r="A49" s="39"/>
      <c r="B49" s="81" t="s">
        <v>38</v>
      </c>
      <c r="C49" s="50" t="s">
        <v>117</v>
      </c>
      <c r="D49" s="50" t="s">
        <v>118</v>
      </c>
    </row>
    <row r="50">
      <c r="A50" s="39"/>
      <c r="B50" s="81" t="s">
        <v>16</v>
      </c>
      <c r="C50" s="50" t="s">
        <v>119</v>
      </c>
      <c r="D50" s="50" t="s">
        <v>120</v>
      </c>
    </row>
    <row r="51">
      <c r="A51" s="39"/>
      <c r="B51" s="81" t="s">
        <v>17</v>
      </c>
      <c r="C51" s="50" t="s">
        <v>121</v>
      </c>
      <c r="D51" s="50" t="s">
        <v>122</v>
      </c>
    </row>
    <row r="52">
      <c r="A52" s="39"/>
      <c r="B52" s="81" t="s">
        <v>39</v>
      </c>
      <c r="C52" s="50" t="s">
        <v>123</v>
      </c>
      <c r="D52" s="50" t="s">
        <v>124</v>
      </c>
    </row>
    <row r="53">
      <c r="A53" s="53"/>
      <c r="B53" s="84" t="s">
        <v>18</v>
      </c>
      <c r="C53" s="50" t="s">
        <v>125</v>
      </c>
      <c r="D53" s="50" t="s">
        <v>126</v>
      </c>
    </row>
    <row r="54">
      <c r="A54" s="82" t="s">
        <v>18</v>
      </c>
      <c r="B54" s="83" t="s">
        <v>15</v>
      </c>
      <c r="C54" s="50" t="s">
        <v>127</v>
      </c>
      <c r="D54" s="50" t="s">
        <v>128</v>
      </c>
    </row>
    <row r="55">
      <c r="A55" s="39"/>
      <c r="B55" s="81" t="s">
        <v>38</v>
      </c>
      <c r="C55" s="50" t="s">
        <v>129</v>
      </c>
      <c r="D55" s="50" t="s">
        <v>130</v>
      </c>
    </row>
    <row r="56">
      <c r="A56" s="39"/>
      <c r="B56" s="81" t="s">
        <v>39</v>
      </c>
      <c r="C56" s="50" t="s">
        <v>131</v>
      </c>
      <c r="D56" s="50" t="s">
        <v>132</v>
      </c>
    </row>
    <row r="57">
      <c r="A57" s="53"/>
      <c r="B57" s="84" t="s">
        <v>18</v>
      </c>
      <c r="C57" s="50" t="s">
        <v>133</v>
      </c>
      <c r="D57" s="50" t="s">
        <v>134</v>
      </c>
    </row>
    <row r="58">
      <c r="A58" s="82" t="s">
        <v>19</v>
      </c>
      <c r="B58" s="83" t="s">
        <v>15</v>
      </c>
      <c r="C58" s="50" t="s">
        <v>135</v>
      </c>
      <c r="D58" s="50" t="s">
        <v>136</v>
      </c>
    </row>
    <row r="59">
      <c r="A59" s="39"/>
      <c r="B59" s="81" t="s">
        <v>38</v>
      </c>
      <c r="C59" s="50" t="s">
        <v>137</v>
      </c>
      <c r="D59" s="50" t="s">
        <v>138</v>
      </c>
    </row>
    <row r="60">
      <c r="A60" s="39"/>
      <c r="B60" s="81" t="s">
        <v>16</v>
      </c>
      <c r="C60" s="50" t="s">
        <v>139</v>
      </c>
      <c r="D60" s="50" t="s">
        <v>140</v>
      </c>
    </row>
    <row r="61">
      <c r="A61" s="39"/>
      <c r="B61" s="81" t="s">
        <v>39</v>
      </c>
      <c r="C61" s="50" t="s">
        <v>141</v>
      </c>
      <c r="D61" s="50" t="s">
        <v>142</v>
      </c>
    </row>
    <row r="62">
      <c r="A62" s="53"/>
      <c r="B62" s="84" t="s">
        <v>18</v>
      </c>
      <c r="C62" s="50" t="s">
        <v>143</v>
      </c>
      <c r="D62" s="50" t="s">
        <v>144</v>
      </c>
    </row>
    <row r="63">
      <c r="A63" s="82" t="s">
        <v>20</v>
      </c>
      <c r="B63" s="83" t="s">
        <v>15</v>
      </c>
      <c r="C63" s="50" t="s">
        <v>145</v>
      </c>
      <c r="D63" s="50" t="s">
        <v>146</v>
      </c>
    </row>
    <row r="64">
      <c r="A64" s="39"/>
      <c r="B64" s="81" t="s">
        <v>38</v>
      </c>
      <c r="C64" s="50" t="s">
        <v>147</v>
      </c>
      <c r="D64" s="50" t="s">
        <v>148</v>
      </c>
    </row>
    <row r="65">
      <c r="A65" s="39"/>
      <c r="B65" s="81" t="s">
        <v>16</v>
      </c>
      <c r="C65" s="50" t="s">
        <v>149</v>
      </c>
      <c r="D65" s="50" t="s">
        <v>150</v>
      </c>
    </row>
    <row r="66">
      <c r="A66" s="39"/>
      <c r="B66" s="81" t="s">
        <v>39</v>
      </c>
      <c r="C66" s="50" t="s">
        <v>151</v>
      </c>
      <c r="D66" s="50" t="s">
        <v>152</v>
      </c>
    </row>
    <row r="67">
      <c r="A67" s="53"/>
      <c r="B67" s="84" t="s">
        <v>18</v>
      </c>
      <c r="C67" s="50" t="s">
        <v>153</v>
      </c>
      <c r="D67" s="50" t="s">
        <v>154</v>
      </c>
    </row>
    <row r="68">
      <c r="B68" s="76"/>
    </row>
    <row r="69">
      <c r="B69" s="76"/>
      <c r="C69" s="76"/>
    </row>
    <row r="70">
      <c r="B70" s="76"/>
      <c r="C70" s="76"/>
    </row>
    <row r="71">
      <c r="B71" s="76"/>
      <c r="C71" s="76"/>
    </row>
    <row r="72">
      <c r="B72" s="76"/>
      <c r="C72" s="76"/>
    </row>
    <row r="73">
      <c r="B73" s="76"/>
      <c r="C73" s="76"/>
    </row>
    <row r="74">
      <c r="B74" s="76"/>
      <c r="C74" s="76"/>
    </row>
    <row r="75">
      <c r="B75" s="76"/>
      <c r="C75" s="76"/>
    </row>
    <row r="76">
      <c r="B76" s="76"/>
      <c r="C76" s="76"/>
    </row>
    <row r="77">
      <c r="B77" s="76"/>
      <c r="C77" s="76"/>
    </row>
    <row r="78">
      <c r="B78" s="76"/>
      <c r="C78" s="76"/>
    </row>
    <row r="79">
      <c r="B79" s="76"/>
      <c r="C79" s="76"/>
    </row>
    <row r="80">
      <c r="B80" s="76"/>
      <c r="C80" s="76"/>
    </row>
    <row r="81">
      <c r="B81" s="76"/>
      <c r="C81" s="76"/>
    </row>
    <row r="82">
      <c r="B82" s="76"/>
      <c r="C82" s="76"/>
    </row>
    <row r="83">
      <c r="B83" s="76"/>
      <c r="C83" s="76"/>
    </row>
    <row r="84">
      <c r="B84" s="76"/>
      <c r="C84" s="76"/>
    </row>
    <row r="85">
      <c r="B85" s="76"/>
      <c r="C85" s="76"/>
    </row>
    <row r="86">
      <c r="B86" s="76"/>
      <c r="C86" s="76"/>
    </row>
    <row r="87">
      <c r="B87" s="76"/>
      <c r="C87" s="76"/>
    </row>
    <row r="88">
      <c r="B88" s="76"/>
      <c r="C88" s="76"/>
    </row>
    <row r="89">
      <c r="B89" s="76"/>
      <c r="C89" s="76"/>
    </row>
    <row r="90">
      <c r="B90" s="76"/>
      <c r="C90" s="76"/>
    </row>
    <row r="91">
      <c r="B91" s="76"/>
      <c r="C91" s="76"/>
    </row>
    <row r="92">
      <c r="B92" s="76"/>
      <c r="C92" s="76"/>
    </row>
    <row r="93">
      <c r="B93" s="76"/>
      <c r="C93" s="76"/>
    </row>
    <row r="94">
      <c r="B94" s="76"/>
      <c r="C94" s="76"/>
    </row>
    <row r="95">
      <c r="B95" s="76"/>
      <c r="C95" s="76"/>
    </row>
    <row r="96">
      <c r="B96" s="76"/>
      <c r="C96" s="76"/>
    </row>
    <row r="97">
      <c r="B97" s="76"/>
      <c r="C97" s="76"/>
    </row>
    <row r="98">
      <c r="B98" s="76"/>
      <c r="C98" s="76"/>
    </row>
    <row r="99">
      <c r="B99" s="76"/>
      <c r="C99" s="76"/>
    </row>
    <row r="100">
      <c r="B100" s="76"/>
      <c r="C100" s="76"/>
    </row>
    <row r="101">
      <c r="B101" s="76"/>
      <c r="C101" s="76"/>
    </row>
    <row r="102">
      <c r="B102" s="76"/>
      <c r="C102" s="76"/>
    </row>
    <row r="103">
      <c r="B103" s="76"/>
      <c r="C103" s="76"/>
    </row>
    <row r="104">
      <c r="B104" s="76"/>
      <c r="C104" s="76"/>
    </row>
    <row r="105">
      <c r="B105" s="76"/>
      <c r="C105" s="76"/>
    </row>
    <row r="106">
      <c r="B106" s="76"/>
      <c r="C106" s="76"/>
    </row>
    <row r="107">
      <c r="B107" s="76"/>
      <c r="C107" s="76"/>
    </row>
    <row r="108">
      <c r="B108" s="76"/>
      <c r="C108" s="76"/>
    </row>
    <row r="109">
      <c r="B109" s="76"/>
      <c r="C109" s="76"/>
    </row>
    <row r="110">
      <c r="B110" s="76"/>
      <c r="C110" s="76"/>
    </row>
    <row r="111">
      <c r="B111" s="76"/>
      <c r="C111" s="76"/>
    </row>
    <row r="112">
      <c r="B112" s="76"/>
      <c r="C112" s="76"/>
    </row>
    <row r="113">
      <c r="B113" s="76"/>
      <c r="C113" s="76"/>
    </row>
    <row r="114">
      <c r="B114" s="76"/>
      <c r="C114" s="76"/>
    </row>
    <row r="115">
      <c r="B115" s="76"/>
      <c r="C115" s="76"/>
    </row>
    <row r="116">
      <c r="B116" s="76"/>
      <c r="C116" s="76"/>
    </row>
    <row r="117">
      <c r="B117" s="76"/>
      <c r="C117" s="76"/>
    </row>
    <row r="118">
      <c r="B118" s="76"/>
      <c r="C118" s="76"/>
    </row>
    <row r="119">
      <c r="B119" s="76"/>
      <c r="C119" s="76"/>
    </row>
    <row r="120">
      <c r="B120" s="76"/>
      <c r="C120" s="76"/>
    </row>
    <row r="121">
      <c r="B121" s="76"/>
      <c r="C121" s="76"/>
    </row>
    <row r="122">
      <c r="B122" s="76"/>
      <c r="C122" s="76"/>
    </row>
    <row r="123">
      <c r="B123" s="76"/>
      <c r="C123" s="76"/>
    </row>
    <row r="124">
      <c r="B124" s="76"/>
      <c r="C124" s="76"/>
    </row>
    <row r="125">
      <c r="B125" s="76"/>
      <c r="C125" s="76"/>
    </row>
    <row r="126">
      <c r="B126" s="76"/>
      <c r="C126" s="76"/>
    </row>
    <row r="127">
      <c r="B127" s="76"/>
      <c r="C127" s="76"/>
    </row>
    <row r="128">
      <c r="B128" s="76"/>
      <c r="C128" s="76"/>
    </row>
    <row r="129">
      <c r="B129" s="76"/>
      <c r="C129" s="76"/>
    </row>
    <row r="130">
      <c r="B130" s="76"/>
      <c r="C130" s="76"/>
    </row>
    <row r="131">
      <c r="B131" s="76"/>
      <c r="C131" s="76"/>
    </row>
    <row r="132">
      <c r="B132" s="76"/>
      <c r="C132" s="76"/>
    </row>
    <row r="133">
      <c r="B133" s="76"/>
      <c r="C133" s="76"/>
    </row>
    <row r="134">
      <c r="B134" s="76"/>
      <c r="C134" s="76"/>
    </row>
    <row r="135">
      <c r="B135" s="76"/>
      <c r="C135" s="76"/>
    </row>
    <row r="136">
      <c r="B136" s="76"/>
      <c r="C136" s="76"/>
    </row>
    <row r="137">
      <c r="B137" s="76"/>
      <c r="C137" s="76"/>
    </row>
    <row r="138">
      <c r="B138" s="76"/>
      <c r="C138" s="76"/>
    </row>
    <row r="139">
      <c r="B139" s="76"/>
      <c r="C139" s="76"/>
    </row>
    <row r="140">
      <c r="B140" s="76"/>
      <c r="C140" s="76"/>
    </row>
    <row r="141">
      <c r="B141" s="76"/>
      <c r="C141" s="76"/>
    </row>
    <row r="142">
      <c r="B142" s="76"/>
      <c r="C142" s="76"/>
    </row>
    <row r="143">
      <c r="B143" s="76"/>
      <c r="C143" s="76"/>
    </row>
    <row r="144">
      <c r="B144" s="76"/>
      <c r="C144" s="76"/>
    </row>
    <row r="145">
      <c r="B145" s="76"/>
      <c r="C145" s="76"/>
    </row>
    <row r="146">
      <c r="B146" s="76"/>
      <c r="C146" s="76"/>
    </row>
    <row r="147">
      <c r="B147" s="76"/>
      <c r="C147" s="76"/>
    </row>
    <row r="148">
      <c r="B148" s="76"/>
      <c r="C148" s="76"/>
    </row>
    <row r="149">
      <c r="B149" s="76"/>
      <c r="C149" s="76"/>
    </row>
    <row r="150">
      <c r="B150" s="76"/>
      <c r="C150" s="76"/>
    </row>
    <row r="151">
      <c r="B151" s="76"/>
      <c r="C151" s="76"/>
    </row>
    <row r="152">
      <c r="B152" s="76"/>
      <c r="C152" s="76"/>
    </row>
    <row r="153">
      <c r="B153" s="76"/>
      <c r="C153" s="76"/>
    </row>
    <row r="154">
      <c r="B154" s="76"/>
      <c r="C154" s="76"/>
    </row>
    <row r="155">
      <c r="B155" s="76"/>
      <c r="C155" s="76"/>
    </row>
    <row r="156">
      <c r="B156" s="76"/>
      <c r="C156" s="76"/>
    </row>
    <row r="157">
      <c r="B157" s="76"/>
      <c r="C157" s="76"/>
    </row>
    <row r="158">
      <c r="B158" s="76"/>
      <c r="C158" s="76"/>
    </row>
    <row r="159">
      <c r="B159" s="76"/>
      <c r="C159" s="76"/>
    </row>
    <row r="160">
      <c r="B160" s="76"/>
      <c r="C160" s="76"/>
    </row>
    <row r="161">
      <c r="B161" s="76"/>
      <c r="C161" s="76"/>
    </row>
    <row r="162">
      <c r="B162" s="76"/>
      <c r="C162" s="76"/>
    </row>
    <row r="163">
      <c r="B163" s="76"/>
      <c r="C163" s="76"/>
    </row>
    <row r="164">
      <c r="B164" s="76"/>
      <c r="C164" s="76"/>
    </row>
    <row r="165">
      <c r="B165" s="76"/>
      <c r="C165" s="76"/>
    </row>
    <row r="166">
      <c r="B166" s="76"/>
      <c r="C166" s="76"/>
    </row>
    <row r="167">
      <c r="B167" s="76"/>
      <c r="C167" s="76"/>
    </row>
    <row r="168">
      <c r="B168" s="76"/>
      <c r="C168" s="76"/>
    </row>
    <row r="169">
      <c r="B169" s="76"/>
      <c r="C169" s="76"/>
    </row>
    <row r="170">
      <c r="B170" s="76"/>
      <c r="C170" s="76"/>
    </row>
    <row r="171">
      <c r="B171" s="76"/>
      <c r="C171" s="76"/>
    </row>
    <row r="172">
      <c r="B172" s="76"/>
      <c r="C172" s="76"/>
    </row>
    <row r="173">
      <c r="B173" s="76"/>
      <c r="C173" s="76"/>
    </row>
    <row r="174">
      <c r="B174" s="76"/>
      <c r="C174" s="76"/>
    </row>
    <row r="175">
      <c r="B175" s="76"/>
      <c r="C175" s="76"/>
    </row>
    <row r="176">
      <c r="B176" s="76"/>
      <c r="C176" s="76"/>
    </row>
    <row r="177">
      <c r="B177" s="76"/>
      <c r="C177" s="76"/>
    </row>
    <row r="178">
      <c r="B178" s="76"/>
      <c r="C178" s="76"/>
    </row>
    <row r="179">
      <c r="B179" s="76"/>
      <c r="C179" s="76"/>
    </row>
    <row r="180">
      <c r="B180" s="76"/>
      <c r="C180" s="76"/>
    </row>
    <row r="181">
      <c r="B181" s="76"/>
      <c r="C181" s="76"/>
    </row>
    <row r="182">
      <c r="B182" s="76"/>
      <c r="C182" s="76"/>
    </row>
    <row r="183">
      <c r="B183" s="76"/>
      <c r="C183" s="76"/>
    </row>
    <row r="184">
      <c r="B184" s="76"/>
      <c r="C184" s="76"/>
    </row>
    <row r="185">
      <c r="B185" s="76"/>
      <c r="C185" s="76"/>
    </row>
    <row r="186">
      <c r="B186" s="76"/>
      <c r="C186" s="76"/>
    </row>
    <row r="187">
      <c r="B187" s="76"/>
      <c r="C187" s="76"/>
    </row>
    <row r="188">
      <c r="B188" s="76"/>
      <c r="C188" s="76"/>
    </row>
    <row r="189">
      <c r="B189" s="76"/>
      <c r="C189" s="76"/>
    </row>
    <row r="190">
      <c r="B190" s="76"/>
      <c r="C190" s="76"/>
    </row>
    <row r="191">
      <c r="B191" s="76"/>
      <c r="C191" s="76"/>
    </row>
    <row r="192">
      <c r="B192" s="76"/>
      <c r="C192" s="76"/>
    </row>
    <row r="193">
      <c r="B193" s="76"/>
      <c r="C193" s="76"/>
    </row>
    <row r="194">
      <c r="B194" s="76"/>
      <c r="C194" s="76"/>
    </row>
    <row r="195">
      <c r="B195" s="76"/>
      <c r="C195" s="76"/>
    </row>
    <row r="196">
      <c r="B196" s="76"/>
      <c r="C196" s="76"/>
    </row>
    <row r="197">
      <c r="B197" s="76"/>
      <c r="C197" s="76"/>
    </row>
    <row r="198">
      <c r="B198" s="76"/>
      <c r="C198" s="76"/>
    </row>
    <row r="199">
      <c r="B199" s="76"/>
      <c r="C199" s="76"/>
    </row>
    <row r="200">
      <c r="B200" s="76"/>
      <c r="C200" s="76"/>
    </row>
    <row r="201">
      <c r="B201" s="76"/>
      <c r="C201" s="76"/>
    </row>
    <row r="202">
      <c r="B202" s="76"/>
      <c r="C202" s="76"/>
    </row>
    <row r="203">
      <c r="B203" s="76"/>
      <c r="C203" s="76"/>
    </row>
    <row r="204">
      <c r="B204" s="76"/>
      <c r="C204" s="76"/>
    </row>
    <row r="205">
      <c r="B205" s="76"/>
      <c r="C205" s="76"/>
    </row>
    <row r="206">
      <c r="B206" s="76"/>
      <c r="C206" s="76"/>
    </row>
    <row r="207">
      <c r="B207" s="76"/>
      <c r="C207" s="76"/>
    </row>
    <row r="208">
      <c r="B208" s="76"/>
      <c r="C208" s="76"/>
    </row>
    <row r="209">
      <c r="B209" s="76"/>
      <c r="C209" s="76"/>
    </row>
    <row r="210">
      <c r="B210" s="76"/>
      <c r="C210" s="76"/>
    </row>
    <row r="211">
      <c r="B211" s="76"/>
      <c r="C211" s="76"/>
    </row>
    <row r="212">
      <c r="B212" s="76"/>
      <c r="C212" s="76"/>
    </row>
    <row r="213">
      <c r="B213" s="76"/>
      <c r="C213" s="76"/>
    </row>
    <row r="214">
      <c r="B214" s="76"/>
      <c r="C214" s="76"/>
    </row>
    <row r="215">
      <c r="B215" s="76"/>
      <c r="C215" s="76"/>
    </row>
    <row r="216">
      <c r="B216" s="76"/>
      <c r="C216" s="76"/>
    </row>
    <row r="217">
      <c r="B217" s="76"/>
      <c r="C217" s="76"/>
    </row>
    <row r="218">
      <c r="B218" s="76"/>
      <c r="C218" s="76"/>
    </row>
    <row r="219">
      <c r="B219" s="76"/>
      <c r="C219" s="76"/>
    </row>
    <row r="220">
      <c r="B220" s="76"/>
      <c r="C220" s="76"/>
    </row>
    <row r="221">
      <c r="B221" s="76"/>
      <c r="C221" s="76"/>
    </row>
    <row r="222">
      <c r="B222" s="76"/>
      <c r="C222" s="76"/>
    </row>
    <row r="223">
      <c r="B223" s="76"/>
      <c r="C223" s="76"/>
    </row>
    <row r="224">
      <c r="B224" s="76"/>
      <c r="C224" s="76"/>
    </row>
    <row r="225">
      <c r="B225" s="76"/>
      <c r="C225" s="76"/>
    </row>
    <row r="226">
      <c r="B226" s="76"/>
      <c r="C226" s="76"/>
    </row>
    <row r="227">
      <c r="B227" s="76"/>
      <c r="C227" s="76"/>
    </row>
    <row r="228">
      <c r="B228" s="76"/>
      <c r="C228" s="76"/>
    </row>
    <row r="229">
      <c r="B229" s="76"/>
      <c r="C229" s="76"/>
    </row>
    <row r="230">
      <c r="B230" s="76"/>
      <c r="C230" s="76"/>
    </row>
    <row r="231">
      <c r="B231" s="76"/>
      <c r="C231" s="76"/>
    </row>
    <row r="232">
      <c r="B232" s="76"/>
      <c r="C232" s="76"/>
    </row>
    <row r="233">
      <c r="B233" s="76"/>
      <c r="C233" s="76"/>
    </row>
    <row r="234">
      <c r="B234" s="76"/>
      <c r="C234" s="76"/>
    </row>
    <row r="235">
      <c r="B235" s="76"/>
      <c r="C235" s="76"/>
    </row>
    <row r="236">
      <c r="B236" s="76"/>
      <c r="C236" s="76"/>
    </row>
    <row r="237">
      <c r="B237" s="76"/>
      <c r="C237" s="76"/>
    </row>
    <row r="238">
      <c r="B238" s="76"/>
      <c r="C238" s="76"/>
    </row>
    <row r="239">
      <c r="B239" s="76"/>
      <c r="C239" s="76"/>
    </row>
    <row r="240">
      <c r="B240" s="76"/>
      <c r="C240" s="76"/>
    </row>
    <row r="241">
      <c r="B241" s="76"/>
      <c r="C241" s="76"/>
    </row>
    <row r="242">
      <c r="B242" s="76"/>
      <c r="C242" s="76"/>
    </row>
    <row r="243">
      <c r="B243" s="76"/>
      <c r="C243" s="76"/>
    </row>
    <row r="244">
      <c r="B244" s="76"/>
      <c r="C244" s="76"/>
    </row>
    <row r="245">
      <c r="B245" s="76"/>
      <c r="C245" s="76"/>
    </row>
    <row r="246">
      <c r="B246" s="76"/>
      <c r="C246" s="76"/>
    </row>
    <row r="247">
      <c r="B247" s="76"/>
      <c r="C247" s="76"/>
    </row>
    <row r="248">
      <c r="B248" s="76"/>
      <c r="C248" s="76"/>
    </row>
    <row r="249">
      <c r="B249" s="76"/>
      <c r="C249" s="76"/>
    </row>
    <row r="250">
      <c r="B250" s="76"/>
      <c r="C250" s="76"/>
    </row>
    <row r="251">
      <c r="B251" s="76"/>
      <c r="C251" s="76"/>
    </row>
    <row r="252">
      <c r="B252" s="76"/>
      <c r="C252" s="76"/>
    </row>
    <row r="253">
      <c r="B253" s="76"/>
      <c r="C253" s="76"/>
    </row>
    <row r="254">
      <c r="B254" s="76"/>
      <c r="C254" s="76"/>
    </row>
    <row r="255">
      <c r="B255" s="76"/>
      <c r="C255" s="76"/>
    </row>
    <row r="256">
      <c r="B256" s="76"/>
      <c r="C256" s="76"/>
    </row>
    <row r="257">
      <c r="B257" s="76"/>
      <c r="C257" s="76"/>
    </row>
    <row r="258">
      <c r="B258" s="76"/>
      <c r="C258" s="76"/>
    </row>
    <row r="259">
      <c r="B259" s="76"/>
      <c r="C259" s="76"/>
    </row>
    <row r="260">
      <c r="B260" s="76"/>
      <c r="C260" s="76"/>
    </row>
    <row r="261">
      <c r="B261" s="76"/>
      <c r="C261" s="76"/>
    </row>
    <row r="262">
      <c r="B262" s="76"/>
      <c r="C262" s="76"/>
    </row>
    <row r="263">
      <c r="B263" s="76"/>
      <c r="C263" s="76"/>
    </row>
    <row r="264">
      <c r="B264" s="76"/>
      <c r="C264" s="76"/>
    </row>
    <row r="265">
      <c r="B265" s="76"/>
      <c r="C265" s="76"/>
    </row>
    <row r="266">
      <c r="B266" s="76"/>
      <c r="C266" s="76"/>
    </row>
    <row r="267">
      <c r="B267" s="76"/>
      <c r="C267" s="76"/>
    </row>
    <row r="268">
      <c r="B268" s="76"/>
      <c r="C268" s="76"/>
    </row>
    <row r="269">
      <c r="B269" s="76"/>
      <c r="C269" s="76"/>
    </row>
    <row r="270">
      <c r="B270" s="76"/>
      <c r="C270" s="76"/>
    </row>
    <row r="271">
      <c r="B271" s="76"/>
      <c r="C271" s="76"/>
    </row>
    <row r="272">
      <c r="B272" s="76"/>
      <c r="C272" s="76"/>
    </row>
    <row r="273">
      <c r="B273" s="76"/>
      <c r="C273" s="76"/>
    </row>
    <row r="274">
      <c r="B274" s="76"/>
      <c r="C274" s="76"/>
    </row>
    <row r="275">
      <c r="B275" s="76"/>
      <c r="C275" s="76"/>
    </row>
    <row r="276">
      <c r="B276" s="76"/>
      <c r="C276" s="76"/>
    </row>
    <row r="277">
      <c r="B277" s="76"/>
      <c r="C277" s="76"/>
    </row>
    <row r="278">
      <c r="B278" s="76"/>
      <c r="C278" s="76"/>
    </row>
    <row r="279">
      <c r="B279" s="76"/>
      <c r="C279" s="76"/>
    </row>
    <row r="280">
      <c r="B280" s="76"/>
      <c r="C280" s="76"/>
    </row>
    <row r="281">
      <c r="B281" s="76"/>
      <c r="C281" s="76"/>
    </row>
    <row r="282">
      <c r="B282" s="76"/>
      <c r="C282" s="76"/>
    </row>
    <row r="283">
      <c r="B283" s="76"/>
      <c r="C283" s="76"/>
    </row>
    <row r="284">
      <c r="B284" s="76"/>
      <c r="C284" s="76"/>
    </row>
    <row r="285">
      <c r="B285" s="76"/>
      <c r="C285" s="76"/>
    </row>
    <row r="286">
      <c r="B286" s="76"/>
      <c r="C286" s="76"/>
    </row>
    <row r="287">
      <c r="B287" s="76"/>
      <c r="C287" s="76"/>
    </row>
    <row r="288">
      <c r="B288" s="76"/>
      <c r="C288" s="76"/>
    </row>
    <row r="289">
      <c r="B289" s="76"/>
      <c r="C289" s="76"/>
    </row>
    <row r="290">
      <c r="B290" s="76"/>
      <c r="C290" s="76"/>
    </row>
    <row r="291">
      <c r="B291" s="76"/>
      <c r="C291" s="76"/>
    </row>
    <row r="292">
      <c r="B292" s="76"/>
      <c r="C292" s="76"/>
    </row>
    <row r="293">
      <c r="B293" s="76"/>
      <c r="C293" s="76"/>
    </row>
    <row r="294">
      <c r="B294" s="76"/>
      <c r="C294" s="76"/>
    </row>
    <row r="295">
      <c r="B295" s="76"/>
      <c r="C295" s="76"/>
    </row>
    <row r="296">
      <c r="B296" s="76"/>
      <c r="C296" s="76"/>
    </row>
    <row r="297">
      <c r="B297" s="76"/>
      <c r="C297" s="76"/>
    </row>
    <row r="298">
      <c r="B298" s="76"/>
      <c r="C298" s="76"/>
    </row>
    <row r="299">
      <c r="B299" s="76"/>
      <c r="C299" s="76"/>
    </row>
    <row r="300">
      <c r="B300" s="76"/>
      <c r="C300" s="76"/>
    </row>
    <row r="301">
      <c r="B301" s="76"/>
      <c r="C301" s="76"/>
    </row>
    <row r="302">
      <c r="B302" s="76"/>
      <c r="C302" s="76"/>
    </row>
    <row r="303">
      <c r="B303" s="76"/>
      <c r="C303" s="76"/>
    </row>
    <row r="304">
      <c r="B304" s="76"/>
      <c r="C304" s="76"/>
    </row>
    <row r="305">
      <c r="B305" s="76"/>
      <c r="C305" s="76"/>
    </row>
    <row r="306">
      <c r="B306" s="76"/>
      <c r="C306" s="76"/>
    </row>
    <row r="307">
      <c r="B307" s="76"/>
      <c r="C307" s="76"/>
    </row>
    <row r="308">
      <c r="B308" s="76"/>
      <c r="C308" s="76"/>
    </row>
    <row r="309">
      <c r="B309" s="76"/>
      <c r="C309" s="76"/>
    </row>
    <row r="310">
      <c r="B310" s="76"/>
      <c r="C310" s="76"/>
    </row>
    <row r="311">
      <c r="B311" s="76"/>
      <c r="C311" s="76"/>
    </row>
    <row r="312">
      <c r="B312" s="76"/>
      <c r="C312" s="76"/>
    </row>
    <row r="313">
      <c r="B313" s="76"/>
      <c r="C313" s="76"/>
    </row>
    <row r="314">
      <c r="B314" s="76"/>
      <c r="C314" s="76"/>
    </row>
    <row r="315">
      <c r="B315" s="76"/>
      <c r="C315" s="76"/>
    </row>
    <row r="316">
      <c r="B316" s="76"/>
      <c r="C316" s="76"/>
    </row>
    <row r="317">
      <c r="B317" s="76"/>
      <c r="C317" s="76"/>
    </row>
    <row r="318">
      <c r="B318" s="76"/>
      <c r="C318" s="76"/>
    </row>
    <row r="319">
      <c r="B319" s="76"/>
      <c r="C319" s="76"/>
    </row>
    <row r="320">
      <c r="B320" s="76"/>
      <c r="C320" s="76"/>
    </row>
    <row r="321">
      <c r="B321" s="76"/>
      <c r="C321" s="76"/>
    </row>
    <row r="322">
      <c r="B322" s="76"/>
      <c r="C322" s="76"/>
    </row>
    <row r="323">
      <c r="B323" s="76"/>
      <c r="C323" s="76"/>
    </row>
    <row r="324">
      <c r="B324" s="76"/>
      <c r="C324" s="76"/>
    </row>
    <row r="325">
      <c r="B325" s="76"/>
      <c r="C325" s="76"/>
    </row>
    <row r="326">
      <c r="B326" s="76"/>
      <c r="C326" s="76"/>
    </row>
    <row r="327">
      <c r="B327" s="76"/>
      <c r="C327" s="76"/>
    </row>
    <row r="328">
      <c r="B328" s="76"/>
      <c r="C328" s="76"/>
    </row>
    <row r="329">
      <c r="B329" s="76"/>
      <c r="C329" s="76"/>
    </row>
    <row r="330">
      <c r="B330" s="76"/>
      <c r="C330" s="76"/>
    </row>
    <row r="331">
      <c r="B331" s="76"/>
      <c r="C331" s="76"/>
    </row>
    <row r="332">
      <c r="B332" s="76"/>
      <c r="C332" s="76"/>
    </row>
    <row r="333">
      <c r="B333" s="76"/>
      <c r="C333" s="76"/>
    </row>
    <row r="334">
      <c r="B334" s="76"/>
      <c r="C334" s="76"/>
    </row>
    <row r="335">
      <c r="B335" s="76"/>
      <c r="C335" s="76"/>
    </row>
    <row r="336">
      <c r="B336" s="76"/>
      <c r="C336" s="76"/>
    </row>
    <row r="337">
      <c r="B337" s="76"/>
      <c r="C337" s="76"/>
    </row>
    <row r="338">
      <c r="B338" s="76"/>
      <c r="C338" s="76"/>
    </row>
    <row r="339">
      <c r="B339" s="76"/>
      <c r="C339" s="76"/>
    </row>
    <row r="340">
      <c r="B340" s="76"/>
      <c r="C340" s="76"/>
    </row>
    <row r="341">
      <c r="B341" s="76"/>
      <c r="C341" s="76"/>
    </row>
    <row r="342">
      <c r="B342" s="76"/>
      <c r="C342" s="76"/>
    </row>
    <row r="343">
      <c r="B343" s="76"/>
      <c r="C343" s="76"/>
    </row>
    <row r="344">
      <c r="B344" s="76"/>
      <c r="C344" s="76"/>
    </row>
    <row r="345">
      <c r="B345" s="76"/>
      <c r="C345" s="76"/>
    </row>
    <row r="346">
      <c r="B346" s="76"/>
      <c r="C346" s="76"/>
    </row>
    <row r="347">
      <c r="B347" s="76"/>
      <c r="C347" s="76"/>
    </row>
    <row r="348">
      <c r="B348" s="76"/>
      <c r="C348" s="76"/>
    </row>
    <row r="349">
      <c r="B349" s="76"/>
      <c r="C349" s="76"/>
    </row>
    <row r="350">
      <c r="B350" s="76"/>
      <c r="C350" s="76"/>
    </row>
    <row r="351">
      <c r="B351" s="76"/>
      <c r="C351" s="76"/>
    </row>
    <row r="352">
      <c r="B352" s="76"/>
      <c r="C352" s="76"/>
    </row>
    <row r="353">
      <c r="B353" s="76"/>
      <c r="C353" s="76"/>
    </row>
    <row r="354">
      <c r="B354" s="76"/>
      <c r="C354" s="76"/>
    </row>
    <row r="355">
      <c r="B355" s="76"/>
      <c r="C355" s="76"/>
    </row>
    <row r="356">
      <c r="B356" s="76"/>
      <c r="C356" s="76"/>
    </row>
    <row r="357">
      <c r="B357" s="76"/>
      <c r="C357" s="76"/>
    </row>
    <row r="358">
      <c r="B358" s="76"/>
      <c r="C358" s="76"/>
    </row>
    <row r="359">
      <c r="B359" s="76"/>
      <c r="C359" s="76"/>
    </row>
    <row r="360">
      <c r="B360" s="76"/>
      <c r="C360" s="76"/>
    </row>
    <row r="361">
      <c r="B361" s="76"/>
      <c r="C361" s="76"/>
    </row>
    <row r="362">
      <c r="B362" s="76"/>
      <c r="C362" s="76"/>
    </row>
    <row r="363">
      <c r="B363" s="76"/>
      <c r="C363" s="76"/>
    </row>
    <row r="364">
      <c r="B364" s="76"/>
      <c r="C364" s="76"/>
    </row>
    <row r="365">
      <c r="B365" s="76"/>
      <c r="C365" s="76"/>
    </row>
    <row r="366">
      <c r="B366" s="76"/>
      <c r="C366" s="76"/>
    </row>
    <row r="367">
      <c r="B367" s="76"/>
      <c r="C367" s="76"/>
    </row>
    <row r="368">
      <c r="B368" s="76"/>
      <c r="C368" s="76"/>
    </row>
    <row r="369">
      <c r="B369" s="76"/>
      <c r="C369" s="76"/>
    </row>
    <row r="370">
      <c r="B370" s="76"/>
      <c r="C370" s="76"/>
    </row>
    <row r="371">
      <c r="B371" s="76"/>
      <c r="C371" s="76"/>
    </row>
    <row r="372">
      <c r="B372" s="76"/>
      <c r="C372" s="76"/>
    </row>
    <row r="373">
      <c r="B373" s="76"/>
      <c r="C373" s="76"/>
    </row>
    <row r="374">
      <c r="B374" s="76"/>
      <c r="C374" s="76"/>
    </row>
    <row r="375">
      <c r="B375" s="76"/>
      <c r="C375" s="76"/>
    </row>
    <row r="376">
      <c r="B376" s="76"/>
      <c r="C376" s="76"/>
    </row>
    <row r="377">
      <c r="B377" s="76"/>
      <c r="C377" s="76"/>
    </row>
    <row r="378">
      <c r="B378" s="76"/>
      <c r="C378" s="76"/>
    </row>
    <row r="379">
      <c r="B379" s="76"/>
      <c r="C379" s="76"/>
    </row>
    <row r="380">
      <c r="B380" s="76"/>
      <c r="C380" s="76"/>
    </row>
    <row r="381">
      <c r="B381" s="76"/>
      <c r="C381" s="76"/>
    </row>
    <row r="382">
      <c r="B382" s="76"/>
      <c r="C382" s="76"/>
    </row>
    <row r="383">
      <c r="B383" s="76"/>
      <c r="C383" s="76"/>
    </row>
    <row r="384">
      <c r="B384" s="76"/>
      <c r="C384" s="76"/>
    </row>
    <row r="385">
      <c r="B385" s="76"/>
      <c r="C385" s="76"/>
    </row>
    <row r="386">
      <c r="B386" s="76"/>
      <c r="C386" s="76"/>
    </row>
    <row r="387">
      <c r="B387" s="76"/>
      <c r="C387" s="76"/>
    </row>
    <row r="388">
      <c r="B388" s="76"/>
      <c r="C388" s="76"/>
    </row>
    <row r="389">
      <c r="B389" s="76"/>
      <c r="C389" s="76"/>
    </row>
    <row r="390">
      <c r="B390" s="76"/>
      <c r="C390" s="76"/>
    </row>
    <row r="391">
      <c r="B391" s="76"/>
      <c r="C391" s="76"/>
    </row>
    <row r="392">
      <c r="B392" s="76"/>
      <c r="C392" s="76"/>
    </row>
    <row r="393">
      <c r="B393" s="76"/>
      <c r="C393" s="76"/>
    </row>
    <row r="394">
      <c r="B394" s="76"/>
      <c r="C394" s="76"/>
    </row>
    <row r="395">
      <c r="B395" s="76"/>
      <c r="C395" s="76"/>
    </row>
    <row r="396">
      <c r="B396" s="76"/>
      <c r="C396" s="76"/>
    </row>
    <row r="397">
      <c r="B397" s="76"/>
      <c r="C397" s="76"/>
    </row>
    <row r="398">
      <c r="B398" s="76"/>
      <c r="C398" s="76"/>
    </row>
    <row r="399">
      <c r="B399" s="76"/>
      <c r="C399" s="76"/>
    </row>
    <row r="400">
      <c r="B400" s="76"/>
      <c r="C400" s="76"/>
    </row>
    <row r="401">
      <c r="B401" s="76"/>
      <c r="C401" s="76"/>
    </row>
    <row r="402">
      <c r="B402" s="76"/>
      <c r="C402" s="76"/>
    </row>
    <row r="403">
      <c r="B403" s="76"/>
      <c r="C403" s="76"/>
    </row>
    <row r="404">
      <c r="B404" s="76"/>
      <c r="C404" s="76"/>
    </row>
    <row r="405">
      <c r="B405" s="76"/>
      <c r="C405" s="76"/>
    </row>
    <row r="406">
      <c r="B406" s="76"/>
      <c r="C406" s="76"/>
    </row>
    <row r="407">
      <c r="B407" s="76"/>
      <c r="C407" s="76"/>
    </row>
    <row r="408">
      <c r="B408" s="76"/>
      <c r="C408" s="76"/>
    </row>
    <row r="409">
      <c r="B409" s="76"/>
      <c r="C409" s="76"/>
    </row>
    <row r="410">
      <c r="B410" s="76"/>
      <c r="C410" s="76"/>
    </row>
    <row r="411">
      <c r="B411" s="76"/>
      <c r="C411" s="76"/>
    </row>
    <row r="412">
      <c r="B412" s="76"/>
      <c r="C412" s="76"/>
    </row>
    <row r="413">
      <c r="B413" s="76"/>
      <c r="C413" s="76"/>
    </row>
    <row r="414">
      <c r="B414" s="76"/>
      <c r="C414" s="76"/>
    </row>
    <row r="415">
      <c r="B415" s="76"/>
      <c r="C415" s="76"/>
    </row>
    <row r="416">
      <c r="B416" s="76"/>
      <c r="C416" s="76"/>
    </row>
    <row r="417">
      <c r="B417" s="76"/>
      <c r="C417" s="76"/>
    </row>
    <row r="418">
      <c r="B418" s="76"/>
      <c r="C418" s="76"/>
    </row>
    <row r="419">
      <c r="B419" s="76"/>
      <c r="C419" s="76"/>
    </row>
    <row r="420">
      <c r="B420" s="76"/>
      <c r="C420" s="76"/>
    </row>
    <row r="421">
      <c r="B421" s="76"/>
      <c r="C421" s="76"/>
    </row>
    <row r="422">
      <c r="B422" s="76"/>
      <c r="C422" s="76"/>
    </row>
    <row r="423">
      <c r="B423" s="76"/>
      <c r="C423" s="76"/>
    </row>
    <row r="424">
      <c r="B424" s="76"/>
      <c r="C424" s="76"/>
    </row>
    <row r="425">
      <c r="B425" s="76"/>
      <c r="C425" s="76"/>
    </row>
    <row r="426">
      <c r="B426" s="76"/>
      <c r="C426" s="76"/>
    </row>
    <row r="427">
      <c r="B427" s="76"/>
      <c r="C427" s="76"/>
    </row>
    <row r="428">
      <c r="B428" s="76"/>
      <c r="C428" s="76"/>
    </row>
    <row r="429">
      <c r="B429" s="76"/>
      <c r="C429" s="76"/>
    </row>
    <row r="430">
      <c r="B430" s="76"/>
      <c r="C430" s="76"/>
    </row>
    <row r="431">
      <c r="B431" s="76"/>
      <c r="C431" s="76"/>
    </row>
    <row r="432">
      <c r="B432" s="76"/>
      <c r="C432" s="76"/>
    </row>
    <row r="433">
      <c r="B433" s="76"/>
      <c r="C433" s="76"/>
    </row>
    <row r="434">
      <c r="B434" s="76"/>
      <c r="C434" s="76"/>
    </row>
    <row r="435">
      <c r="B435" s="76"/>
      <c r="C435" s="76"/>
    </row>
    <row r="436">
      <c r="B436" s="76"/>
      <c r="C436" s="76"/>
    </row>
    <row r="437">
      <c r="B437" s="76"/>
      <c r="C437" s="76"/>
    </row>
    <row r="438">
      <c r="B438" s="76"/>
      <c r="C438" s="76"/>
    </row>
    <row r="439">
      <c r="B439" s="76"/>
      <c r="C439" s="76"/>
    </row>
    <row r="440">
      <c r="B440" s="76"/>
      <c r="C440" s="76"/>
    </row>
    <row r="441">
      <c r="B441" s="76"/>
      <c r="C441" s="76"/>
    </row>
    <row r="442">
      <c r="B442" s="76"/>
      <c r="C442" s="76"/>
    </row>
    <row r="443">
      <c r="B443" s="76"/>
      <c r="C443" s="76"/>
    </row>
    <row r="444">
      <c r="B444" s="76"/>
      <c r="C444" s="76"/>
    </row>
    <row r="445">
      <c r="B445" s="76"/>
      <c r="C445" s="76"/>
    </row>
    <row r="446">
      <c r="B446" s="76"/>
      <c r="C446" s="76"/>
    </row>
    <row r="447">
      <c r="B447" s="76"/>
      <c r="C447" s="76"/>
    </row>
    <row r="448">
      <c r="B448" s="76"/>
      <c r="C448" s="76"/>
    </row>
    <row r="449">
      <c r="B449" s="76"/>
      <c r="C449" s="76"/>
    </row>
    <row r="450">
      <c r="B450" s="76"/>
      <c r="C450" s="76"/>
    </row>
    <row r="451">
      <c r="B451" s="76"/>
      <c r="C451" s="76"/>
    </row>
    <row r="452">
      <c r="B452" s="76"/>
      <c r="C452" s="76"/>
    </row>
    <row r="453">
      <c r="B453" s="76"/>
      <c r="C453" s="76"/>
    </row>
    <row r="454">
      <c r="B454" s="76"/>
      <c r="C454" s="76"/>
    </row>
    <row r="455">
      <c r="B455" s="76"/>
      <c r="C455" s="76"/>
    </row>
    <row r="456">
      <c r="B456" s="76"/>
      <c r="C456" s="76"/>
    </row>
    <row r="457">
      <c r="B457" s="76"/>
      <c r="C457" s="76"/>
    </row>
    <row r="458">
      <c r="B458" s="76"/>
      <c r="C458" s="76"/>
    </row>
    <row r="459">
      <c r="B459" s="76"/>
      <c r="C459" s="76"/>
    </row>
    <row r="460">
      <c r="B460" s="76"/>
      <c r="C460" s="76"/>
    </row>
    <row r="461">
      <c r="B461" s="76"/>
      <c r="C461" s="76"/>
    </row>
    <row r="462">
      <c r="B462" s="76"/>
      <c r="C462" s="76"/>
    </row>
    <row r="463">
      <c r="B463" s="76"/>
      <c r="C463" s="76"/>
    </row>
    <row r="464">
      <c r="B464" s="76"/>
      <c r="C464" s="76"/>
    </row>
    <row r="465">
      <c r="B465" s="76"/>
      <c r="C465" s="76"/>
    </row>
    <row r="466">
      <c r="B466" s="76"/>
      <c r="C466" s="76"/>
    </row>
    <row r="467">
      <c r="B467" s="76"/>
      <c r="C467" s="76"/>
    </row>
    <row r="468">
      <c r="B468" s="76"/>
      <c r="C468" s="76"/>
    </row>
    <row r="469">
      <c r="B469" s="76"/>
      <c r="C469" s="76"/>
    </row>
    <row r="470">
      <c r="B470" s="76"/>
      <c r="C470" s="76"/>
    </row>
    <row r="471">
      <c r="B471" s="76"/>
      <c r="C471" s="76"/>
    </row>
    <row r="472">
      <c r="B472" s="76"/>
      <c r="C472" s="76"/>
    </row>
    <row r="473">
      <c r="B473" s="76"/>
      <c r="C473" s="76"/>
    </row>
    <row r="474">
      <c r="B474" s="76"/>
      <c r="C474" s="76"/>
    </row>
    <row r="475">
      <c r="B475" s="76"/>
      <c r="C475" s="76"/>
    </row>
    <row r="476">
      <c r="B476" s="76"/>
      <c r="C476" s="76"/>
    </row>
    <row r="477">
      <c r="B477" s="76"/>
      <c r="C477" s="76"/>
    </row>
    <row r="478">
      <c r="B478" s="76"/>
      <c r="C478" s="76"/>
    </row>
    <row r="479">
      <c r="B479" s="76"/>
      <c r="C479" s="76"/>
    </row>
    <row r="480">
      <c r="B480" s="76"/>
      <c r="C480" s="76"/>
    </row>
    <row r="481">
      <c r="B481" s="76"/>
      <c r="C481" s="76"/>
    </row>
    <row r="482">
      <c r="B482" s="76"/>
      <c r="C482" s="76"/>
    </row>
    <row r="483">
      <c r="B483" s="76"/>
      <c r="C483" s="76"/>
    </row>
    <row r="484">
      <c r="B484" s="76"/>
      <c r="C484" s="76"/>
    </row>
    <row r="485">
      <c r="B485" s="76"/>
      <c r="C485" s="76"/>
    </row>
    <row r="486">
      <c r="B486" s="76"/>
      <c r="C486" s="76"/>
    </row>
    <row r="487">
      <c r="B487" s="76"/>
      <c r="C487" s="76"/>
    </row>
    <row r="488">
      <c r="B488" s="76"/>
      <c r="C488" s="76"/>
    </row>
    <row r="489">
      <c r="B489" s="76"/>
      <c r="C489" s="76"/>
    </row>
    <row r="490">
      <c r="B490" s="76"/>
      <c r="C490" s="76"/>
    </row>
    <row r="491">
      <c r="B491" s="76"/>
      <c r="C491" s="76"/>
    </row>
    <row r="492">
      <c r="B492" s="76"/>
      <c r="C492" s="76"/>
    </row>
    <row r="493">
      <c r="B493" s="76"/>
      <c r="C493" s="76"/>
    </row>
    <row r="494">
      <c r="B494" s="76"/>
      <c r="C494" s="76"/>
    </row>
    <row r="495">
      <c r="B495" s="76"/>
      <c r="C495" s="76"/>
    </row>
    <row r="496">
      <c r="B496" s="76"/>
      <c r="C496" s="76"/>
    </row>
    <row r="497">
      <c r="B497" s="76"/>
      <c r="C497" s="76"/>
    </row>
    <row r="498">
      <c r="B498" s="76"/>
      <c r="C498" s="76"/>
    </row>
    <row r="499">
      <c r="B499" s="76"/>
      <c r="C499" s="76"/>
    </row>
    <row r="500">
      <c r="B500" s="76"/>
      <c r="C500" s="76"/>
    </row>
    <row r="501">
      <c r="B501" s="76"/>
      <c r="C501" s="76"/>
    </row>
    <row r="502">
      <c r="B502" s="76"/>
      <c r="C502" s="76"/>
    </row>
    <row r="503">
      <c r="B503" s="76"/>
      <c r="C503" s="76"/>
    </row>
    <row r="504">
      <c r="B504" s="76"/>
      <c r="C504" s="76"/>
    </row>
    <row r="505">
      <c r="B505" s="76"/>
      <c r="C505" s="76"/>
    </row>
    <row r="506">
      <c r="B506" s="76"/>
      <c r="C506" s="76"/>
    </row>
    <row r="507">
      <c r="B507" s="76"/>
      <c r="C507" s="76"/>
    </row>
    <row r="508">
      <c r="B508" s="76"/>
      <c r="C508" s="76"/>
    </row>
    <row r="509">
      <c r="B509" s="76"/>
      <c r="C509" s="76"/>
    </row>
    <row r="510">
      <c r="B510" s="76"/>
      <c r="C510" s="76"/>
    </row>
    <row r="511">
      <c r="B511" s="76"/>
      <c r="C511" s="76"/>
    </row>
    <row r="512">
      <c r="B512" s="76"/>
      <c r="C512" s="76"/>
    </row>
    <row r="513">
      <c r="B513" s="76"/>
      <c r="C513" s="76"/>
    </row>
    <row r="514">
      <c r="B514" s="76"/>
      <c r="C514" s="76"/>
    </row>
    <row r="515">
      <c r="B515" s="76"/>
      <c r="C515" s="76"/>
    </row>
    <row r="516">
      <c r="B516" s="76"/>
      <c r="C516" s="76"/>
    </row>
    <row r="517">
      <c r="B517" s="76"/>
      <c r="C517" s="76"/>
    </row>
    <row r="518">
      <c r="B518" s="76"/>
      <c r="C518" s="76"/>
    </row>
    <row r="519">
      <c r="B519" s="76"/>
      <c r="C519" s="76"/>
    </row>
    <row r="520">
      <c r="B520" s="76"/>
      <c r="C520" s="76"/>
    </row>
    <row r="521">
      <c r="B521" s="76"/>
      <c r="C521" s="76"/>
    </row>
    <row r="522">
      <c r="B522" s="76"/>
      <c r="C522" s="76"/>
    </row>
    <row r="523">
      <c r="B523" s="76"/>
      <c r="C523" s="76"/>
    </row>
    <row r="524">
      <c r="B524" s="76"/>
      <c r="C524" s="76"/>
    </row>
    <row r="525">
      <c r="B525" s="76"/>
      <c r="C525" s="76"/>
    </row>
    <row r="526">
      <c r="B526" s="76"/>
      <c r="C526" s="76"/>
    </row>
    <row r="527">
      <c r="B527" s="76"/>
      <c r="C527" s="76"/>
    </row>
    <row r="528">
      <c r="B528" s="76"/>
      <c r="C528" s="76"/>
    </row>
    <row r="529">
      <c r="B529" s="76"/>
      <c r="C529" s="76"/>
    </row>
    <row r="530">
      <c r="B530" s="76"/>
      <c r="C530" s="76"/>
    </row>
    <row r="531">
      <c r="B531" s="76"/>
      <c r="C531" s="76"/>
    </row>
    <row r="532">
      <c r="B532" s="76"/>
      <c r="C532" s="76"/>
    </row>
    <row r="533">
      <c r="B533" s="76"/>
      <c r="C533" s="76"/>
    </row>
    <row r="534">
      <c r="B534" s="76"/>
      <c r="C534" s="76"/>
    </row>
    <row r="535">
      <c r="B535" s="76"/>
      <c r="C535" s="76"/>
    </row>
    <row r="536">
      <c r="B536" s="76"/>
      <c r="C536" s="76"/>
    </row>
    <row r="537">
      <c r="B537" s="76"/>
      <c r="C537" s="76"/>
    </row>
    <row r="538">
      <c r="B538" s="76"/>
      <c r="C538" s="76"/>
    </row>
    <row r="539">
      <c r="B539" s="76"/>
      <c r="C539" s="76"/>
    </row>
    <row r="540">
      <c r="B540" s="76"/>
      <c r="C540" s="76"/>
    </row>
    <row r="541">
      <c r="B541" s="76"/>
      <c r="C541" s="76"/>
    </row>
    <row r="542">
      <c r="B542" s="76"/>
      <c r="C542" s="76"/>
    </row>
    <row r="543">
      <c r="B543" s="76"/>
      <c r="C543" s="76"/>
    </row>
    <row r="544">
      <c r="B544" s="76"/>
      <c r="C544" s="76"/>
    </row>
    <row r="545">
      <c r="B545" s="76"/>
      <c r="C545" s="76"/>
    </row>
    <row r="546">
      <c r="B546" s="76"/>
      <c r="C546" s="76"/>
    </row>
    <row r="547">
      <c r="B547" s="76"/>
      <c r="C547" s="76"/>
    </row>
    <row r="548">
      <c r="B548" s="76"/>
      <c r="C548" s="76"/>
    </row>
    <row r="549">
      <c r="B549" s="76"/>
      <c r="C549" s="76"/>
    </row>
    <row r="550">
      <c r="B550" s="76"/>
      <c r="C550" s="76"/>
    </row>
    <row r="551">
      <c r="B551" s="76"/>
      <c r="C551" s="76"/>
    </row>
    <row r="552">
      <c r="B552" s="76"/>
      <c r="C552" s="76"/>
    </row>
    <row r="553">
      <c r="B553" s="76"/>
      <c r="C553" s="76"/>
    </row>
    <row r="554">
      <c r="B554" s="76"/>
      <c r="C554" s="76"/>
    </row>
    <row r="555">
      <c r="B555" s="76"/>
      <c r="C555" s="76"/>
    </row>
    <row r="556">
      <c r="B556" s="76"/>
      <c r="C556" s="76"/>
    </row>
    <row r="557">
      <c r="B557" s="76"/>
      <c r="C557" s="76"/>
    </row>
    <row r="558">
      <c r="B558" s="76"/>
      <c r="C558" s="76"/>
    </row>
    <row r="559">
      <c r="B559" s="76"/>
      <c r="C559" s="76"/>
    </row>
    <row r="560">
      <c r="B560" s="76"/>
      <c r="C560" s="76"/>
    </row>
    <row r="561">
      <c r="B561" s="76"/>
      <c r="C561" s="76"/>
    </row>
    <row r="562">
      <c r="B562" s="76"/>
      <c r="C562" s="76"/>
    </row>
    <row r="563">
      <c r="B563" s="76"/>
      <c r="C563" s="76"/>
    </row>
    <row r="564">
      <c r="B564" s="76"/>
      <c r="C564" s="76"/>
    </row>
    <row r="565">
      <c r="B565" s="76"/>
      <c r="C565" s="76"/>
    </row>
    <row r="566">
      <c r="B566" s="76"/>
      <c r="C566" s="76"/>
    </row>
    <row r="567">
      <c r="B567" s="76"/>
      <c r="C567" s="76"/>
    </row>
    <row r="568">
      <c r="B568" s="76"/>
      <c r="C568" s="76"/>
    </row>
    <row r="569">
      <c r="B569" s="76"/>
      <c r="C569" s="76"/>
    </row>
    <row r="570">
      <c r="B570" s="76"/>
      <c r="C570" s="76"/>
    </row>
    <row r="571">
      <c r="B571" s="76"/>
      <c r="C571" s="76"/>
    </row>
    <row r="572">
      <c r="B572" s="76"/>
      <c r="C572" s="76"/>
    </row>
    <row r="573">
      <c r="B573" s="76"/>
      <c r="C573" s="76"/>
    </row>
    <row r="574">
      <c r="B574" s="76"/>
      <c r="C574" s="76"/>
    </row>
    <row r="575">
      <c r="B575" s="76"/>
      <c r="C575" s="76"/>
    </row>
    <row r="576">
      <c r="B576" s="76"/>
      <c r="C576" s="76"/>
    </row>
    <row r="577">
      <c r="B577" s="76"/>
      <c r="C577" s="76"/>
    </row>
    <row r="578">
      <c r="B578" s="76"/>
      <c r="C578" s="76"/>
    </row>
    <row r="579">
      <c r="B579" s="76"/>
      <c r="C579" s="76"/>
    </row>
    <row r="580">
      <c r="B580" s="76"/>
      <c r="C580" s="76"/>
    </row>
    <row r="581">
      <c r="B581" s="76"/>
      <c r="C581" s="76"/>
    </row>
    <row r="582">
      <c r="B582" s="76"/>
      <c r="C582" s="76"/>
    </row>
    <row r="583">
      <c r="B583" s="76"/>
      <c r="C583" s="76"/>
    </row>
    <row r="584">
      <c r="B584" s="76"/>
      <c r="C584" s="76"/>
    </row>
    <row r="585">
      <c r="B585" s="76"/>
      <c r="C585" s="76"/>
    </row>
    <row r="586">
      <c r="B586" s="76"/>
      <c r="C586" s="76"/>
    </row>
    <row r="587">
      <c r="B587" s="76"/>
      <c r="C587" s="76"/>
    </row>
    <row r="588">
      <c r="B588" s="76"/>
      <c r="C588" s="76"/>
    </row>
    <row r="589">
      <c r="B589" s="76"/>
      <c r="C589" s="76"/>
    </row>
    <row r="590">
      <c r="B590" s="76"/>
      <c r="C590" s="76"/>
    </row>
    <row r="591">
      <c r="B591" s="76"/>
      <c r="C591" s="76"/>
    </row>
    <row r="592">
      <c r="B592" s="76"/>
      <c r="C592" s="76"/>
    </row>
    <row r="593">
      <c r="B593" s="76"/>
      <c r="C593" s="76"/>
    </row>
    <row r="594">
      <c r="B594" s="76"/>
      <c r="C594" s="76"/>
    </row>
    <row r="595">
      <c r="B595" s="76"/>
      <c r="C595" s="76"/>
    </row>
    <row r="596">
      <c r="B596" s="76"/>
      <c r="C596" s="76"/>
    </row>
    <row r="597">
      <c r="B597" s="76"/>
      <c r="C597" s="76"/>
    </row>
    <row r="598">
      <c r="B598" s="76"/>
      <c r="C598" s="76"/>
    </row>
    <row r="599">
      <c r="B599" s="76"/>
      <c r="C599" s="76"/>
    </row>
    <row r="600">
      <c r="B600" s="76"/>
      <c r="C600" s="76"/>
    </row>
    <row r="601">
      <c r="B601" s="76"/>
      <c r="C601" s="76"/>
    </row>
    <row r="602">
      <c r="B602" s="76"/>
      <c r="C602" s="76"/>
    </row>
    <row r="603">
      <c r="B603" s="76"/>
      <c r="C603" s="76"/>
    </row>
    <row r="604">
      <c r="B604" s="76"/>
      <c r="C604" s="76"/>
    </row>
    <row r="605">
      <c r="B605" s="76"/>
      <c r="C605" s="76"/>
    </row>
    <row r="606">
      <c r="B606" s="76"/>
      <c r="C606" s="76"/>
    </row>
    <row r="607">
      <c r="B607" s="76"/>
      <c r="C607" s="76"/>
    </row>
    <row r="608">
      <c r="B608" s="76"/>
      <c r="C608" s="76"/>
    </row>
    <row r="609">
      <c r="B609" s="76"/>
      <c r="C609" s="76"/>
    </row>
    <row r="610">
      <c r="B610" s="76"/>
      <c r="C610" s="76"/>
    </row>
    <row r="611">
      <c r="B611" s="76"/>
      <c r="C611" s="76"/>
    </row>
    <row r="612">
      <c r="B612" s="76"/>
      <c r="C612" s="76"/>
    </row>
    <row r="613">
      <c r="B613" s="76"/>
      <c r="C613" s="76"/>
    </row>
    <row r="614">
      <c r="B614" s="76"/>
      <c r="C614" s="76"/>
    </row>
    <row r="615">
      <c r="B615" s="76"/>
      <c r="C615" s="76"/>
    </row>
    <row r="616">
      <c r="B616" s="76"/>
      <c r="C616" s="76"/>
    </row>
    <row r="617">
      <c r="B617" s="76"/>
      <c r="C617" s="76"/>
    </row>
    <row r="618">
      <c r="B618" s="76"/>
      <c r="C618" s="76"/>
    </row>
    <row r="619">
      <c r="B619" s="76"/>
      <c r="C619" s="76"/>
    </row>
    <row r="620">
      <c r="B620" s="76"/>
      <c r="C620" s="76"/>
    </row>
    <row r="621">
      <c r="B621" s="76"/>
      <c r="C621" s="76"/>
    </row>
    <row r="622">
      <c r="B622" s="76"/>
      <c r="C622" s="76"/>
    </row>
    <row r="623">
      <c r="B623" s="76"/>
      <c r="C623" s="76"/>
    </row>
    <row r="624">
      <c r="B624" s="76"/>
      <c r="C624" s="76"/>
    </row>
    <row r="625">
      <c r="B625" s="76"/>
      <c r="C625" s="76"/>
    </row>
    <row r="626">
      <c r="B626" s="76"/>
      <c r="C626" s="76"/>
    </row>
    <row r="627">
      <c r="B627" s="76"/>
      <c r="C627" s="76"/>
    </row>
    <row r="628">
      <c r="B628" s="76"/>
      <c r="C628" s="76"/>
    </row>
    <row r="629">
      <c r="B629" s="76"/>
      <c r="C629" s="76"/>
    </row>
    <row r="630">
      <c r="B630" s="76"/>
      <c r="C630" s="76"/>
    </row>
    <row r="631">
      <c r="B631" s="76"/>
      <c r="C631" s="76"/>
    </row>
    <row r="632">
      <c r="B632" s="76"/>
      <c r="C632" s="76"/>
    </row>
    <row r="633">
      <c r="B633" s="76"/>
      <c r="C633" s="76"/>
    </row>
    <row r="634">
      <c r="B634" s="76"/>
      <c r="C634" s="76"/>
    </row>
    <row r="635">
      <c r="B635" s="76"/>
      <c r="C635" s="76"/>
    </row>
    <row r="636">
      <c r="B636" s="76"/>
      <c r="C636" s="76"/>
    </row>
    <row r="637">
      <c r="B637" s="76"/>
      <c r="C637" s="76"/>
    </row>
    <row r="638">
      <c r="B638" s="76"/>
      <c r="C638" s="76"/>
    </row>
    <row r="639">
      <c r="B639" s="76"/>
      <c r="C639" s="76"/>
    </row>
    <row r="640">
      <c r="B640" s="76"/>
      <c r="C640" s="76"/>
    </row>
    <row r="641">
      <c r="B641" s="76"/>
      <c r="C641" s="76"/>
    </row>
    <row r="642">
      <c r="B642" s="76"/>
      <c r="C642" s="76"/>
    </row>
    <row r="643">
      <c r="B643" s="76"/>
      <c r="C643" s="76"/>
    </row>
    <row r="644">
      <c r="B644" s="76"/>
      <c r="C644" s="76"/>
    </row>
    <row r="645">
      <c r="B645" s="76"/>
      <c r="C645" s="76"/>
    </row>
    <row r="646">
      <c r="B646" s="76"/>
      <c r="C646" s="76"/>
    </row>
    <row r="647">
      <c r="B647" s="76"/>
      <c r="C647" s="76"/>
    </row>
    <row r="648">
      <c r="B648" s="76"/>
      <c r="C648" s="76"/>
    </row>
    <row r="649">
      <c r="B649" s="76"/>
      <c r="C649" s="76"/>
    </row>
    <row r="650">
      <c r="B650" s="76"/>
      <c r="C650" s="76"/>
    </row>
    <row r="651">
      <c r="B651" s="76"/>
      <c r="C651" s="76"/>
    </row>
    <row r="652">
      <c r="B652" s="76"/>
      <c r="C652" s="76"/>
    </row>
    <row r="653">
      <c r="B653" s="76"/>
      <c r="C653" s="76"/>
    </row>
    <row r="654">
      <c r="B654" s="76"/>
      <c r="C654" s="76"/>
    </row>
    <row r="655">
      <c r="B655" s="76"/>
      <c r="C655" s="76"/>
    </row>
    <row r="656">
      <c r="B656" s="76"/>
      <c r="C656" s="76"/>
    </row>
    <row r="657">
      <c r="B657" s="76"/>
      <c r="C657" s="76"/>
    </row>
    <row r="658">
      <c r="B658" s="76"/>
      <c r="C658" s="76"/>
    </row>
    <row r="659">
      <c r="B659" s="76"/>
      <c r="C659" s="76"/>
    </row>
    <row r="660">
      <c r="B660" s="76"/>
      <c r="C660" s="76"/>
    </row>
    <row r="661">
      <c r="B661" s="76"/>
      <c r="C661" s="76"/>
    </row>
    <row r="662">
      <c r="B662" s="76"/>
      <c r="C662" s="76"/>
    </row>
    <row r="663">
      <c r="B663" s="76"/>
      <c r="C663" s="76"/>
    </row>
    <row r="664">
      <c r="B664" s="76"/>
      <c r="C664" s="76"/>
    </row>
    <row r="665">
      <c r="B665" s="76"/>
      <c r="C665" s="76"/>
    </row>
    <row r="666">
      <c r="B666" s="76"/>
      <c r="C666" s="76"/>
    </row>
    <row r="667">
      <c r="B667" s="76"/>
      <c r="C667" s="76"/>
    </row>
    <row r="668">
      <c r="B668" s="76"/>
      <c r="C668" s="76"/>
    </row>
    <row r="669">
      <c r="B669" s="76"/>
      <c r="C669" s="76"/>
    </row>
    <row r="670">
      <c r="B670" s="76"/>
      <c r="C670" s="76"/>
    </row>
    <row r="671">
      <c r="B671" s="76"/>
      <c r="C671" s="76"/>
    </row>
    <row r="672">
      <c r="B672" s="76"/>
      <c r="C672" s="76"/>
    </row>
    <row r="673">
      <c r="B673" s="76"/>
      <c r="C673" s="76"/>
    </row>
    <row r="674">
      <c r="B674" s="76"/>
      <c r="C674" s="76"/>
    </row>
    <row r="675">
      <c r="B675" s="76"/>
      <c r="C675" s="76"/>
    </row>
    <row r="676">
      <c r="B676" s="76"/>
      <c r="C676" s="76"/>
    </row>
    <row r="677">
      <c r="B677" s="76"/>
      <c r="C677" s="76"/>
    </row>
    <row r="678">
      <c r="B678" s="76"/>
      <c r="C678" s="76"/>
    </row>
    <row r="679">
      <c r="B679" s="76"/>
      <c r="C679" s="76"/>
    </row>
    <row r="680">
      <c r="B680" s="76"/>
      <c r="C680" s="76"/>
    </row>
    <row r="681">
      <c r="B681" s="76"/>
      <c r="C681" s="76"/>
    </row>
    <row r="682">
      <c r="B682" s="76"/>
      <c r="C682" s="76"/>
    </row>
    <row r="683">
      <c r="B683" s="76"/>
      <c r="C683" s="76"/>
    </row>
    <row r="684">
      <c r="B684" s="76"/>
      <c r="C684" s="76"/>
    </row>
    <row r="685">
      <c r="B685" s="76"/>
      <c r="C685" s="76"/>
    </row>
    <row r="686">
      <c r="B686" s="76"/>
      <c r="C686" s="76"/>
    </row>
    <row r="687">
      <c r="B687" s="76"/>
      <c r="C687" s="76"/>
    </row>
    <row r="688">
      <c r="B688" s="76"/>
      <c r="C688" s="76"/>
    </row>
    <row r="689">
      <c r="B689" s="76"/>
      <c r="C689" s="76"/>
    </row>
    <row r="690">
      <c r="B690" s="76"/>
      <c r="C690" s="76"/>
    </row>
    <row r="691">
      <c r="B691" s="76"/>
      <c r="C691" s="76"/>
    </row>
    <row r="692">
      <c r="B692" s="76"/>
      <c r="C692" s="76"/>
    </row>
    <row r="693">
      <c r="B693" s="76"/>
      <c r="C693" s="76"/>
    </row>
    <row r="694">
      <c r="B694" s="76"/>
      <c r="C694" s="76"/>
    </row>
    <row r="695">
      <c r="B695" s="76"/>
      <c r="C695" s="76"/>
    </row>
    <row r="696">
      <c r="B696" s="76"/>
      <c r="C696" s="76"/>
    </row>
    <row r="697">
      <c r="B697" s="76"/>
      <c r="C697" s="76"/>
    </row>
    <row r="698">
      <c r="B698" s="76"/>
      <c r="C698" s="76"/>
    </row>
    <row r="699">
      <c r="B699" s="76"/>
      <c r="C699" s="76"/>
    </row>
    <row r="700">
      <c r="B700" s="76"/>
      <c r="C700" s="76"/>
    </row>
    <row r="701">
      <c r="B701" s="76"/>
      <c r="C701" s="76"/>
    </row>
    <row r="702">
      <c r="B702" s="76"/>
      <c r="C702" s="76"/>
    </row>
    <row r="703">
      <c r="B703" s="76"/>
      <c r="C703" s="76"/>
    </row>
    <row r="704">
      <c r="B704" s="76"/>
      <c r="C704" s="76"/>
    </row>
    <row r="705">
      <c r="B705" s="76"/>
      <c r="C705" s="76"/>
    </row>
    <row r="706">
      <c r="B706" s="76"/>
      <c r="C706" s="76"/>
    </row>
    <row r="707">
      <c r="B707" s="76"/>
      <c r="C707" s="76"/>
    </row>
    <row r="708">
      <c r="B708" s="76"/>
      <c r="C708" s="76"/>
    </row>
    <row r="709">
      <c r="B709" s="76"/>
      <c r="C709" s="76"/>
    </row>
    <row r="710">
      <c r="B710" s="76"/>
      <c r="C710" s="76"/>
    </row>
    <row r="711">
      <c r="B711" s="76"/>
      <c r="C711" s="76"/>
    </row>
    <row r="712">
      <c r="B712" s="76"/>
      <c r="C712" s="76"/>
    </row>
    <row r="713">
      <c r="B713" s="76"/>
      <c r="C713" s="76"/>
    </row>
    <row r="714">
      <c r="B714" s="76"/>
      <c r="C714" s="76"/>
    </row>
    <row r="715">
      <c r="B715" s="76"/>
      <c r="C715" s="76"/>
    </row>
    <row r="716">
      <c r="B716" s="76"/>
      <c r="C716" s="76"/>
    </row>
    <row r="717">
      <c r="B717" s="76"/>
      <c r="C717" s="76"/>
    </row>
    <row r="718">
      <c r="B718" s="76"/>
      <c r="C718" s="76"/>
    </row>
    <row r="719">
      <c r="B719" s="76"/>
      <c r="C719" s="76"/>
    </row>
    <row r="720">
      <c r="B720" s="76"/>
      <c r="C720" s="76"/>
    </row>
    <row r="721">
      <c r="B721" s="76"/>
      <c r="C721" s="76"/>
    </row>
    <row r="722">
      <c r="B722" s="76"/>
      <c r="C722" s="76"/>
    </row>
    <row r="723">
      <c r="B723" s="76"/>
      <c r="C723" s="76"/>
    </row>
    <row r="724">
      <c r="B724" s="76"/>
      <c r="C724" s="76"/>
    </row>
    <row r="725">
      <c r="B725" s="76"/>
      <c r="C725" s="76"/>
    </row>
    <row r="726">
      <c r="B726" s="76"/>
      <c r="C726" s="76"/>
    </row>
    <row r="727">
      <c r="B727" s="76"/>
      <c r="C727" s="76"/>
    </row>
    <row r="728">
      <c r="B728" s="76"/>
      <c r="C728" s="76"/>
    </row>
    <row r="729">
      <c r="B729" s="76"/>
      <c r="C729" s="76"/>
    </row>
    <row r="730">
      <c r="B730" s="76"/>
      <c r="C730" s="76"/>
    </row>
    <row r="731">
      <c r="B731" s="76"/>
      <c r="C731" s="76"/>
    </row>
    <row r="732">
      <c r="B732" s="76"/>
      <c r="C732" s="76"/>
    </row>
    <row r="733">
      <c r="B733" s="76"/>
      <c r="C733" s="76"/>
    </row>
    <row r="734">
      <c r="B734" s="76"/>
      <c r="C734" s="76"/>
    </row>
    <row r="735">
      <c r="B735" s="76"/>
      <c r="C735" s="76"/>
    </row>
    <row r="736">
      <c r="B736" s="76"/>
      <c r="C736" s="76"/>
    </row>
    <row r="737">
      <c r="B737" s="76"/>
      <c r="C737" s="76"/>
    </row>
    <row r="738">
      <c r="B738" s="76"/>
      <c r="C738" s="76"/>
    </row>
    <row r="739">
      <c r="B739" s="76"/>
      <c r="C739" s="76"/>
    </row>
    <row r="740">
      <c r="B740" s="76"/>
      <c r="C740" s="76"/>
    </row>
    <row r="741">
      <c r="B741" s="76"/>
      <c r="C741" s="76"/>
    </row>
    <row r="742">
      <c r="B742" s="76"/>
      <c r="C742" s="76"/>
    </row>
    <row r="743">
      <c r="B743" s="76"/>
      <c r="C743" s="76"/>
    </row>
    <row r="744">
      <c r="B744" s="76"/>
      <c r="C744" s="76"/>
    </row>
    <row r="745">
      <c r="B745" s="76"/>
      <c r="C745" s="76"/>
    </row>
    <row r="746">
      <c r="B746" s="76"/>
      <c r="C746" s="76"/>
    </row>
    <row r="747">
      <c r="B747" s="76"/>
      <c r="C747" s="76"/>
    </row>
    <row r="748">
      <c r="B748" s="76"/>
      <c r="C748" s="76"/>
    </row>
    <row r="749">
      <c r="B749" s="76"/>
      <c r="C749" s="76"/>
    </row>
    <row r="750">
      <c r="B750" s="76"/>
      <c r="C750" s="76"/>
    </row>
    <row r="751">
      <c r="B751" s="76"/>
      <c r="C751" s="76"/>
    </row>
    <row r="752">
      <c r="B752" s="76"/>
      <c r="C752" s="76"/>
    </row>
    <row r="753">
      <c r="B753" s="76"/>
      <c r="C753" s="76"/>
    </row>
    <row r="754">
      <c r="B754" s="76"/>
      <c r="C754" s="76"/>
    </row>
    <row r="755">
      <c r="B755" s="76"/>
      <c r="C755" s="76"/>
    </row>
    <row r="756">
      <c r="B756" s="76"/>
      <c r="C756" s="76"/>
    </row>
    <row r="757">
      <c r="B757" s="76"/>
      <c r="C757" s="76"/>
    </row>
    <row r="758">
      <c r="B758" s="76"/>
      <c r="C758" s="76"/>
    </row>
    <row r="759">
      <c r="B759" s="76"/>
      <c r="C759" s="76"/>
    </row>
    <row r="760">
      <c r="B760" s="76"/>
      <c r="C760" s="76"/>
    </row>
    <row r="761">
      <c r="B761" s="76"/>
      <c r="C761" s="76"/>
    </row>
    <row r="762">
      <c r="B762" s="76"/>
      <c r="C762" s="76"/>
    </row>
    <row r="763">
      <c r="B763" s="76"/>
      <c r="C763" s="76"/>
    </row>
    <row r="764">
      <c r="B764" s="76"/>
      <c r="C764" s="76"/>
    </row>
    <row r="765">
      <c r="B765" s="76"/>
      <c r="C765" s="76"/>
    </row>
    <row r="766">
      <c r="B766" s="76"/>
      <c r="C766" s="76"/>
    </row>
    <row r="767">
      <c r="B767" s="76"/>
      <c r="C767" s="76"/>
    </row>
    <row r="768">
      <c r="B768" s="76"/>
      <c r="C768" s="76"/>
    </row>
    <row r="769">
      <c r="B769" s="76"/>
      <c r="C769" s="76"/>
    </row>
    <row r="770">
      <c r="B770" s="76"/>
      <c r="C770" s="76"/>
    </row>
    <row r="771">
      <c r="B771" s="76"/>
      <c r="C771" s="76"/>
    </row>
    <row r="772">
      <c r="B772" s="76"/>
      <c r="C772" s="76"/>
    </row>
    <row r="773">
      <c r="B773" s="76"/>
      <c r="C773" s="76"/>
    </row>
    <row r="774">
      <c r="B774" s="76"/>
      <c r="C774" s="76"/>
    </row>
    <row r="775">
      <c r="B775" s="76"/>
      <c r="C775" s="76"/>
    </row>
    <row r="776">
      <c r="B776" s="76"/>
      <c r="C776" s="76"/>
    </row>
    <row r="777">
      <c r="B777" s="76"/>
      <c r="C777" s="76"/>
    </row>
    <row r="778">
      <c r="B778" s="76"/>
      <c r="C778" s="76"/>
    </row>
    <row r="779">
      <c r="B779" s="76"/>
      <c r="C779" s="76"/>
    </row>
    <row r="780">
      <c r="B780" s="76"/>
      <c r="C780" s="76"/>
    </row>
    <row r="781">
      <c r="B781" s="76"/>
      <c r="C781" s="76"/>
    </row>
    <row r="782">
      <c r="B782" s="76"/>
      <c r="C782" s="76"/>
    </row>
    <row r="783">
      <c r="B783" s="76"/>
      <c r="C783" s="76"/>
    </row>
    <row r="784">
      <c r="B784" s="76"/>
      <c r="C784" s="76"/>
    </row>
    <row r="785">
      <c r="B785" s="76"/>
      <c r="C785" s="76"/>
    </row>
    <row r="786">
      <c r="B786" s="76"/>
      <c r="C786" s="76"/>
    </row>
    <row r="787">
      <c r="B787" s="76"/>
      <c r="C787" s="76"/>
    </row>
    <row r="788">
      <c r="B788" s="76"/>
      <c r="C788" s="76"/>
    </row>
    <row r="789">
      <c r="B789" s="76"/>
      <c r="C789" s="76"/>
    </row>
    <row r="790">
      <c r="B790" s="76"/>
      <c r="C790" s="76"/>
    </row>
    <row r="791">
      <c r="B791" s="76"/>
      <c r="C791" s="76"/>
    </row>
    <row r="792">
      <c r="B792" s="76"/>
      <c r="C792" s="76"/>
    </row>
    <row r="793">
      <c r="B793" s="76"/>
      <c r="C793" s="76"/>
    </row>
    <row r="794">
      <c r="B794" s="76"/>
      <c r="C794" s="76"/>
    </row>
    <row r="795">
      <c r="B795" s="76"/>
      <c r="C795" s="76"/>
    </row>
    <row r="796">
      <c r="B796" s="76"/>
      <c r="C796" s="76"/>
    </row>
    <row r="797">
      <c r="B797" s="76"/>
      <c r="C797" s="76"/>
    </row>
    <row r="798">
      <c r="B798" s="76"/>
      <c r="C798" s="76"/>
    </row>
    <row r="799">
      <c r="B799" s="76"/>
      <c r="C799" s="76"/>
    </row>
    <row r="800">
      <c r="B800" s="76"/>
      <c r="C800" s="76"/>
    </row>
    <row r="801">
      <c r="B801" s="76"/>
      <c r="C801" s="76"/>
    </row>
    <row r="802">
      <c r="B802" s="76"/>
      <c r="C802" s="76"/>
    </row>
    <row r="803">
      <c r="B803" s="76"/>
      <c r="C803" s="76"/>
    </row>
    <row r="804">
      <c r="B804" s="76"/>
      <c r="C804" s="76"/>
    </row>
    <row r="805">
      <c r="B805" s="76"/>
      <c r="C805" s="76"/>
    </row>
    <row r="806">
      <c r="B806" s="76"/>
      <c r="C806" s="76"/>
    </row>
    <row r="807">
      <c r="B807" s="76"/>
      <c r="C807" s="76"/>
    </row>
    <row r="808">
      <c r="B808" s="76"/>
      <c r="C808" s="76"/>
    </row>
    <row r="809">
      <c r="B809" s="76"/>
      <c r="C809" s="76"/>
    </row>
    <row r="810">
      <c r="B810" s="76"/>
      <c r="C810" s="76"/>
    </row>
    <row r="811">
      <c r="B811" s="76"/>
      <c r="C811" s="76"/>
    </row>
    <row r="812">
      <c r="B812" s="76"/>
      <c r="C812" s="76"/>
    </row>
    <row r="813">
      <c r="B813" s="76"/>
      <c r="C813" s="76"/>
    </row>
    <row r="814">
      <c r="B814" s="76"/>
      <c r="C814" s="76"/>
    </row>
    <row r="815">
      <c r="B815" s="76"/>
      <c r="C815" s="76"/>
    </row>
    <row r="816">
      <c r="B816" s="76"/>
      <c r="C816" s="76"/>
    </row>
    <row r="817">
      <c r="B817" s="76"/>
      <c r="C817" s="76"/>
    </row>
    <row r="818">
      <c r="B818" s="76"/>
      <c r="C818" s="76"/>
    </row>
    <row r="819">
      <c r="B819" s="76"/>
      <c r="C819" s="76"/>
    </row>
    <row r="820">
      <c r="B820" s="76"/>
      <c r="C820" s="76"/>
    </row>
    <row r="821">
      <c r="B821" s="76"/>
      <c r="C821" s="76"/>
    </row>
    <row r="822">
      <c r="B822" s="76"/>
      <c r="C822" s="76"/>
    </row>
    <row r="823">
      <c r="B823" s="76"/>
      <c r="C823" s="76"/>
    </row>
    <row r="824">
      <c r="B824" s="76"/>
      <c r="C824" s="76"/>
    </row>
    <row r="825">
      <c r="B825" s="76"/>
      <c r="C825" s="76"/>
    </row>
    <row r="826">
      <c r="B826" s="76"/>
      <c r="C826" s="76"/>
    </row>
    <row r="827">
      <c r="B827" s="76"/>
      <c r="C827" s="76"/>
    </row>
    <row r="828">
      <c r="B828" s="76"/>
      <c r="C828" s="76"/>
    </row>
    <row r="829">
      <c r="B829" s="76"/>
      <c r="C829" s="76"/>
    </row>
    <row r="830">
      <c r="B830" s="76"/>
      <c r="C830" s="76"/>
    </row>
    <row r="831">
      <c r="B831" s="76"/>
      <c r="C831" s="76"/>
    </row>
    <row r="832">
      <c r="B832" s="76"/>
      <c r="C832" s="76"/>
    </row>
    <row r="833">
      <c r="B833" s="76"/>
      <c r="C833" s="76"/>
    </row>
    <row r="834">
      <c r="B834" s="76"/>
      <c r="C834" s="76"/>
    </row>
    <row r="835">
      <c r="B835" s="76"/>
      <c r="C835" s="76"/>
    </row>
    <row r="836">
      <c r="B836" s="76"/>
      <c r="C836" s="76"/>
    </row>
    <row r="837">
      <c r="B837" s="76"/>
      <c r="C837" s="76"/>
    </row>
    <row r="838">
      <c r="B838" s="76"/>
      <c r="C838" s="76"/>
    </row>
    <row r="839">
      <c r="B839" s="76"/>
      <c r="C839" s="76"/>
    </row>
    <row r="840">
      <c r="B840" s="76"/>
      <c r="C840" s="76"/>
    </row>
    <row r="841">
      <c r="B841" s="76"/>
      <c r="C841" s="76"/>
    </row>
    <row r="842">
      <c r="B842" s="76"/>
      <c r="C842" s="76"/>
    </row>
    <row r="843">
      <c r="B843" s="76"/>
      <c r="C843" s="76"/>
    </row>
    <row r="844">
      <c r="B844" s="76"/>
      <c r="C844" s="76"/>
    </row>
    <row r="845">
      <c r="B845" s="76"/>
      <c r="C845" s="76"/>
    </row>
    <row r="846">
      <c r="B846" s="76"/>
      <c r="C846" s="76"/>
    </row>
    <row r="847">
      <c r="B847" s="76"/>
      <c r="C847" s="76"/>
    </row>
    <row r="848">
      <c r="B848" s="76"/>
      <c r="C848" s="76"/>
    </row>
    <row r="849">
      <c r="B849" s="76"/>
      <c r="C849" s="76"/>
    </row>
    <row r="850">
      <c r="B850" s="76"/>
      <c r="C850" s="76"/>
    </row>
    <row r="851">
      <c r="B851" s="76"/>
      <c r="C851" s="76"/>
    </row>
    <row r="852">
      <c r="B852" s="76"/>
      <c r="C852" s="76"/>
    </row>
    <row r="853">
      <c r="B853" s="76"/>
      <c r="C853" s="76"/>
    </row>
    <row r="854">
      <c r="B854" s="76"/>
      <c r="C854" s="76"/>
    </row>
    <row r="855">
      <c r="B855" s="76"/>
      <c r="C855" s="76"/>
    </row>
    <row r="856">
      <c r="B856" s="76"/>
      <c r="C856" s="76"/>
    </row>
    <row r="857">
      <c r="B857" s="76"/>
      <c r="C857" s="76"/>
    </row>
    <row r="858">
      <c r="B858" s="76"/>
      <c r="C858" s="76"/>
    </row>
    <row r="859">
      <c r="B859" s="76"/>
      <c r="C859" s="76"/>
    </row>
    <row r="860">
      <c r="B860" s="76"/>
      <c r="C860" s="76"/>
    </row>
    <row r="861">
      <c r="B861" s="76"/>
      <c r="C861" s="76"/>
    </row>
    <row r="862">
      <c r="B862" s="76"/>
      <c r="C862" s="76"/>
    </row>
    <row r="863">
      <c r="B863" s="76"/>
      <c r="C863" s="76"/>
    </row>
    <row r="864">
      <c r="B864" s="76"/>
      <c r="C864" s="76"/>
    </row>
    <row r="865">
      <c r="B865" s="76"/>
      <c r="C865" s="76"/>
    </row>
    <row r="866">
      <c r="B866" s="76"/>
      <c r="C866" s="76"/>
    </row>
    <row r="867">
      <c r="B867" s="76"/>
      <c r="C867" s="76"/>
    </row>
    <row r="868">
      <c r="B868" s="76"/>
      <c r="C868" s="76"/>
    </row>
    <row r="869">
      <c r="B869" s="76"/>
      <c r="C869" s="76"/>
    </row>
    <row r="870">
      <c r="B870" s="76"/>
      <c r="C870" s="76"/>
    </row>
    <row r="871">
      <c r="B871" s="76"/>
      <c r="C871" s="76"/>
    </row>
    <row r="872">
      <c r="B872" s="76"/>
      <c r="C872" s="76"/>
    </row>
    <row r="873">
      <c r="B873" s="76"/>
      <c r="C873" s="76"/>
    </row>
    <row r="874">
      <c r="B874" s="76"/>
      <c r="C874" s="76"/>
    </row>
    <row r="875">
      <c r="B875" s="76"/>
      <c r="C875" s="76"/>
    </row>
    <row r="876">
      <c r="B876" s="76"/>
      <c r="C876" s="76"/>
    </row>
    <row r="877">
      <c r="B877" s="76"/>
      <c r="C877" s="76"/>
    </row>
    <row r="878">
      <c r="B878" s="76"/>
      <c r="C878" s="76"/>
    </row>
    <row r="879">
      <c r="B879" s="76"/>
      <c r="C879" s="76"/>
    </row>
    <row r="880">
      <c r="B880" s="76"/>
      <c r="C880" s="76"/>
    </row>
    <row r="881">
      <c r="B881" s="76"/>
      <c r="C881" s="76"/>
    </row>
    <row r="882">
      <c r="B882" s="76"/>
      <c r="C882" s="76"/>
    </row>
    <row r="883">
      <c r="B883" s="76"/>
      <c r="C883" s="76"/>
    </row>
    <row r="884">
      <c r="B884" s="76"/>
      <c r="C884" s="76"/>
    </row>
    <row r="885">
      <c r="B885" s="76"/>
      <c r="C885" s="76"/>
    </row>
    <row r="886">
      <c r="B886" s="76"/>
      <c r="C886" s="76"/>
    </row>
    <row r="887">
      <c r="B887" s="76"/>
      <c r="C887" s="76"/>
    </row>
    <row r="888">
      <c r="B888" s="76"/>
      <c r="C888" s="76"/>
    </row>
    <row r="889">
      <c r="B889" s="76"/>
      <c r="C889" s="76"/>
    </row>
    <row r="890">
      <c r="B890" s="76"/>
      <c r="C890" s="76"/>
    </row>
    <row r="891">
      <c r="B891" s="76"/>
      <c r="C891" s="76"/>
    </row>
    <row r="892">
      <c r="B892" s="76"/>
      <c r="C892" s="76"/>
    </row>
    <row r="893">
      <c r="B893" s="76"/>
      <c r="C893" s="76"/>
    </row>
    <row r="894">
      <c r="B894" s="76"/>
      <c r="C894" s="76"/>
    </row>
    <row r="895">
      <c r="B895" s="76"/>
      <c r="C895" s="76"/>
    </row>
    <row r="896">
      <c r="B896" s="76"/>
      <c r="C896" s="76"/>
    </row>
    <row r="897">
      <c r="B897" s="76"/>
      <c r="C897" s="76"/>
    </row>
    <row r="898">
      <c r="B898" s="76"/>
      <c r="C898" s="76"/>
    </row>
    <row r="899">
      <c r="B899" s="76"/>
      <c r="C899" s="76"/>
    </row>
    <row r="900">
      <c r="B900" s="76"/>
      <c r="C900" s="76"/>
    </row>
    <row r="901">
      <c r="B901" s="76"/>
      <c r="C901" s="76"/>
    </row>
    <row r="902">
      <c r="B902" s="76"/>
      <c r="C902" s="76"/>
    </row>
    <row r="903">
      <c r="B903" s="76"/>
      <c r="C903" s="76"/>
    </row>
    <row r="904">
      <c r="B904" s="76"/>
      <c r="C904" s="76"/>
    </row>
    <row r="905">
      <c r="B905" s="76"/>
      <c r="C905" s="76"/>
    </row>
    <row r="906">
      <c r="B906" s="76"/>
      <c r="C906" s="76"/>
    </row>
    <row r="907">
      <c r="B907" s="76"/>
      <c r="C907" s="76"/>
    </row>
    <row r="908">
      <c r="B908" s="76"/>
      <c r="C908" s="76"/>
    </row>
    <row r="909">
      <c r="B909" s="76"/>
      <c r="C909" s="76"/>
    </row>
    <row r="910">
      <c r="B910" s="76"/>
      <c r="C910" s="76"/>
    </row>
    <row r="911">
      <c r="B911" s="76"/>
      <c r="C911" s="76"/>
    </row>
    <row r="912">
      <c r="B912" s="76"/>
      <c r="C912" s="76"/>
    </row>
    <row r="913">
      <c r="B913" s="76"/>
      <c r="C913" s="76"/>
    </row>
    <row r="914">
      <c r="B914" s="76"/>
      <c r="C914" s="76"/>
    </row>
    <row r="915">
      <c r="B915" s="76"/>
      <c r="C915" s="76"/>
    </row>
    <row r="916">
      <c r="B916" s="76"/>
      <c r="C916" s="76"/>
    </row>
    <row r="917">
      <c r="B917" s="76"/>
      <c r="C917" s="76"/>
    </row>
    <row r="918">
      <c r="B918" s="76"/>
      <c r="C918" s="76"/>
    </row>
    <row r="919">
      <c r="B919" s="76"/>
      <c r="C919" s="76"/>
    </row>
    <row r="920">
      <c r="B920" s="76"/>
      <c r="C920" s="76"/>
    </row>
    <row r="921">
      <c r="B921" s="76"/>
      <c r="C921" s="76"/>
    </row>
    <row r="922">
      <c r="B922" s="76"/>
      <c r="C922" s="76"/>
    </row>
    <row r="923">
      <c r="B923" s="76"/>
      <c r="C923" s="76"/>
    </row>
    <row r="924">
      <c r="B924" s="76"/>
      <c r="C924" s="76"/>
    </row>
    <row r="925">
      <c r="B925" s="76"/>
      <c r="C925" s="76"/>
    </row>
    <row r="926">
      <c r="B926" s="76"/>
      <c r="C926" s="76"/>
    </row>
    <row r="927">
      <c r="B927" s="76"/>
      <c r="C927" s="76"/>
    </row>
    <row r="928">
      <c r="B928" s="76"/>
      <c r="C928" s="76"/>
    </row>
    <row r="929">
      <c r="B929" s="76"/>
      <c r="C929" s="76"/>
    </row>
    <row r="930">
      <c r="B930" s="76"/>
      <c r="C930" s="76"/>
    </row>
    <row r="931">
      <c r="B931" s="76"/>
      <c r="C931" s="76"/>
    </row>
    <row r="932">
      <c r="B932" s="76"/>
      <c r="C932" s="76"/>
    </row>
    <row r="933">
      <c r="B933" s="76"/>
      <c r="C933" s="76"/>
    </row>
    <row r="934">
      <c r="B934" s="76"/>
      <c r="C934" s="76"/>
    </row>
    <row r="935">
      <c r="B935" s="76"/>
      <c r="C935" s="76"/>
    </row>
    <row r="936">
      <c r="B936" s="76"/>
      <c r="C936" s="76"/>
    </row>
    <row r="937">
      <c r="B937" s="76"/>
      <c r="C937" s="76"/>
    </row>
    <row r="938">
      <c r="B938" s="76"/>
      <c r="C938" s="76"/>
    </row>
    <row r="939">
      <c r="B939" s="76"/>
      <c r="C939" s="76"/>
    </row>
    <row r="940">
      <c r="B940" s="76"/>
      <c r="C940" s="76"/>
    </row>
    <row r="941">
      <c r="B941" s="76"/>
      <c r="C941" s="76"/>
    </row>
    <row r="942">
      <c r="B942" s="76"/>
      <c r="C942" s="76"/>
    </row>
    <row r="943">
      <c r="B943" s="76"/>
      <c r="C943" s="76"/>
    </row>
    <row r="944">
      <c r="B944" s="76"/>
      <c r="C944" s="76"/>
    </row>
    <row r="945">
      <c r="B945" s="76"/>
      <c r="C945" s="76"/>
    </row>
    <row r="946">
      <c r="B946" s="76"/>
      <c r="C946" s="76"/>
    </row>
    <row r="947">
      <c r="B947" s="76"/>
      <c r="C947" s="76"/>
    </row>
    <row r="948">
      <c r="B948" s="76"/>
      <c r="C948" s="76"/>
    </row>
    <row r="949">
      <c r="B949" s="76"/>
      <c r="C949" s="76"/>
    </row>
    <row r="950">
      <c r="B950" s="76"/>
      <c r="C950" s="76"/>
    </row>
    <row r="951">
      <c r="B951" s="76"/>
      <c r="C951" s="76"/>
    </row>
    <row r="952">
      <c r="B952" s="76"/>
      <c r="C952" s="76"/>
    </row>
    <row r="953">
      <c r="B953" s="76"/>
      <c r="C953" s="76"/>
    </row>
    <row r="954">
      <c r="B954" s="76"/>
      <c r="C954" s="76"/>
    </row>
    <row r="955">
      <c r="B955" s="76"/>
      <c r="C955" s="76"/>
    </row>
    <row r="956">
      <c r="B956" s="76"/>
      <c r="C956" s="76"/>
    </row>
    <row r="957">
      <c r="B957" s="76"/>
      <c r="C957" s="76"/>
    </row>
    <row r="958">
      <c r="B958" s="76"/>
      <c r="C958" s="76"/>
    </row>
    <row r="959">
      <c r="B959" s="76"/>
      <c r="C959" s="76"/>
    </row>
    <row r="960">
      <c r="B960" s="76"/>
      <c r="C960" s="76"/>
    </row>
    <row r="961">
      <c r="B961" s="76"/>
      <c r="C961" s="76"/>
    </row>
    <row r="962">
      <c r="B962" s="76"/>
      <c r="C962" s="76"/>
    </row>
    <row r="963">
      <c r="B963" s="76"/>
      <c r="C963" s="76"/>
    </row>
    <row r="964">
      <c r="B964" s="76"/>
      <c r="C964" s="76"/>
    </row>
    <row r="965">
      <c r="B965" s="76"/>
      <c r="C965" s="76"/>
    </row>
    <row r="966">
      <c r="B966" s="76"/>
      <c r="C966" s="76"/>
    </row>
    <row r="967">
      <c r="B967" s="76"/>
      <c r="C967" s="76"/>
    </row>
    <row r="968">
      <c r="B968" s="76"/>
      <c r="C968" s="76"/>
    </row>
    <row r="969">
      <c r="B969" s="76"/>
      <c r="C969" s="76"/>
    </row>
    <row r="970">
      <c r="B970" s="76"/>
      <c r="C970" s="76"/>
    </row>
    <row r="971">
      <c r="B971" s="76"/>
      <c r="C971" s="76"/>
    </row>
    <row r="972">
      <c r="B972" s="76"/>
      <c r="C972" s="76"/>
    </row>
    <row r="973">
      <c r="B973" s="76"/>
      <c r="C973" s="76"/>
    </row>
    <row r="974">
      <c r="B974" s="76"/>
      <c r="C974" s="76"/>
    </row>
    <row r="975">
      <c r="B975" s="76"/>
      <c r="C975" s="76"/>
    </row>
    <row r="976">
      <c r="B976" s="76"/>
      <c r="C976" s="76"/>
    </row>
    <row r="977">
      <c r="B977" s="76"/>
      <c r="C977" s="76"/>
    </row>
    <row r="978">
      <c r="B978" s="76"/>
      <c r="C978" s="76"/>
    </row>
    <row r="979">
      <c r="B979" s="76"/>
      <c r="C979" s="76"/>
    </row>
    <row r="980">
      <c r="B980" s="76"/>
      <c r="C980" s="76"/>
    </row>
    <row r="981">
      <c r="B981" s="76"/>
      <c r="C981" s="76"/>
    </row>
    <row r="982">
      <c r="B982" s="76"/>
      <c r="C982" s="76"/>
    </row>
    <row r="983">
      <c r="B983" s="76"/>
      <c r="C983" s="76"/>
    </row>
    <row r="984">
      <c r="B984" s="76"/>
      <c r="C984" s="76"/>
    </row>
    <row r="985">
      <c r="B985" s="76"/>
      <c r="C985" s="76"/>
    </row>
    <row r="986">
      <c r="B986" s="76"/>
      <c r="C986" s="76"/>
    </row>
    <row r="987">
      <c r="B987" s="76"/>
      <c r="C987" s="76"/>
    </row>
    <row r="988">
      <c r="B988" s="76"/>
      <c r="C988" s="76"/>
    </row>
    <row r="989">
      <c r="B989" s="76"/>
      <c r="C989" s="76"/>
    </row>
    <row r="990">
      <c r="B990" s="76"/>
      <c r="C990" s="76"/>
    </row>
    <row r="991">
      <c r="B991" s="76"/>
      <c r="C991" s="76"/>
    </row>
    <row r="992">
      <c r="B992" s="76"/>
      <c r="C992" s="76"/>
    </row>
    <row r="993">
      <c r="B993" s="76"/>
      <c r="C993" s="76"/>
    </row>
    <row r="994">
      <c r="B994" s="76"/>
      <c r="C994" s="76"/>
    </row>
    <row r="995">
      <c r="B995" s="76"/>
      <c r="C995" s="76"/>
    </row>
    <row r="996">
      <c r="B996" s="76"/>
      <c r="C996" s="76"/>
    </row>
    <row r="997">
      <c r="B997" s="76"/>
      <c r="C997" s="76"/>
    </row>
    <row r="998">
      <c r="B998" s="76"/>
      <c r="C998" s="76"/>
    </row>
    <row r="999">
      <c r="B999" s="76"/>
      <c r="C999" s="76"/>
    </row>
    <row r="1000">
      <c r="B1000" s="76"/>
      <c r="C1000" s="76"/>
    </row>
  </sheetData>
  <mergeCells count="9">
    <mergeCell ref="A58:A62"/>
    <mergeCell ref="A63:A67"/>
    <mergeCell ref="A31:A32"/>
    <mergeCell ref="B31:B32"/>
    <mergeCell ref="A33:A37"/>
    <mergeCell ref="A38:A42"/>
    <mergeCell ref="A43:A47"/>
    <mergeCell ref="A48:A53"/>
    <mergeCell ref="A54:A57"/>
  </mergeCells>
  <drawing r:id="rId1"/>
</worksheet>
</file>