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ruew/projects/Blueprint/assets/"/>
    </mc:Choice>
  </mc:AlternateContent>
  <bookViews>
    <workbookView xWindow="0" yWindow="440" windowWidth="28800" windowHeight="17480" tabRatio="500" firstSheet="1" activeTab="4"/>
  </bookViews>
  <sheets>
    <sheet name="Sheet2" sheetId="2" state="hidden" r:id="rId1"/>
    <sheet name="AVG" sheetId="3" r:id="rId2"/>
    <sheet name="Sprint #3 - upcoming" sheetId="4" r:id="rId3"/>
    <sheet name="Sprint #2 - completed" sheetId="5" r:id="rId4"/>
    <sheet name="Sprint #1 - completed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6" l="1"/>
  <c r="H16" i="6"/>
  <c r="F13" i="6"/>
  <c r="B2" i="3"/>
  <c r="B10" i="6"/>
  <c r="G13" i="6"/>
  <c r="J13" i="6"/>
  <c r="F12" i="6"/>
  <c r="G12" i="6"/>
  <c r="J12" i="6"/>
  <c r="F7" i="6"/>
  <c r="F8" i="6"/>
  <c r="F9" i="6"/>
  <c r="F10" i="6"/>
  <c r="F11" i="6"/>
  <c r="E1" i="6"/>
  <c r="B11" i="6"/>
  <c r="B12" i="6"/>
  <c r="G11" i="6"/>
  <c r="J11" i="6"/>
  <c r="G10" i="6"/>
  <c r="J10" i="6"/>
  <c r="G9" i="6"/>
  <c r="J9" i="6"/>
  <c r="B9" i="6"/>
  <c r="G8" i="6"/>
  <c r="J8" i="6"/>
  <c r="G7" i="6"/>
  <c r="J7" i="6"/>
  <c r="B5" i="6"/>
  <c r="I3" i="6"/>
  <c r="E2" i="6"/>
  <c r="E3" i="6"/>
  <c r="B3" i="6"/>
  <c r="I7" i="5"/>
  <c r="I8" i="5"/>
  <c r="I9" i="5"/>
  <c r="I10" i="5"/>
  <c r="I11" i="5"/>
  <c r="I12" i="5"/>
  <c r="I13" i="5"/>
  <c r="I16" i="5"/>
  <c r="H16" i="5"/>
  <c r="F13" i="5"/>
  <c r="B10" i="5"/>
  <c r="G13" i="5"/>
  <c r="J13" i="5"/>
  <c r="F12" i="5"/>
  <c r="G12" i="5"/>
  <c r="J12" i="5"/>
  <c r="F7" i="5"/>
  <c r="F8" i="5"/>
  <c r="F9" i="5"/>
  <c r="F10" i="5"/>
  <c r="F11" i="5"/>
  <c r="E1" i="5"/>
  <c r="B11" i="5"/>
  <c r="B12" i="5"/>
  <c r="G11" i="5"/>
  <c r="J11" i="5"/>
  <c r="G10" i="5"/>
  <c r="J10" i="5"/>
  <c r="G9" i="5"/>
  <c r="J9" i="5"/>
  <c r="B9" i="5"/>
  <c r="G8" i="5"/>
  <c r="J8" i="5"/>
  <c r="G7" i="5"/>
  <c r="J7" i="5"/>
  <c r="B5" i="5"/>
  <c r="I3" i="5"/>
  <c r="E2" i="5"/>
  <c r="E3" i="5"/>
  <c r="B3" i="5"/>
  <c r="I7" i="4"/>
  <c r="I8" i="4"/>
  <c r="I9" i="4"/>
  <c r="I10" i="4"/>
  <c r="I11" i="4"/>
  <c r="I12" i="4"/>
  <c r="I13" i="4"/>
  <c r="I16" i="4"/>
  <c r="H16" i="4"/>
  <c r="F13" i="4"/>
  <c r="B3" i="3"/>
  <c r="B10" i="4"/>
  <c r="G13" i="4"/>
  <c r="J13" i="4"/>
  <c r="F12" i="4"/>
  <c r="G12" i="4"/>
  <c r="J12" i="4"/>
  <c r="F7" i="4"/>
  <c r="F8" i="4"/>
  <c r="F9" i="4"/>
  <c r="F10" i="4"/>
  <c r="F11" i="4"/>
  <c r="E1" i="4"/>
  <c r="B11" i="4"/>
  <c r="B12" i="4"/>
  <c r="G11" i="4"/>
  <c r="J11" i="4"/>
  <c r="G10" i="4"/>
  <c r="J10" i="4"/>
  <c r="G9" i="4"/>
  <c r="J9" i="4"/>
  <c r="B9" i="4"/>
  <c r="G8" i="4"/>
  <c r="J8" i="4"/>
  <c r="G7" i="4"/>
  <c r="J7" i="4"/>
  <c r="B5" i="4"/>
  <c r="I3" i="4"/>
  <c r="E2" i="4"/>
  <c r="E3" i="4"/>
  <c r="B3" i="4"/>
  <c r="B4" i="3"/>
  <c r="F22" i="2"/>
  <c r="H22" i="2"/>
  <c r="G22" i="2"/>
  <c r="B15" i="2"/>
  <c r="F3" i="2"/>
  <c r="H3" i="2"/>
  <c r="G5" i="2"/>
  <c r="D5" i="2"/>
  <c r="C10" i="2"/>
  <c r="C11" i="2"/>
  <c r="C12" i="2"/>
  <c r="C13" i="2"/>
  <c r="F5" i="2"/>
  <c r="G3" i="2"/>
  <c r="F2" i="2"/>
  <c r="H2" i="2"/>
  <c r="D3" i="2"/>
  <c r="G2" i="2"/>
</calcChain>
</file>

<file path=xl/sharedStrings.xml><?xml version="1.0" encoding="utf-8"?>
<sst xmlns="http://schemas.openxmlformats.org/spreadsheetml/2006/main" count="139" uniqueCount="58">
  <si>
    <t>Sprint</t>
  </si>
  <si>
    <t>Commited</t>
  </si>
  <si>
    <t>Completed</t>
  </si>
  <si>
    <t>Recommended</t>
  </si>
  <si>
    <t>Hours</t>
  </si>
  <si>
    <t>Mult Factor</t>
  </si>
  <si>
    <t>Percent of Reg Sprint</t>
  </si>
  <si>
    <t>Weighted Completion</t>
  </si>
  <si>
    <t>Wall-E</t>
  </si>
  <si>
    <t>Data</t>
  </si>
  <si>
    <t>Current</t>
  </si>
  <si>
    <t>Person</t>
  </si>
  <si>
    <t>Capacity</t>
  </si>
  <si>
    <t>Points</t>
  </si>
  <si>
    <t>Kyle</t>
  </si>
  <si>
    <t>Kevin</t>
  </si>
  <si>
    <t>Alfie</t>
  </si>
  <si>
    <t>New Recommended</t>
  </si>
  <si>
    <t># People</t>
  </si>
  <si>
    <t>TODO:</t>
  </si>
  <si>
    <t>Take into account capacity of previous sprints</t>
  </si>
  <si>
    <t>Average Points per Person per Hour</t>
  </si>
  <si>
    <t>Seed value</t>
  </si>
  <si>
    <t>AVG for Sprint #1</t>
  </si>
  <si>
    <t>AVG for Sprint #2</t>
  </si>
  <si>
    <t>Sprint Name</t>
  </si>
  <si>
    <t>Sprint #2</t>
  </si>
  <si>
    <t>Sprint #3</t>
  </si>
  <si>
    <t>AVG for Sprint #3</t>
  </si>
  <si>
    <t>Total Person Hours:</t>
  </si>
  <si>
    <t>Helper: Enter the number of hours to get the equivilent capacity</t>
  </si>
  <si>
    <t>Weighted Completed</t>
  </si>
  <si>
    <t>Commited With Carry IN</t>
  </si>
  <si>
    <t>Point/Person Hour</t>
  </si>
  <si>
    <t>Capacity:</t>
  </si>
  <si>
    <t>Sprint #1</t>
  </si>
  <si>
    <t>Completed With Carry IN/OUT</t>
  </si>
  <si>
    <t>Hours in Current Sprint</t>
  </si>
  <si>
    <t>Un-Weighted Recommendation</t>
  </si>
  <si>
    <t>Carry Out</t>
  </si>
  <si>
    <t>Carry In</t>
  </si>
  <si>
    <t>Recommendation (With Carry Over)</t>
  </si>
  <si>
    <t>Hours in Full Sprint</t>
  </si>
  <si>
    <t>Sarah</t>
  </si>
  <si>
    <t>Brian</t>
  </si>
  <si>
    <t>Jim</t>
  </si>
  <si>
    <t>Rec Pt/PHour</t>
  </si>
  <si>
    <t>Louise</t>
  </si>
  <si>
    <t>Total Person Hours</t>
  </si>
  <si>
    <t>Rikki</t>
  </si>
  <si>
    <t>Weighted Rec</t>
  </si>
  <si>
    <t>Eric</t>
  </si>
  <si>
    <t>Green = Fill out at start of sprint</t>
  </si>
  <si>
    <t>Red = Fill out at end of sprint</t>
  </si>
  <si>
    <t>Carry OUT = Tickets we should get credit for because they're "dev done"</t>
  </si>
  <si>
    <t>Carry IN = Last sprint's carry out</t>
  </si>
  <si>
    <t>but still need to be tracked in jira</t>
  </si>
  <si>
    <t>possibly for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</si>
</sst>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 applyAlignment="1"/>
    <xf numFmtId="0" fontId="3" fillId="0" borderId="2" xfId="0" applyFont="1" applyBorder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left"/>
    </xf>
    <xf numFmtId="164" fontId="1" fillId="0" borderId="1" xfId="0" applyNumberFormat="1" applyFont="1" applyBorder="1"/>
    <xf numFmtId="0" fontId="1" fillId="0" borderId="0" xfId="0" applyFont="1" applyAlignment="1">
      <alignment horizontal="righ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right"/>
    </xf>
    <xf numFmtId="0" fontId="1" fillId="0" borderId="0" xfId="0" applyFont="1"/>
    <xf numFmtId="0" fontId="6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5" fontId="1" fillId="0" borderId="1" xfId="0" applyNumberFormat="1" applyFont="1" applyBorder="1"/>
    <xf numFmtId="0" fontId="3" fillId="3" borderId="3" xfId="0" applyFont="1" applyFill="1" applyBorder="1" applyAlignment="1"/>
    <xf numFmtId="10" fontId="3" fillId="3" borderId="4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9" fontId="1" fillId="2" borderId="1" xfId="0" applyNumberFormat="1" applyFont="1" applyFill="1" applyBorder="1" applyAlignment="1"/>
    <xf numFmtId="1" fontId="1" fillId="0" borderId="1" xfId="0" applyNumberFormat="1" applyFont="1" applyBorder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1" fontId="8" fillId="0" borderId="1" xfId="0" applyNumberFormat="1" applyFont="1" applyBorder="1" applyAlignment="1">
      <alignment horizontal="center"/>
    </xf>
    <xf numFmtId="0" fontId="2" fillId="0" borderId="5" xfId="0" applyFont="1" applyBorder="1" applyAlignment="1"/>
    <xf numFmtId="10" fontId="1" fillId="0" borderId="5" xfId="0" applyNumberFormat="1" applyFont="1" applyBorder="1"/>
    <xf numFmtId="1" fontId="1" fillId="0" borderId="1" xfId="0" applyNumberFormat="1" applyFont="1" applyBorder="1" applyAlignment="1"/>
    <xf numFmtId="165" fontId="1" fillId="2" borderId="1" xfId="0" applyNumberFormat="1" applyFont="1" applyFill="1" applyBorder="1" applyAlignment="1"/>
    <xf numFmtId="164" fontId="1" fillId="0" borderId="5" xfId="0" applyNumberFormat="1" applyFont="1" applyBorder="1"/>
    <xf numFmtId="0" fontId="1" fillId="4" borderId="1" xfId="0" applyFont="1" applyFill="1" applyBorder="1"/>
    <xf numFmtId="0" fontId="2" fillId="0" borderId="6" xfId="0" applyFont="1" applyBorder="1" applyAlignment="1"/>
    <xf numFmtId="164" fontId="1" fillId="0" borderId="6" xfId="0" applyNumberFormat="1" applyFont="1" applyBorder="1"/>
    <xf numFmtId="0" fontId="6" fillId="2" borderId="0" xfId="0" applyFont="1" applyFill="1" applyAlignment="1"/>
    <xf numFmtId="0" fontId="6" fillId="4" borderId="0" xfId="0" applyFont="1" applyFill="1" applyAlignment="1"/>
    <xf numFmtId="1" fontId="9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Historical Average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7214804671155"/>
          <c:y val="0.164419263456091"/>
          <c:w val="0.845380683261366"/>
          <c:h val="0.697519722216026"/>
        </c:manualLayout>
      </c:layout>
      <c:lineChart>
        <c:grouping val="standard"/>
        <c:varyColors val="0"/>
        <c:ser>
          <c:idx val="0"/>
          <c:order val="0"/>
          <c:tx>
            <c:v>Average Points per Person per Hour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AVG!$B$2:$B$7</c:f>
              <c:numCache>
                <c:formatCode>0.000</c:formatCode>
                <c:ptCount val="6"/>
                <c:pt idx="0">
                  <c:v>0.25</c:v>
                </c:pt>
                <c:pt idx="1">
                  <c:v>0.242647058823529</c:v>
                </c:pt>
                <c:pt idx="2">
                  <c:v>0.26225741866821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89088"/>
        <c:axId val="371622608"/>
      </c:lineChart>
      <c:catAx>
        <c:axId val="3162890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622608"/>
        <c:crosses val="autoZero"/>
        <c:auto val="1"/>
        <c:lblAlgn val="ctr"/>
        <c:lblOffset val="100"/>
        <c:noMultiLvlLbl val="1"/>
      </c:catAx>
      <c:valAx>
        <c:axId val="371622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1628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340646431293"/>
          <c:y val="0.497119884662305"/>
          <c:w val="0.239949676149352"/>
          <c:h val="0.11325995342131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0</xdr:rowOff>
    </xdr:from>
    <xdr:to>
      <xdr:col>10</xdr:col>
      <xdr:colOff>88900</xdr:colOff>
      <xdr:row>19</xdr:row>
      <xdr:rowOff>177800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14.5" defaultRowHeight="15.75" customHeight="1" x14ac:dyDescent="0.15"/>
  <cols>
    <col min="7" max="8" width="18.6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 t="s">
        <v>8</v>
      </c>
      <c r="B2" s="1">
        <v>223</v>
      </c>
      <c r="C2" s="1">
        <v>142</v>
      </c>
      <c r="E2" s="1">
        <v>96</v>
      </c>
      <c r="F2" s="2">
        <f t="shared" ref="F2:F3" si="0">120/E2</f>
        <v>1.25</v>
      </c>
      <c r="G2" s="2">
        <f t="shared" ref="G2:G3" si="1">E2/120</f>
        <v>0.8</v>
      </c>
      <c r="H2" s="3">
        <f t="shared" ref="H2:H3" si="2">F2*C2</f>
        <v>177.5</v>
      </c>
    </row>
    <row r="3" spans="1:8" ht="15.75" customHeight="1" x14ac:dyDescent="0.15">
      <c r="A3" s="1" t="s">
        <v>9</v>
      </c>
      <c r="B3" s="1">
        <v>166</v>
      </c>
      <c r="C3" s="1">
        <v>105</v>
      </c>
      <c r="D3" s="4">
        <f>AVERAGE(H2:H3)*G3</f>
        <v>138.29166666666669</v>
      </c>
      <c r="E3" s="1">
        <v>116</v>
      </c>
      <c r="F3" s="2">
        <f t="shared" si="0"/>
        <v>1.0344827586206897</v>
      </c>
      <c r="G3" s="2">
        <f t="shared" si="1"/>
        <v>0.96666666666666667</v>
      </c>
      <c r="H3" s="3">
        <f t="shared" si="2"/>
        <v>108.62068965517243</v>
      </c>
    </row>
    <row r="5" spans="1:8" ht="15.75" customHeight="1" x14ac:dyDescent="0.15">
      <c r="A5" s="1" t="s">
        <v>10</v>
      </c>
      <c r="D5" s="4">
        <f>AVERAGE(H3:H4)*G5</f>
        <v>108.62068965517243</v>
      </c>
      <c r="E5" s="1">
        <v>120</v>
      </c>
      <c r="F5" s="2">
        <f>120/E5</f>
        <v>1</v>
      </c>
      <c r="G5" s="2">
        <f>E5/120</f>
        <v>1</v>
      </c>
    </row>
    <row r="8" spans="1:8" ht="15.75" customHeight="1" x14ac:dyDescent="0.15">
      <c r="A8" s="1" t="s">
        <v>10</v>
      </c>
    </row>
    <row r="9" spans="1:8" ht="15.75" customHeight="1" x14ac:dyDescent="0.15">
      <c r="A9" s="1" t="s">
        <v>11</v>
      </c>
      <c r="B9" s="1" t="s">
        <v>12</v>
      </c>
      <c r="C9" s="1" t="s">
        <v>13</v>
      </c>
    </row>
    <row r="10" spans="1:8" ht="15.75" customHeight="1" x14ac:dyDescent="0.15">
      <c r="A10" s="1" t="s">
        <v>14</v>
      </c>
      <c r="B10" s="5">
        <v>1</v>
      </c>
      <c r="C10" s="3">
        <f t="shared" ref="C10:C12" si="3">($D$5/$B$15) * B10</f>
        <v>36.206896551724142</v>
      </c>
    </row>
    <row r="11" spans="1:8" ht="15.75" customHeight="1" x14ac:dyDescent="0.15">
      <c r="A11" s="1" t="s">
        <v>15</v>
      </c>
      <c r="B11" s="5">
        <v>1</v>
      </c>
      <c r="C11" s="3">
        <f t="shared" si="3"/>
        <v>36.206896551724142</v>
      </c>
    </row>
    <row r="12" spans="1:8" ht="15.75" customHeight="1" x14ac:dyDescent="0.15">
      <c r="A12" s="1" t="s">
        <v>16</v>
      </c>
      <c r="B12" s="5">
        <v>0.1</v>
      </c>
      <c r="C12" s="3">
        <f t="shared" si="3"/>
        <v>3.6206896551724146</v>
      </c>
    </row>
    <row r="13" spans="1:8" ht="15.75" customHeight="1" x14ac:dyDescent="0.15">
      <c r="A13" s="1" t="s">
        <v>17</v>
      </c>
      <c r="C13" s="6">
        <f>SUM(C10:C12)</f>
        <v>76.034482758620697</v>
      </c>
    </row>
    <row r="15" spans="1:8" ht="15.75" customHeight="1" x14ac:dyDescent="0.15">
      <c r="A15" s="1" t="s">
        <v>18</v>
      </c>
      <c r="B15">
        <f>COUNTA(A10:A12)</f>
        <v>3</v>
      </c>
    </row>
    <row r="16" spans="1:8" ht="15.75" customHeight="1" x14ac:dyDescent="0.15">
      <c r="A16" s="1" t="s">
        <v>19</v>
      </c>
    </row>
    <row r="17" spans="1:8" ht="15.75" customHeight="1" x14ac:dyDescent="0.15">
      <c r="A17" s="1" t="s">
        <v>20</v>
      </c>
    </row>
    <row r="22" spans="1:8" ht="15.75" customHeight="1" x14ac:dyDescent="0.15">
      <c r="A22" s="1" t="s">
        <v>8</v>
      </c>
      <c r="B22" s="1">
        <v>223</v>
      </c>
      <c r="C22" s="1">
        <v>142</v>
      </c>
      <c r="E22" s="1">
        <v>96</v>
      </c>
      <c r="F22" s="2">
        <f>120/E22</f>
        <v>1.25</v>
      </c>
      <c r="G22" s="2">
        <f>E22/120</f>
        <v>0.8</v>
      </c>
      <c r="H22" s="3">
        <f>F22*C22</f>
        <v>177.5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8" sqref="B8"/>
    </sheetView>
  </sheetViews>
  <sheetFormatPr baseColWidth="10" defaultColWidth="14.5" defaultRowHeight="15.75" customHeight="1" x14ac:dyDescent="0.15"/>
  <cols>
    <col min="1" max="1" width="33.1640625" customWidth="1"/>
    <col min="2" max="2" width="12" customWidth="1"/>
    <col min="4" max="4" width="23.6640625" customWidth="1"/>
  </cols>
  <sheetData>
    <row r="1" spans="1:5" ht="15.75" customHeight="1" x14ac:dyDescent="0.15">
      <c r="A1" s="7" t="s">
        <v>21</v>
      </c>
      <c r="D1" s="8" t="s">
        <v>22</v>
      </c>
      <c r="E1" s="1"/>
    </row>
    <row r="2" spans="1:5" ht="15.75" customHeight="1" x14ac:dyDescent="0.15">
      <c r="A2" s="1" t="s">
        <v>23</v>
      </c>
      <c r="B2" s="9">
        <f>AVERAGE(D2)</f>
        <v>0.25</v>
      </c>
      <c r="D2" s="10">
        <v>0.25</v>
      </c>
      <c r="E2" s="11"/>
    </row>
    <row r="3" spans="1:5" ht="15.75" customHeight="1" x14ac:dyDescent="0.15">
      <c r="A3" s="1" t="s">
        <v>24</v>
      </c>
      <c r="B3" s="10">
        <f>AVERAGE('Sprint #1 - completed'!E3,B2)</f>
        <v>0.24264705882352941</v>
      </c>
      <c r="E3" s="11"/>
    </row>
    <row r="4" spans="1:5" ht="15.75" customHeight="1" x14ac:dyDescent="0.15">
      <c r="A4" s="1" t="s">
        <v>28</v>
      </c>
      <c r="B4" s="10">
        <f>AVERAGE(B2,'Sprint #2 - completed'!E3,'Sprint #1 - completed'!E3)</f>
        <v>0.2622574186682099</v>
      </c>
      <c r="D4" s="1"/>
      <c r="E4" s="11"/>
    </row>
    <row r="5" spans="1:5" ht="15.75" customHeight="1" x14ac:dyDescent="0.15">
      <c r="A5" s="1"/>
      <c r="B5" s="10"/>
      <c r="D5" s="9"/>
    </row>
    <row r="6" spans="1:5" ht="15.75" customHeight="1" x14ac:dyDescent="0.15">
      <c r="A6" s="1"/>
      <c r="B6" s="10"/>
      <c r="D6" s="9"/>
    </row>
    <row r="7" spans="1:5" ht="15.75" customHeight="1" x14ac:dyDescent="0.15">
      <c r="A7" s="1"/>
      <c r="B7" s="10"/>
    </row>
    <row r="8" spans="1:5" ht="15.75" customHeight="1" x14ac:dyDescent="0.15">
      <c r="A8" s="1"/>
      <c r="B8" s="10"/>
    </row>
    <row r="9" spans="1:5" ht="15.75" customHeight="1" x14ac:dyDescent="0.15">
      <c r="A9" s="1"/>
      <c r="B9" s="10"/>
    </row>
    <row r="10" spans="1:5" ht="15.75" customHeight="1" x14ac:dyDescent="0.15">
      <c r="A10" s="16"/>
    </row>
    <row r="11" spans="1:5" ht="15.75" customHeight="1" x14ac:dyDescent="0.15">
      <c r="A11" s="16"/>
    </row>
    <row r="12" spans="1:5" ht="15.75" customHeight="1" x14ac:dyDescent="0.15">
      <c r="A12" s="1"/>
    </row>
    <row r="13" spans="1:5" ht="15.75" customHeight="1" x14ac:dyDescent="0.15">
      <c r="A13" s="1"/>
    </row>
    <row r="14" spans="1:5" ht="15.75" customHeight="1" x14ac:dyDescent="0.15">
      <c r="A14" s="1"/>
    </row>
    <row r="15" spans="1:5" ht="15.75" customHeight="1" x14ac:dyDescent="0.15">
      <c r="A15" s="1"/>
    </row>
    <row r="16" spans="1:5" ht="15.75" customHeight="1" x14ac:dyDescent="0.15">
      <c r="A16" s="1"/>
    </row>
    <row r="17" spans="1:11" ht="15.75" customHeight="1" x14ac:dyDescent="0.15">
      <c r="A17" s="1"/>
    </row>
    <row r="18" spans="1:11" ht="15.75" customHeight="1" x14ac:dyDescent="0.15">
      <c r="A18" s="1"/>
      <c r="B18" s="10"/>
    </row>
    <row r="19" spans="1:11" ht="15.75" customHeight="1" x14ac:dyDescent="0.15">
      <c r="B19" s="10"/>
      <c r="K19" s="22"/>
    </row>
    <row r="20" spans="1:11" ht="15.75" customHeight="1" x14ac:dyDescent="0.15">
      <c r="B20" s="10"/>
    </row>
    <row r="22" spans="1:11" ht="15.75" customHeight="1" x14ac:dyDescent="0.15">
      <c r="B22" s="9"/>
    </row>
    <row r="23" spans="1:11" ht="15.75" customHeight="1" x14ac:dyDescent="0.15">
      <c r="B2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39" sqref="A39"/>
    </sheetView>
  </sheetViews>
  <sheetFormatPr baseColWidth="10" defaultColWidth="14.5" defaultRowHeight="15.75" customHeight="1" x14ac:dyDescent="0.15"/>
  <cols>
    <col min="1" max="1" width="29.33203125" customWidth="1"/>
    <col min="2" max="2" width="20.33203125" customWidth="1"/>
    <col min="3" max="3" width="7.5" customWidth="1"/>
    <col min="4" max="4" width="19.5" customWidth="1"/>
    <col min="5" max="5" width="8.6640625" customWidth="1"/>
    <col min="6" max="6" width="6.5" customWidth="1"/>
    <col min="7" max="7" width="17.33203125" customWidth="1"/>
    <col min="8" max="8" width="18" customWidth="1"/>
    <col min="9" max="9" width="19" customWidth="1"/>
    <col min="10" max="10" width="20.83203125" customWidth="1"/>
    <col min="11" max="11" width="18.1640625" customWidth="1"/>
  </cols>
  <sheetData>
    <row r="1" spans="1:12" ht="15.75" customHeight="1" x14ac:dyDescent="0.15">
      <c r="A1" s="12" t="s">
        <v>25</v>
      </c>
      <c r="B1" s="13" t="s">
        <v>27</v>
      </c>
      <c r="D1" s="14" t="s">
        <v>29</v>
      </c>
      <c r="E1" s="15">
        <f>SUM(F7:F12)</f>
        <v>456</v>
      </c>
      <c r="H1" s="17" t="s">
        <v>30</v>
      </c>
      <c r="I1" s="18"/>
      <c r="J1" s="19"/>
    </row>
    <row r="2" spans="1:12" ht="15.75" customHeight="1" x14ac:dyDescent="0.15">
      <c r="A2" s="12" t="s">
        <v>1</v>
      </c>
      <c r="B2" s="20"/>
      <c r="D2" s="14" t="s">
        <v>31</v>
      </c>
      <c r="E2" s="21">
        <f>B9*B5</f>
        <v>-16</v>
      </c>
      <c r="H2" s="23" t="s">
        <v>4</v>
      </c>
      <c r="I2" s="24">
        <v>8</v>
      </c>
      <c r="K2" s="25"/>
      <c r="L2" s="25"/>
    </row>
    <row r="3" spans="1:12" ht="15.75" customHeight="1" x14ac:dyDescent="0.15">
      <c r="A3" s="26" t="s">
        <v>32</v>
      </c>
      <c r="B3" s="27">
        <f>B2-I16</f>
        <v>-16</v>
      </c>
      <c r="D3" s="14" t="s">
        <v>33</v>
      </c>
      <c r="E3" s="28">
        <f>E2/E1</f>
        <v>-3.5087719298245612E-2</v>
      </c>
      <c r="H3" s="29" t="s">
        <v>34</v>
      </c>
      <c r="I3" s="30">
        <f>I2/B6</f>
        <v>0.1</v>
      </c>
      <c r="K3" s="25"/>
      <c r="L3" s="2"/>
    </row>
    <row r="4" spans="1:12" ht="15.75" customHeight="1" x14ac:dyDescent="0.15">
      <c r="A4" s="12" t="s">
        <v>2</v>
      </c>
      <c r="B4" s="31"/>
    </row>
    <row r="5" spans="1:12" ht="15.75" customHeight="1" x14ac:dyDescent="0.15">
      <c r="A5" s="26" t="s">
        <v>36</v>
      </c>
      <c r="B5" s="27">
        <f>B4+H16-I16</f>
        <v>-16</v>
      </c>
    </row>
    <row r="6" spans="1:12" ht="32" x14ac:dyDescent="0.2">
      <c r="A6" s="12" t="s">
        <v>37</v>
      </c>
      <c r="B6" s="20">
        <v>80</v>
      </c>
      <c r="C6" s="1"/>
      <c r="D6" s="14" t="s">
        <v>11</v>
      </c>
      <c r="E6" s="32" t="s">
        <v>12</v>
      </c>
      <c r="F6" s="14" t="s">
        <v>4</v>
      </c>
      <c r="G6" s="33" t="s">
        <v>38</v>
      </c>
      <c r="H6" s="32" t="s">
        <v>39</v>
      </c>
      <c r="I6" s="32" t="s">
        <v>40</v>
      </c>
      <c r="J6" s="34" t="s">
        <v>41</v>
      </c>
      <c r="K6" s="7"/>
      <c r="L6" s="7"/>
    </row>
    <row r="7" spans="1:12" ht="16" x14ac:dyDescent="0.2">
      <c r="A7" s="14" t="s">
        <v>42</v>
      </c>
      <c r="B7" s="35">
        <v>80</v>
      </c>
      <c r="D7" s="36" t="s">
        <v>43</v>
      </c>
      <c r="E7" s="37">
        <v>1</v>
      </c>
      <c r="F7" s="36">
        <f t="shared" ref="F7:F13" si="0">$B$6*E7</f>
        <v>80</v>
      </c>
      <c r="G7" s="38">
        <f t="shared" ref="G7:G13" si="1">F7*$B$10</f>
        <v>19.411764705882351</v>
      </c>
      <c r="H7" s="39"/>
      <c r="I7" s="40">
        <f>'Sprint #2 - completed'!H7</f>
        <v>0</v>
      </c>
      <c r="J7" s="41">
        <f t="shared" ref="J7:J13" si="2">G7+I7</f>
        <v>19.411764705882351</v>
      </c>
    </row>
    <row r="8" spans="1:12" ht="16" x14ac:dyDescent="0.2">
      <c r="D8" s="36" t="s">
        <v>44</v>
      </c>
      <c r="E8" s="37">
        <v>1</v>
      </c>
      <c r="F8" s="36">
        <f t="shared" si="0"/>
        <v>80</v>
      </c>
      <c r="G8" s="38">
        <f t="shared" si="1"/>
        <v>19.411764705882351</v>
      </c>
      <c r="H8" s="39"/>
      <c r="I8" s="40">
        <f>'Sprint #2 - completed'!H8</f>
        <v>0</v>
      </c>
      <c r="J8" s="41">
        <f t="shared" si="2"/>
        <v>19.411764705882351</v>
      </c>
    </row>
    <row r="9" spans="1:12" ht="16" x14ac:dyDescent="0.2">
      <c r="A9" s="42" t="s">
        <v>5</v>
      </c>
      <c r="B9" s="43">
        <f>B7/B6</f>
        <v>1</v>
      </c>
      <c r="D9" s="36" t="s">
        <v>45</v>
      </c>
      <c r="E9" s="37">
        <v>0.9</v>
      </c>
      <c r="F9" s="36">
        <f t="shared" si="0"/>
        <v>72</v>
      </c>
      <c r="G9" s="38">
        <f t="shared" si="1"/>
        <v>17.470588235294116</v>
      </c>
      <c r="H9" s="39"/>
      <c r="I9" s="40">
        <f>'Sprint #2 - completed'!H9</f>
        <v>8</v>
      </c>
      <c r="J9" s="41">
        <f t="shared" si="2"/>
        <v>25.470588235294116</v>
      </c>
    </row>
    <row r="10" spans="1:12" ht="16" x14ac:dyDescent="0.2">
      <c r="A10" s="32" t="s">
        <v>46</v>
      </c>
      <c r="B10" s="45">
        <f>AVG!B3</f>
        <v>0.24264705882352941</v>
      </c>
      <c r="D10" s="36" t="s">
        <v>47</v>
      </c>
      <c r="E10" s="37">
        <v>1</v>
      </c>
      <c r="F10" s="36">
        <f t="shared" si="0"/>
        <v>80</v>
      </c>
      <c r="G10" s="38">
        <f t="shared" si="1"/>
        <v>19.411764705882351</v>
      </c>
      <c r="H10" s="39"/>
      <c r="I10" s="40">
        <f>'Sprint #2 - completed'!H10</f>
        <v>3</v>
      </c>
      <c r="J10" s="41">
        <f t="shared" si="2"/>
        <v>22.411764705882351</v>
      </c>
    </row>
    <row r="11" spans="1:12" ht="16" x14ac:dyDescent="0.2">
      <c r="A11" s="14" t="s">
        <v>48</v>
      </c>
      <c r="B11" s="15">
        <f>E1</f>
        <v>456</v>
      </c>
      <c r="D11" s="36" t="s">
        <v>49</v>
      </c>
      <c r="E11" s="37">
        <v>1</v>
      </c>
      <c r="F11" s="36">
        <f t="shared" si="0"/>
        <v>80</v>
      </c>
      <c r="G11" s="38">
        <f t="shared" si="1"/>
        <v>19.411764705882351</v>
      </c>
      <c r="H11" s="39"/>
      <c r="I11" s="40">
        <f>'Sprint #2 - completed'!H11</f>
        <v>0</v>
      </c>
      <c r="J11" s="41">
        <f t="shared" si="2"/>
        <v>19.411764705882351</v>
      </c>
    </row>
    <row r="12" spans="1:12" ht="16" x14ac:dyDescent="0.2">
      <c r="A12" s="42" t="s">
        <v>50</v>
      </c>
      <c r="B12" s="46">
        <f>B11*B10</f>
        <v>110.64705882352941</v>
      </c>
      <c r="D12" s="36" t="s">
        <v>51</v>
      </c>
      <c r="E12" s="37">
        <v>0.8</v>
      </c>
      <c r="F12" s="36">
        <f t="shared" si="0"/>
        <v>64</v>
      </c>
      <c r="G12" s="38">
        <f t="shared" si="1"/>
        <v>15.529411764705882</v>
      </c>
      <c r="H12" s="47"/>
      <c r="I12" s="40">
        <f>'Sprint #2 - completed'!H12</f>
        <v>5</v>
      </c>
      <c r="J12" s="41">
        <f t="shared" si="2"/>
        <v>20.529411764705884</v>
      </c>
    </row>
    <row r="13" spans="1:12" ht="16" x14ac:dyDescent="0.2">
      <c r="A13" s="48"/>
      <c r="B13" s="49"/>
      <c r="D13" s="36"/>
      <c r="E13" s="37"/>
      <c r="F13" s="36">
        <f t="shared" si="0"/>
        <v>0</v>
      </c>
      <c r="G13" s="38">
        <f t="shared" si="1"/>
        <v>0</v>
      </c>
      <c r="H13" s="47"/>
      <c r="I13" s="40">
        <f>'Sprint #2 - completed'!H13</f>
        <v>0</v>
      </c>
      <c r="J13" s="41">
        <f t="shared" si="2"/>
        <v>0</v>
      </c>
    </row>
    <row r="14" spans="1:12" ht="16" x14ac:dyDescent="0.2">
      <c r="A14" s="50" t="s">
        <v>52</v>
      </c>
      <c r="D14" s="36"/>
      <c r="E14" s="37"/>
      <c r="F14" s="36"/>
      <c r="G14" s="38"/>
      <c r="H14" s="47"/>
      <c r="I14" s="40"/>
      <c r="J14" s="41"/>
    </row>
    <row r="15" spans="1:12" ht="16" x14ac:dyDescent="0.2">
      <c r="A15" s="51" t="s">
        <v>53</v>
      </c>
      <c r="D15" s="36"/>
      <c r="E15" s="37"/>
      <c r="F15" s="36"/>
      <c r="G15" s="38"/>
      <c r="H15" s="47"/>
      <c r="I15" s="40"/>
      <c r="J15" s="52"/>
    </row>
    <row r="16" spans="1:12" ht="15.75" customHeight="1" x14ac:dyDescent="0.15">
      <c r="H16" s="53">
        <f t="shared" ref="H16:I16" si="3">SUM(H7:H15)</f>
        <v>0</v>
      </c>
      <c r="I16" s="53">
        <f t="shared" si="3"/>
        <v>16</v>
      </c>
      <c r="J16" s="54"/>
    </row>
    <row r="17" spans="1:13" ht="15.75" customHeight="1" x14ac:dyDescent="0.15">
      <c r="A17" s="55" t="s">
        <v>54</v>
      </c>
      <c r="B17" s="56" t="s">
        <v>55</v>
      </c>
      <c r="J17" s="54"/>
    </row>
    <row r="18" spans="1:13" ht="15.75" customHeight="1" x14ac:dyDescent="0.15">
      <c r="A18" s="57" t="s">
        <v>56</v>
      </c>
      <c r="D18" s="1"/>
      <c r="E18" s="1"/>
      <c r="J18" s="54"/>
    </row>
    <row r="19" spans="1:13" ht="13" x14ac:dyDescent="0.15">
      <c r="A19" s="58" t="s">
        <v>57</v>
      </c>
      <c r="C19" s="1"/>
    </row>
    <row r="20" spans="1:13" ht="13" x14ac:dyDescent="0.15"/>
    <row r="21" spans="1:13" ht="13" x14ac:dyDescent="0.15"/>
    <row r="22" spans="1:13" ht="13" x14ac:dyDescent="0.15">
      <c r="M22" s="1"/>
    </row>
    <row r="23" spans="1:13" ht="13" x14ac:dyDescent="0.15"/>
    <row r="24" spans="1:13" ht="13" x14ac:dyDescent="0.15"/>
    <row r="25" spans="1:13" ht="13" x14ac:dyDescent="0.15"/>
    <row r="26" spans="1:13" ht="13" x14ac:dyDescent="0.15"/>
    <row r="27" spans="1:13" ht="13" x14ac:dyDescent="0.15"/>
    <row r="28" spans="1:13" ht="13" x14ac:dyDescent="0.15"/>
  </sheetData>
  <conditionalFormatting sqref="J1">
    <cfRule type="notContainsBlanks" dxfId="2" priority="1">
      <formula>LEN(TRIM(J1))&gt;0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D38" sqref="D38"/>
    </sheetView>
  </sheetViews>
  <sheetFormatPr baseColWidth="10" defaultColWidth="14.5" defaultRowHeight="15.75" customHeight="1" x14ac:dyDescent="0.15"/>
  <cols>
    <col min="1" max="1" width="29.33203125" customWidth="1"/>
    <col min="2" max="2" width="20.33203125" customWidth="1"/>
    <col min="3" max="3" width="7.5" customWidth="1"/>
    <col min="4" max="4" width="19.5" customWidth="1"/>
    <col min="5" max="5" width="8.6640625" customWidth="1"/>
    <col min="6" max="6" width="6.5" customWidth="1"/>
    <col min="7" max="7" width="17.33203125" customWidth="1"/>
    <col min="8" max="8" width="18" customWidth="1"/>
    <col min="9" max="9" width="19" customWidth="1"/>
    <col min="10" max="10" width="20.83203125" customWidth="1"/>
    <col min="11" max="11" width="18.1640625" customWidth="1"/>
  </cols>
  <sheetData>
    <row r="1" spans="1:12" ht="15.75" customHeight="1" x14ac:dyDescent="0.15">
      <c r="A1" s="12" t="s">
        <v>25</v>
      </c>
      <c r="B1" s="13" t="s">
        <v>26</v>
      </c>
      <c r="D1" s="14" t="s">
        <v>29</v>
      </c>
      <c r="E1" s="15">
        <f>SUM(F7:F12)</f>
        <v>372.24</v>
      </c>
      <c r="H1" s="17" t="s">
        <v>30</v>
      </c>
      <c r="I1" s="18"/>
      <c r="J1" s="19"/>
    </row>
    <row r="2" spans="1:12" ht="15.75" customHeight="1" x14ac:dyDescent="0.15">
      <c r="A2" s="12" t="s">
        <v>1</v>
      </c>
      <c r="B2" s="20">
        <v>103</v>
      </c>
      <c r="D2" s="14" t="s">
        <v>31</v>
      </c>
      <c r="E2" s="21">
        <f>B9*B5</f>
        <v>112.22222222222223</v>
      </c>
      <c r="H2" s="23" t="s">
        <v>4</v>
      </c>
      <c r="I2" s="24">
        <v>8</v>
      </c>
      <c r="K2" s="25"/>
      <c r="L2" s="25"/>
    </row>
    <row r="3" spans="1:12" ht="15.75" customHeight="1" x14ac:dyDescent="0.15">
      <c r="A3" s="26" t="s">
        <v>32</v>
      </c>
      <c r="B3" s="27">
        <f>B2-I16</f>
        <v>93</v>
      </c>
      <c r="D3" s="14" t="s">
        <v>33</v>
      </c>
      <c r="E3" s="28">
        <f>E2/E1</f>
        <v>0.30147813835757098</v>
      </c>
      <c r="H3" s="29" t="s">
        <v>34</v>
      </c>
      <c r="I3" s="30">
        <f>I2/B6</f>
        <v>0.1111111111111111</v>
      </c>
      <c r="K3" s="25"/>
      <c r="L3" s="2"/>
    </row>
    <row r="4" spans="1:12" ht="15.75" customHeight="1" x14ac:dyDescent="0.15">
      <c r="A4" s="12" t="s">
        <v>2</v>
      </c>
      <c r="B4" s="31">
        <v>95</v>
      </c>
    </row>
    <row r="5" spans="1:12" ht="15.75" customHeight="1" x14ac:dyDescent="0.15">
      <c r="A5" s="26" t="s">
        <v>36</v>
      </c>
      <c r="B5" s="27">
        <f>B4+H16-I16</f>
        <v>101</v>
      </c>
    </row>
    <row r="6" spans="1:12" ht="32" x14ac:dyDescent="0.2">
      <c r="A6" s="12" t="s">
        <v>37</v>
      </c>
      <c r="B6" s="20">
        <v>72</v>
      </c>
      <c r="C6" s="1"/>
      <c r="D6" s="14" t="s">
        <v>11</v>
      </c>
      <c r="E6" s="32" t="s">
        <v>12</v>
      </c>
      <c r="F6" s="14" t="s">
        <v>4</v>
      </c>
      <c r="G6" s="33" t="s">
        <v>38</v>
      </c>
      <c r="H6" s="32" t="s">
        <v>39</v>
      </c>
      <c r="I6" s="32" t="s">
        <v>40</v>
      </c>
      <c r="J6" s="34" t="s">
        <v>41</v>
      </c>
      <c r="K6" s="7"/>
      <c r="L6" s="7"/>
    </row>
    <row r="7" spans="1:12" ht="16" x14ac:dyDescent="0.2">
      <c r="A7" s="14" t="s">
        <v>42</v>
      </c>
      <c r="B7" s="35">
        <v>80</v>
      </c>
      <c r="D7" s="36" t="s">
        <v>43</v>
      </c>
      <c r="E7" s="37">
        <v>1</v>
      </c>
      <c r="F7" s="36">
        <f t="shared" ref="F7:F13" si="0">$B$6*E7</f>
        <v>72</v>
      </c>
      <c r="G7" s="38">
        <f t="shared" ref="G7:G13" si="1">F7*$B$10</f>
        <v>18</v>
      </c>
      <c r="H7" s="39">
        <v>0</v>
      </c>
      <c r="I7" s="40">
        <f>'Sprint #1 - completed'!H7</f>
        <v>5</v>
      </c>
      <c r="J7" s="41">
        <f t="shared" ref="J7:J13" si="2">G7+I7</f>
        <v>23</v>
      </c>
    </row>
    <row r="8" spans="1:12" ht="16" x14ac:dyDescent="0.2">
      <c r="D8" s="36" t="s">
        <v>44</v>
      </c>
      <c r="E8" s="37">
        <v>1</v>
      </c>
      <c r="F8" s="36">
        <f t="shared" si="0"/>
        <v>72</v>
      </c>
      <c r="G8" s="38">
        <f t="shared" si="1"/>
        <v>18</v>
      </c>
      <c r="H8" s="39">
        <v>0</v>
      </c>
      <c r="I8" s="40">
        <f>'Sprint #1 - completed'!H8</f>
        <v>2</v>
      </c>
      <c r="J8" s="41">
        <f t="shared" si="2"/>
        <v>20</v>
      </c>
    </row>
    <row r="9" spans="1:12" ht="16" x14ac:dyDescent="0.2">
      <c r="A9" s="42" t="s">
        <v>5</v>
      </c>
      <c r="B9" s="43">
        <f>B7/B6</f>
        <v>1.1111111111111112</v>
      </c>
      <c r="D9" s="36" t="s">
        <v>45</v>
      </c>
      <c r="E9" s="37">
        <v>0.89</v>
      </c>
      <c r="F9" s="44">
        <f t="shared" si="0"/>
        <v>64.08</v>
      </c>
      <c r="G9" s="38">
        <f t="shared" si="1"/>
        <v>16.02</v>
      </c>
      <c r="H9" s="39">
        <v>8</v>
      </c>
      <c r="I9" s="40">
        <f>'Sprint #1 - completed'!H9</f>
        <v>0</v>
      </c>
      <c r="J9" s="41">
        <f t="shared" si="2"/>
        <v>16.02</v>
      </c>
    </row>
    <row r="10" spans="1:12" ht="16" x14ac:dyDescent="0.2">
      <c r="A10" s="32" t="s">
        <v>46</v>
      </c>
      <c r="B10" s="45">
        <f>AVG!B2</f>
        <v>0.25</v>
      </c>
      <c r="D10" s="36" t="s">
        <v>47</v>
      </c>
      <c r="E10" s="37">
        <v>0.78</v>
      </c>
      <c r="F10" s="44">
        <f t="shared" si="0"/>
        <v>56.160000000000004</v>
      </c>
      <c r="G10" s="38">
        <f t="shared" si="1"/>
        <v>14.040000000000001</v>
      </c>
      <c r="H10" s="39">
        <v>3</v>
      </c>
      <c r="I10" s="40">
        <f>'Sprint #1 - completed'!H10</f>
        <v>0</v>
      </c>
      <c r="J10" s="41">
        <f t="shared" si="2"/>
        <v>14.040000000000001</v>
      </c>
    </row>
    <row r="11" spans="1:12" ht="16" x14ac:dyDescent="0.2">
      <c r="A11" s="14" t="s">
        <v>48</v>
      </c>
      <c r="B11" s="15">
        <f>E1</f>
        <v>372.24</v>
      </c>
      <c r="D11" s="36" t="s">
        <v>49</v>
      </c>
      <c r="E11" s="37">
        <v>1</v>
      </c>
      <c r="F11" s="36">
        <f t="shared" si="0"/>
        <v>72</v>
      </c>
      <c r="G11" s="38">
        <f t="shared" si="1"/>
        <v>18</v>
      </c>
      <c r="H11" s="39">
        <v>0</v>
      </c>
      <c r="I11" s="40">
        <f>'Sprint #1 - completed'!H11</f>
        <v>0</v>
      </c>
      <c r="J11" s="41">
        <f t="shared" si="2"/>
        <v>18</v>
      </c>
    </row>
    <row r="12" spans="1:12" ht="16" x14ac:dyDescent="0.2">
      <c r="A12" s="42" t="s">
        <v>50</v>
      </c>
      <c r="B12" s="46">
        <f>B11*B10</f>
        <v>93.06</v>
      </c>
      <c r="D12" s="36" t="s">
        <v>51</v>
      </c>
      <c r="E12" s="37">
        <v>0.5</v>
      </c>
      <c r="F12" s="36">
        <f t="shared" si="0"/>
        <v>36</v>
      </c>
      <c r="G12" s="38">
        <f t="shared" si="1"/>
        <v>9</v>
      </c>
      <c r="H12" s="39">
        <v>5</v>
      </c>
      <c r="I12" s="40">
        <f>'Sprint #1 - completed'!H12</f>
        <v>3</v>
      </c>
      <c r="J12" s="41">
        <f t="shared" si="2"/>
        <v>12</v>
      </c>
    </row>
    <row r="13" spans="1:12" ht="16" x14ac:dyDescent="0.2">
      <c r="A13" s="48"/>
      <c r="B13" s="49"/>
      <c r="D13" s="36"/>
      <c r="E13" s="37"/>
      <c r="F13" s="36">
        <f t="shared" si="0"/>
        <v>0</v>
      </c>
      <c r="G13" s="38">
        <f t="shared" si="1"/>
        <v>0</v>
      </c>
      <c r="H13" s="39">
        <v>0</v>
      </c>
      <c r="I13" s="40">
        <f>'Sprint #1 - completed'!H13</f>
        <v>0</v>
      </c>
      <c r="J13" s="41">
        <f t="shared" si="2"/>
        <v>0</v>
      </c>
    </row>
    <row r="14" spans="1:12" ht="16" x14ac:dyDescent="0.2">
      <c r="A14" s="50" t="s">
        <v>52</v>
      </c>
      <c r="D14" s="36"/>
      <c r="E14" s="37"/>
      <c r="F14" s="36"/>
      <c r="G14" s="38"/>
      <c r="H14" s="47"/>
      <c r="I14" s="40"/>
      <c r="J14" s="41"/>
    </row>
    <row r="15" spans="1:12" ht="16" x14ac:dyDescent="0.2">
      <c r="A15" s="51" t="s">
        <v>53</v>
      </c>
      <c r="D15" s="36"/>
      <c r="E15" s="37"/>
      <c r="F15" s="36"/>
      <c r="G15" s="38"/>
      <c r="H15" s="47"/>
      <c r="I15" s="40"/>
      <c r="J15" s="52"/>
    </row>
    <row r="16" spans="1:12" ht="15.75" customHeight="1" x14ac:dyDescent="0.15">
      <c r="H16" s="53">
        <f t="shared" ref="H16:I16" si="3">SUM(H7:H15)</f>
        <v>16</v>
      </c>
      <c r="I16" s="53">
        <f t="shared" si="3"/>
        <v>10</v>
      </c>
      <c r="J16" s="54"/>
    </row>
    <row r="17" spans="1:13" ht="15.75" customHeight="1" x14ac:dyDescent="0.15">
      <c r="A17" s="55" t="s">
        <v>54</v>
      </c>
      <c r="B17" s="56" t="s">
        <v>55</v>
      </c>
      <c r="J17" s="54"/>
    </row>
    <row r="18" spans="1:13" ht="15.75" customHeight="1" x14ac:dyDescent="0.15">
      <c r="A18" s="57" t="s">
        <v>56</v>
      </c>
      <c r="D18" s="1"/>
      <c r="E18" s="1"/>
      <c r="J18" s="54"/>
    </row>
    <row r="19" spans="1:13" ht="13" x14ac:dyDescent="0.15">
      <c r="A19" s="58" t="s">
        <v>57</v>
      </c>
      <c r="C19" s="1"/>
    </row>
    <row r="20" spans="1:13" ht="13" x14ac:dyDescent="0.15"/>
    <row r="21" spans="1:13" ht="13" x14ac:dyDescent="0.15"/>
    <row r="22" spans="1:13" ht="13" x14ac:dyDescent="0.15">
      <c r="M22" s="1"/>
    </row>
    <row r="23" spans="1:13" ht="13" x14ac:dyDescent="0.15"/>
    <row r="24" spans="1:13" ht="13" x14ac:dyDescent="0.15"/>
    <row r="25" spans="1:13" ht="13" x14ac:dyDescent="0.15"/>
    <row r="26" spans="1:13" ht="13" x14ac:dyDescent="0.15"/>
    <row r="27" spans="1:13" ht="13" x14ac:dyDescent="0.15"/>
    <row r="28" spans="1:13" ht="13" x14ac:dyDescent="0.15"/>
  </sheetData>
  <conditionalFormatting sqref="J1">
    <cfRule type="notContainsBlanks" dxfId="1" priority="1">
      <formula>LEN(TRIM(J1))&gt;0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37" sqref="G37"/>
    </sheetView>
  </sheetViews>
  <sheetFormatPr baseColWidth="10" defaultColWidth="14.5" defaultRowHeight="15.75" customHeight="1" x14ac:dyDescent="0.15"/>
  <cols>
    <col min="1" max="1" width="29.33203125" customWidth="1"/>
    <col min="2" max="2" width="20.33203125" customWidth="1"/>
    <col min="3" max="3" width="7.5" customWidth="1"/>
    <col min="4" max="4" width="19.5" customWidth="1"/>
    <col min="5" max="5" width="8.6640625" customWidth="1"/>
    <col min="6" max="6" width="6.5" customWidth="1"/>
    <col min="7" max="7" width="17.33203125" customWidth="1"/>
    <col min="8" max="8" width="18" customWidth="1"/>
    <col min="9" max="9" width="19" customWidth="1"/>
    <col min="10" max="10" width="20.83203125" customWidth="1"/>
    <col min="11" max="11" width="18.1640625" customWidth="1"/>
  </cols>
  <sheetData>
    <row r="1" spans="1:12" ht="15.75" customHeight="1" x14ac:dyDescent="0.15">
      <c r="A1" s="12" t="s">
        <v>25</v>
      </c>
      <c r="B1" s="13" t="s">
        <v>35</v>
      </c>
      <c r="D1" s="14" t="s">
        <v>29</v>
      </c>
      <c r="E1" s="15">
        <f>SUM(F7:F12)</f>
        <v>408</v>
      </c>
      <c r="H1" s="17" t="s">
        <v>30</v>
      </c>
      <c r="I1" s="18"/>
      <c r="J1" s="19"/>
    </row>
    <row r="2" spans="1:12" ht="15.75" customHeight="1" x14ac:dyDescent="0.15">
      <c r="A2" s="12" t="s">
        <v>1</v>
      </c>
      <c r="B2" s="20">
        <v>102</v>
      </c>
      <c r="D2" s="14" t="s">
        <v>31</v>
      </c>
      <c r="E2" s="21">
        <f>B9*B5</f>
        <v>96</v>
      </c>
      <c r="H2" s="23" t="s">
        <v>4</v>
      </c>
      <c r="I2" s="24">
        <v>8</v>
      </c>
      <c r="K2" s="25"/>
      <c r="L2" s="25"/>
    </row>
    <row r="3" spans="1:12" ht="15.75" customHeight="1" x14ac:dyDescent="0.15">
      <c r="A3" s="26" t="s">
        <v>32</v>
      </c>
      <c r="B3" s="27">
        <f>B2-I16</f>
        <v>102</v>
      </c>
      <c r="D3" s="14" t="s">
        <v>33</v>
      </c>
      <c r="E3" s="28">
        <f>E2/E1</f>
        <v>0.23529411764705882</v>
      </c>
      <c r="H3" s="29" t="s">
        <v>34</v>
      </c>
      <c r="I3" s="30">
        <f>I2/B6</f>
        <v>0.1</v>
      </c>
      <c r="K3" s="25"/>
      <c r="L3" s="2"/>
    </row>
    <row r="4" spans="1:12" ht="15.75" customHeight="1" x14ac:dyDescent="0.15">
      <c r="A4" s="12" t="s">
        <v>2</v>
      </c>
      <c r="B4" s="31">
        <v>86</v>
      </c>
    </row>
    <row r="5" spans="1:12" ht="15.75" customHeight="1" x14ac:dyDescent="0.15">
      <c r="A5" s="26" t="s">
        <v>36</v>
      </c>
      <c r="B5" s="27">
        <f>B4+H16-I16</f>
        <v>96</v>
      </c>
    </row>
    <row r="6" spans="1:12" ht="32" x14ac:dyDescent="0.2">
      <c r="A6" s="12" t="s">
        <v>37</v>
      </c>
      <c r="B6" s="20">
        <v>80</v>
      </c>
      <c r="C6" s="1"/>
      <c r="D6" s="14" t="s">
        <v>11</v>
      </c>
      <c r="E6" s="32" t="s">
        <v>12</v>
      </c>
      <c r="F6" s="14" t="s">
        <v>4</v>
      </c>
      <c r="G6" s="33" t="s">
        <v>38</v>
      </c>
      <c r="H6" s="32" t="s">
        <v>39</v>
      </c>
      <c r="I6" s="32" t="s">
        <v>40</v>
      </c>
      <c r="J6" s="34" t="s">
        <v>41</v>
      </c>
      <c r="K6" s="7"/>
      <c r="L6" s="7"/>
    </row>
    <row r="7" spans="1:12" ht="16" x14ac:dyDescent="0.2">
      <c r="A7" s="14" t="s">
        <v>42</v>
      </c>
      <c r="B7" s="35">
        <v>80</v>
      </c>
      <c r="D7" s="36" t="s">
        <v>43</v>
      </c>
      <c r="E7" s="37">
        <v>1</v>
      </c>
      <c r="F7" s="36">
        <f t="shared" ref="F7:F13" si="0">$B$6*E7</f>
        <v>80</v>
      </c>
      <c r="G7" s="38">
        <f t="shared" ref="G7:G13" si="1">F7*$B$10</f>
        <v>20</v>
      </c>
      <c r="H7" s="39">
        <v>5</v>
      </c>
      <c r="I7" s="40">
        <v>0</v>
      </c>
      <c r="J7" s="41">
        <f t="shared" ref="J7:J13" si="2">G7+I7</f>
        <v>20</v>
      </c>
    </row>
    <row r="8" spans="1:12" ht="16" x14ac:dyDescent="0.2">
      <c r="D8" s="36" t="s">
        <v>44</v>
      </c>
      <c r="E8" s="37">
        <v>0.9</v>
      </c>
      <c r="F8" s="36">
        <f t="shared" si="0"/>
        <v>72</v>
      </c>
      <c r="G8" s="38">
        <f t="shared" si="1"/>
        <v>18</v>
      </c>
      <c r="H8" s="39">
        <v>2</v>
      </c>
      <c r="I8" s="40">
        <v>0</v>
      </c>
      <c r="J8" s="41">
        <f t="shared" si="2"/>
        <v>18</v>
      </c>
    </row>
    <row r="9" spans="1:12" ht="16" x14ac:dyDescent="0.2">
      <c r="A9" s="42" t="s">
        <v>5</v>
      </c>
      <c r="B9" s="43">
        <f>B7/B6</f>
        <v>1</v>
      </c>
      <c r="D9" s="36" t="s">
        <v>45</v>
      </c>
      <c r="E9" s="37">
        <v>0.7</v>
      </c>
      <c r="F9" s="36">
        <f t="shared" si="0"/>
        <v>56</v>
      </c>
      <c r="G9" s="38">
        <f t="shared" si="1"/>
        <v>14</v>
      </c>
      <c r="H9" s="39">
        <v>0</v>
      </c>
      <c r="I9" s="40">
        <v>0</v>
      </c>
      <c r="J9" s="41">
        <f t="shared" si="2"/>
        <v>14</v>
      </c>
    </row>
    <row r="10" spans="1:12" ht="16" x14ac:dyDescent="0.2">
      <c r="A10" s="32" t="s">
        <v>46</v>
      </c>
      <c r="B10" s="45">
        <f>AVG!B2</f>
        <v>0.25</v>
      </c>
      <c r="D10" s="36" t="s">
        <v>47</v>
      </c>
      <c r="E10" s="37">
        <v>1</v>
      </c>
      <c r="F10" s="36">
        <f t="shared" si="0"/>
        <v>80</v>
      </c>
      <c r="G10" s="38">
        <f t="shared" si="1"/>
        <v>20</v>
      </c>
      <c r="H10" s="39">
        <v>0</v>
      </c>
      <c r="I10" s="40">
        <v>0</v>
      </c>
      <c r="J10" s="41">
        <f t="shared" si="2"/>
        <v>20</v>
      </c>
    </row>
    <row r="11" spans="1:12" ht="16" x14ac:dyDescent="0.2">
      <c r="A11" s="14" t="s">
        <v>48</v>
      </c>
      <c r="B11" s="15">
        <f>E1</f>
        <v>408</v>
      </c>
      <c r="D11" s="36" t="s">
        <v>49</v>
      </c>
      <c r="E11" s="37">
        <v>0.5</v>
      </c>
      <c r="F11" s="36">
        <f t="shared" si="0"/>
        <v>40</v>
      </c>
      <c r="G11" s="38">
        <f t="shared" si="1"/>
        <v>10</v>
      </c>
      <c r="H11" s="39">
        <v>0</v>
      </c>
      <c r="I11" s="40">
        <v>0</v>
      </c>
      <c r="J11" s="41">
        <f t="shared" si="2"/>
        <v>10</v>
      </c>
    </row>
    <row r="12" spans="1:12" ht="16" x14ac:dyDescent="0.2">
      <c r="A12" s="42" t="s">
        <v>50</v>
      </c>
      <c r="B12" s="46">
        <f>B11*B10</f>
        <v>102</v>
      </c>
      <c r="D12" s="36" t="s">
        <v>51</v>
      </c>
      <c r="E12" s="37">
        <v>1</v>
      </c>
      <c r="F12" s="36">
        <f t="shared" si="0"/>
        <v>80</v>
      </c>
      <c r="G12" s="38">
        <f t="shared" si="1"/>
        <v>20</v>
      </c>
      <c r="H12" s="39">
        <v>3</v>
      </c>
      <c r="I12" s="40">
        <v>0</v>
      </c>
      <c r="J12" s="41">
        <f t="shared" si="2"/>
        <v>20</v>
      </c>
    </row>
    <row r="13" spans="1:12" ht="16" x14ac:dyDescent="0.2">
      <c r="A13" s="48"/>
      <c r="B13" s="49"/>
      <c r="D13" s="36"/>
      <c r="E13" s="37">
        <v>0</v>
      </c>
      <c r="F13" s="36">
        <f t="shared" si="0"/>
        <v>0</v>
      </c>
      <c r="G13" s="38">
        <f t="shared" si="1"/>
        <v>0</v>
      </c>
      <c r="H13" s="39">
        <v>0</v>
      </c>
      <c r="I13" s="40">
        <v>0</v>
      </c>
      <c r="J13" s="41">
        <f t="shared" si="2"/>
        <v>0</v>
      </c>
    </row>
    <row r="14" spans="1:12" ht="16" x14ac:dyDescent="0.2">
      <c r="A14" s="50" t="s">
        <v>52</v>
      </c>
      <c r="D14" s="36"/>
      <c r="E14" s="37"/>
      <c r="F14" s="36"/>
      <c r="G14" s="38"/>
      <c r="H14" s="47"/>
      <c r="I14" s="40"/>
      <c r="J14" s="41"/>
    </row>
    <row r="15" spans="1:12" ht="16" x14ac:dyDescent="0.2">
      <c r="A15" s="51" t="s">
        <v>53</v>
      </c>
      <c r="D15" s="36"/>
      <c r="E15" s="37"/>
      <c r="F15" s="36"/>
      <c r="G15" s="38"/>
      <c r="H15" s="47"/>
      <c r="I15" s="40"/>
      <c r="J15" s="52"/>
    </row>
    <row r="16" spans="1:12" ht="15.75" customHeight="1" x14ac:dyDescent="0.15">
      <c r="H16" s="53">
        <f t="shared" ref="H16:I16" si="3">SUM(H7:H15)</f>
        <v>10</v>
      </c>
      <c r="I16" s="53">
        <f t="shared" si="3"/>
        <v>0</v>
      </c>
      <c r="J16" s="54"/>
    </row>
    <row r="17" spans="1:10" ht="15.75" customHeight="1" x14ac:dyDescent="0.15">
      <c r="A17" s="55" t="s">
        <v>54</v>
      </c>
      <c r="B17" s="56" t="s">
        <v>55</v>
      </c>
      <c r="J17" s="54"/>
    </row>
    <row r="18" spans="1:10" ht="15.75" customHeight="1" x14ac:dyDescent="0.15">
      <c r="A18" s="57" t="s">
        <v>56</v>
      </c>
      <c r="D18" s="1"/>
      <c r="E18" s="1"/>
      <c r="J18" s="54"/>
    </row>
    <row r="19" spans="1:10" ht="13" x14ac:dyDescent="0.15">
      <c r="A19" s="58" t="s">
        <v>57</v>
      </c>
      <c r="C19" s="1"/>
    </row>
    <row r="20" spans="1:10" ht="13" x14ac:dyDescent="0.15"/>
    <row r="21" spans="1:10" ht="13" x14ac:dyDescent="0.15"/>
    <row r="22" spans="1:10" ht="13" x14ac:dyDescent="0.15"/>
    <row r="23" spans="1:10" ht="13" x14ac:dyDescent="0.15"/>
    <row r="24" spans="1:10" ht="13" x14ac:dyDescent="0.15"/>
    <row r="25" spans="1:10" ht="13" x14ac:dyDescent="0.15">
      <c r="D25" s="1"/>
    </row>
    <row r="26" spans="1:10" ht="13" x14ac:dyDescent="0.15">
      <c r="F26" s="1"/>
    </row>
    <row r="27" spans="1:10" ht="13" x14ac:dyDescent="0.15"/>
    <row r="28" spans="1:10" ht="13" x14ac:dyDescent="0.15"/>
  </sheetData>
  <conditionalFormatting sqref="J1">
    <cfRule type="notContainsBlanks" dxfId="0" priority="1">
      <formula>LEN(TRIM(J1))&gt;0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AVG</vt:lpstr>
      <vt:lpstr>Sprint #3 - upcoming</vt:lpstr>
      <vt:lpstr>Sprint #2 - completed</vt:lpstr>
      <vt:lpstr>Sprint #1 - completed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2017-02-15T16:59:02Z</dcterms:modified>
</cp:coreProperties>
</file>