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ext - Functions" sheetId="1" r:id="rId1"/>
    <sheet name="Maths - Func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5" i="2" l="1"/>
  <c r="F71" i="2"/>
  <c r="G67" i="2"/>
  <c r="F63" i="2"/>
  <c r="U3" i="2"/>
  <c r="U4" i="2"/>
  <c r="U5" i="2"/>
  <c r="U6" i="2"/>
  <c r="U7" i="2"/>
  <c r="U2" i="2"/>
  <c r="T2" i="2"/>
  <c r="S3" i="2"/>
  <c r="S4" i="2"/>
  <c r="S5" i="2"/>
  <c r="S6" i="2"/>
  <c r="S7" i="2"/>
  <c r="S8" i="2"/>
  <c r="S9" i="2"/>
  <c r="S10" i="2"/>
  <c r="S11" i="2"/>
  <c r="S2" i="2"/>
  <c r="R69" i="2"/>
  <c r="R68" i="2"/>
  <c r="R67" i="2"/>
  <c r="R66" i="2"/>
  <c r="R65" i="2"/>
  <c r="R63" i="2"/>
  <c r="R64" i="2"/>
  <c r="R62" i="2"/>
  <c r="R61" i="2"/>
  <c r="R60" i="2"/>
  <c r="R59" i="2"/>
  <c r="H32" i="1" l="1"/>
  <c r="G32" i="1"/>
  <c r="F33" i="1"/>
  <c r="F32" i="1"/>
  <c r="D28" i="1"/>
  <c r="D21" i="1"/>
  <c r="D18" i="1"/>
  <c r="E18" i="1"/>
  <c r="G11" i="1"/>
  <c r="G12" i="1"/>
  <c r="G10" i="1"/>
  <c r="F10" i="1"/>
  <c r="F11" i="1"/>
  <c r="F12" i="1"/>
  <c r="E11" i="1"/>
  <c r="E12" i="1"/>
  <c r="E10" i="1"/>
  <c r="D10" i="1"/>
  <c r="D11" i="1"/>
  <c r="D12" i="1"/>
  <c r="D13" i="1"/>
  <c r="D14" i="1"/>
  <c r="L3" i="1"/>
  <c r="L4" i="1"/>
  <c r="L2" i="1"/>
  <c r="K3" i="1"/>
  <c r="K4" i="1"/>
  <c r="K2" i="1"/>
  <c r="J3" i="1"/>
  <c r="J4" i="1"/>
  <c r="J2" i="1"/>
  <c r="I4" i="1"/>
  <c r="H3" i="1"/>
  <c r="I3" i="1" s="1"/>
  <c r="H4" i="1"/>
  <c r="H5" i="1"/>
  <c r="H6" i="1"/>
  <c r="H7" i="1"/>
  <c r="H8" i="1"/>
  <c r="H13" i="1"/>
  <c r="H14" i="1"/>
  <c r="H2" i="1"/>
  <c r="I2" i="1" s="1"/>
  <c r="G3" i="1"/>
  <c r="G4" i="1"/>
  <c r="G2" i="1"/>
  <c r="F3" i="1"/>
  <c r="F4" i="1"/>
  <c r="F5" i="1"/>
  <c r="F6" i="1"/>
  <c r="F7" i="1"/>
  <c r="F13" i="1"/>
  <c r="F14" i="1"/>
  <c r="F2" i="1"/>
  <c r="E3" i="1"/>
  <c r="E4" i="1"/>
  <c r="E5" i="1"/>
  <c r="E6" i="1"/>
  <c r="E7" i="1"/>
  <c r="E8" i="1"/>
  <c r="E13" i="1"/>
  <c r="E14" i="1"/>
  <c r="E2" i="1"/>
  <c r="D3" i="1"/>
  <c r="D4" i="1"/>
  <c r="D2" i="1"/>
</calcChain>
</file>

<file path=xl/sharedStrings.xml><?xml version="1.0" encoding="utf-8"?>
<sst xmlns="http://schemas.openxmlformats.org/spreadsheetml/2006/main" count="702" uniqueCount="327">
  <si>
    <t>Text Functions</t>
  </si>
  <si>
    <t>upper()</t>
  </si>
  <si>
    <t>lower()</t>
  </si>
  <si>
    <t>trim()</t>
  </si>
  <si>
    <t>proper()</t>
  </si>
  <si>
    <t>replace()</t>
  </si>
  <si>
    <t>find()</t>
  </si>
  <si>
    <t>search()</t>
  </si>
  <si>
    <t>left()</t>
  </si>
  <si>
    <t>right()</t>
  </si>
  <si>
    <t>text()</t>
  </si>
  <si>
    <t>etc.</t>
  </si>
  <si>
    <t>Name</t>
  </si>
  <si>
    <t>Monika Sharma</t>
  </si>
  <si>
    <t>Upper</t>
  </si>
  <si>
    <t>Convert alpha. To upper case</t>
  </si>
  <si>
    <t>=</t>
  </si>
  <si>
    <t>lower</t>
  </si>
  <si>
    <t>proper case</t>
  </si>
  <si>
    <t>length</t>
  </si>
  <si>
    <t>convert alpha ltter to lower case</t>
  </si>
  <si>
    <t>return count of alpha letter, digit, and special cahr</t>
  </si>
  <si>
    <t>len()</t>
  </si>
  <si>
    <t xml:space="preserve">    RAMAN sinha  </t>
  </si>
  <si>
    <t>remove leading /extra space</t>
  </si>
  <si>
    <t>trim</t>
  </si>
  <si>
    <t>find and replace</t>
  </si>
  <si>
    <t>replace</t>
  </si>
  <si>
    <t>Mr Gaurav Kapoor</t>
  </si>
  <si>
    <t>find</t>
  </si>
  <si>
    <t>search</t>
  </si>
  <si>
    <t>Left</t>
  </si>
  <si>
    <t>Right</t>
  </si>
  <si>
    <t>fname</t>
  </si>
  <si>
    <t>lname</t>
  </si>
  <si>
    <t>function within function</t>
  </si>
  <si>
    <t>RAM sinha</t>
  </si>
  <si>
    <t>Monikadddddd Sharma</t>
  </si>
  <si>
    <t>to convert date in reqquired format</t>
  </si>
  <si>
    <t>DOB</t>
  </si>
  <si>
    <t>text</t>
  </si>
  <si>
    <t>Raman</t>
  </si>
  <si>
    <t>repeat</t>
  </si>
  <si>
    <t>rept()</t>
  </si>
  <si>
    <t>concatenate()</t>
  </si>
  <si>
    <t>to append multiple alpha letter or text to one</t>
  </si>
  <si>
    <t>Fname</t>
  </si>
  <si>
    <t>Mname</t>
  </si>
  <si>
    <t>Lname</t>
  </si>
  <si>
    <t>FullName</t>
  </si>
  <si>
    <t>Kumar</t>
  </si>
  <si>
    <t>Sinha</t>
  </si>
  <si>
    <t>Jyoti</t>
  </si>
  <si>
    <t>Gulati</t>
  </si>
  <si>
    <t>`</t>
  </si>
  <si>
    <t>Concatenate</t>
  </si>
  <si>
    <t>&amp;</t>
  </si>
  <si>
    <t>Row ID</t>
  </si>
  <si>
    <t>Order ID</t>
  </si>
  <si>
    <t>Order Date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</si>
  <si>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</si>
  <si>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</si>
  <si>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</si>
  <si>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</si>
  <si>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</si>
  <si>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</si>
  <si>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</si>
  <si>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</si>
  <si>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Product Name</t>
  </si>
  <si>
    <t>Sales</t>
  </si>
  <si>
    <t>Quantity</t>
  </si>
  <si>
    <t>Discount</t>
  </si>
  <si>
    <t>Profit</t>
  </si>
  <si>
    <t>CA-2016-152156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</si>
  <si>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</si>
  <si>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</si>
  <si>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</si>
  <si>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</si>
  <si>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</si>
  <si>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</si>
  <si>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</si>
  <si>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</si>
  <si>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Bush Somerset Collection Bookcase</t>
  </si>
  <si>
    <t>FUR-CH-10000454</t>
  </si>
  <si>
    <t>Hon Deluxe Fabric Upholstered Stacking Chairs, Rounded Back</t>
  </si>
  <si>
    <t>CA-2016-138688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</si>
  <si>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</si>
  <si>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</si>
  <si>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</si>
  <si>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</si>
  <si>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</si>
  <si>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</si>
  <si>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</si>
  <si>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Self-Adhesive Address Labels for Typewriters by Universal</t>
  </si>
  <si>
    <t>US-2015-108966</t>
  </si>
  <si>
    <t>Sean O'Donnell</t>
  </si>
  <si>
    <t>Fort Lauderdale</t>
  </si>
  <si>
    <t>Florida</t>
  </si>
  <si>
    <t>FUR-TA-10000577</t>
  </si>
  <si>
    <t>Bretford CR4500 Series Slim Rectangular Table</t>
  </si>
  <si>
    <t>OFF-ST-10000760</t>
  </si>
  <si>
    <t>Eldon Fold 'N Roll Cart System</t>
  </si>
  <si>
    <t>CA-2014-115812</t>
  </si>
  <si>
    <t>Brosina Hoffman</t>
  </si>
  <si>
    <t>FUR-FU-10001487</t>
  </si>
  <si>
    <t>Eldon Expressions Wood and Plastic Desk Accessories, Cherry Wood</t>
  </si>
  <si>
    <t>Central</t>
  </si>
  <si>
    <t>OFF-AR-10002833</t>
  </si>
  <si>
    <t>Newell 322</t>
  </si>
  <si>
    <t>TEC-PH-10002275</t>
  </si>
  <si>
    <t>Technology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</si>
  <si>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</si>
  <si>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</si>
  <si>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</si>
  <si>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</si>
  <si>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</si>
  <si>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</si>
  <si>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</si>
  <si>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</si>
  <si>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</si>
  <si>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</si>
  <si>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Andrew Allen</t>
  </si>
  <si>
    <t>Concord</t>
  </si>
  <si>
    <t>North Carolina</t>
  </si>
  <si>
    <t>OFF-PA-10002365</t>
  </si>
  <si>
    <t>Xerox 1967</t>
  </si>
  <si>
    <t>CA-2016-161389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</si>
  <si>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</si>
  <si>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</si>
  <si>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</si>
  <si>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</si>
  <si>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</si>
  <si>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</si>
  <si>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Harold Pawlan</t>
  </si>
  <si>
    <t>Home Office</t>
  </si>
  <si>
    <t>Fort Worth</t>
  </si>
  <si>
    <t>Texas</t>
  </si>
  <si>
    <t>East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</si>
  <si>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</si>
  <si>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</si>
  <si>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</si>
  <si>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</si>
  <si>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</si>
  <si>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</si>
  <si>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</si>
  <si>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</si>
  <si>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</si>
  <si>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</si>
  <si>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</si>
  <si>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Alejandro Grove</t>
  </si>
  <si>
    <t>West Jordan</t>
  </si>
  <si>
    <t>Utah</t>
  </si>
  <si>
    <t>OFF-ST-10000107</t>
  </si>
  <si>
    <t>Fellowes Super Stor/Drawer</t>
  </si>
  <si>
    <t>CA-2014-143336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</si>
  <si>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</si>
  <si>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</si>
  <si>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</si>
  <si>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</si>
  <si>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</si>
  <si>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</si>
  <si>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</si>
  <si>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</si>
  <si>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</si>
  <si>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</si>
  <si>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</si>
  <si>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</si>
  <si>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</si>
  <si>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</si>
  <si>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</si>
  <si>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</si>
  <si>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</si>
  <si>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Sandra Flanagan</t>
  </si>
  <si>
    <t>Philadelphia</t>
  </si>
  <si>
    <t>Pennsylvania</t>
  </si>
  <si>
    <t>FUR-CH-10002774</t>
  </si>
  <si>
    <t>Global Deluxe Stacking Chair, Gray</t>
  </si>
  <si>
    <t>CA-2015-106320</t>
  </si>
  <si>
    <t>Emily Burns</t>
  </si>
  <si>
    <t>Orem</t>
  </si>
  <si>
    <t>CA-2016-121755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</si>
  <si>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</si>
  <si>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</si>
  <si>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</si>
  <si>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</si>
  <si>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</si>
  <si>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US-2015-150630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</si>
  <si>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</si>
  <si>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</si>
  <si>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</si>
  <si>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</si>
  <si>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</si>
  <si>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</si>
  <si>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</si>
  <si>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</si>
  <si>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</si>
  <si>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</si>
  <si>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</si>
  <si>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</si>
  <si>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</si>
  <si>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</si>
  <si>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</si>
  <si>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</si>
  <si>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Matt Abelman</t>
  </si>
  <si>
    <t>Houston</t>
  </si>
  <si>
    <t>OFF-PA-10000249</t>
  </si>
  <si>
    <t>Easy-staple paper</t>
  </si>
  <si>
    <t>CA-2016-117590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</si>
  <si>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</si>
  <si>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</si>
  <si>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</si>
  <si>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</si>
  <si>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</si>
  <si>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</si>
  <si>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</si>
  <si>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</si>
  <si>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</si>
  <si>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</si>
  <si>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</si>
  <si>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</si>
  <si>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</si>
  <si>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</si>
  <si>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</si>
  <si>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</si>
  <si>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</si>
  <si>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Linda Cazamias</t>
  </si>
  <si>
    <t>Naperville</t>
  </si>
  <si>
    <t>Illinois</t>
  </si>
  <si>
    <t>TEC-PH-10004093</t>
  </si>
  <si>
    <t>Panasonic Kx-TS550</t>
  </si>
  <si>
    <t>CA-2016-101343</t>
  </si>
  <si>
    <t>Ruben Ausman</t>
  </si>
  <si>
    <t>OFF-ST-10003479</t>
  </si>
  <si>
    <t>Eldon Base for stackable storage shelf, platinum</t>
  </si>
  <si>
    <t>CA-2017-139619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</si>
  <si>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</si>
  <si>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</si>
  <si>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</si>
  <si>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</si>
  <si>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</si>
  <si>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</si>
  <si>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</si>
  <si>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</si>
  <si>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</si>
  <si>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</si>
  <si>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</si>
  <si>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</si>
  <si>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</si>
  <si>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</si>
  <si>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</si>
  <si>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</si>
  <si>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</si>
  <si>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</si>
  <si>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</si>
  <si>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</si>
  <si>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</si>
  <si>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</si>
  <si>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</si>
  <si>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</si>
  <si>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</si>
  <si>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</si>
  <si>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</si>
  <si>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</si>
  <si>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</si>
  <si>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</si>
  <si>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</si>
  <si>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</si>
  <si>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</si>
  <si>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</si>
  <si>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</si>
  <si>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</si>
  <si>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</si>
  <si>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</si>
  <si>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</si>
  <si>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Janet Molinari</t>
  </si>
  <si>
    <t>New York City</t>
  </si>
  <si>
    <t>New York</t>
  </si>
  <si>
    <t>OFF-FA-10000304</t>
  </si>
  <si>
    <t>Advantus Push Pins</t>
  </si>
  <si>
    <t>TEC-PH-10002447</t>
  </si>
  <si>
    <t>AT&amp;T CL83451 4-Handset Telephone</t>
  </si>
  <si>
    <t>CA-2016-111682</t>
  </si>
  <si>
    <t>Ted Butterfield</t>
  </si>
  <si>
    <t>Troy</t>
  </si>
  <si>
    <t>OFF-ST-10000604</t>
  </si>
  <si>
    <t>Home/Office Personal File Carts</t>
  </si>
  <si>
    <t>Maths Function</t>
  </si>
  <si>
    <t>Desription</t>
  </si>
  <si>
    <t>sum()</t>
  </si>
  <si>
    <t>average()</t>
  </si>
  <si>
    <t>max()</t>
  </si>
  <si>
    <t>min()</t>
  </si>
  <si>
    <t>small()</t>
  </si>
  <si>
    <t>large()</t>
  </si>
  <si>
    <t>sqrt()</t>
  </si>
  <si>
    <t>power()</t>
  </si>
  <si>
    <t>mod()</t>
  </si>
  <si>
    <t>count()</t>
  </si>
  <si>
    <t>counta()</t>
  </si>
  <si>
    <t>countif()</t>
  </si>
  <si>
    <t>countifs()</t>
  </si>
  <si>
    <t>sumif()</t>
  </si>
  <si>
    <t>sumifs()</t>
  </si>
  <si>
    <t>roundup()</t>
  </si>
  <si>
    <t>rounddown()</t>
  </si>
  <si>
    <t>max</t>
  </si>
  <si>
    <t>min</t>
  </si>
  <si>
    <t>sum</t>
  </si>
  <si>
    <t>average</t>
  </si>
  <si>
    <t>return given rank lowest value</t>
  </si>
  <si>
    <t>return given rank highest value</t>
  </si>
  <si>
    <t>large</t>
  </si>
  <si>
    <t>small</t>
  </si>
  <si>
    <t>power</t>
  </si>
  <si>
    <t>sqrt</t>
  </si>
  <si>
    <t>mod</t>
  </si>
  <si>
    <t>count</t>
  </si>
  <si>
    <t>a</t>
  </si>
  <si>
    <t>return count of number values</t>
  </si>
  <si>
    <t>counta</t>
  </si>
  <si>
    <t>return count of all values</t>
  </si>
  <si>
    <t>roundup</t>
  </si>
  <si>
    <t>rounddown</t>
  </si>
  <si>
    <t>round</t>
  </si>
  <si>
    <t>city</t>
  </si>
  <si>
    <t>zone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</si>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</sst>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3" fillId="4" borderId="0" xfId="3"/>
    <xf numFmtId="0" fontId="1" fillId="2" borderId="0" xfId="1"/>
    <xf numFmtId="15" fontId="0" fillId="0" borderId="0" xfId="0" applyNumberFormat="1"/>
    <xf numFmtId="166" fontId="0" fillId="0" borderId="0" xfId="0" applyNumberFormat="1"/>
    <xf numFmtId="0" fontId="2" fillId="3" borderId="1" xfId="2"/>
  </cellXfs>
  <cellStyles count="4">
    <cellStyle name="Accent2" xfId="3" builtinId="33"/>
    <cellStyle name="Calculation" xfId="2" builtinId="22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1" sqref="A21"/>
    </sheetView>
  </sheetViews>
  <sheetFormatPr defaultRowHeight="14.4" x14ac:dyDescent="0.3"/>
  <cols>
    <col min="1" max="2" width="30.109375" customWidth="1"/>
    <col min="3" max="3" width="20.6640625" customWidth="1"/>
    <col min="4" max="4" width="24.21875" customWidth="1"/>
    <col min="5" max="5" width="14" customWidth="1"/>
    <col min="6" max="6" width="18.33203125" customWidth="1"/>
    <col min="8" max="8" width="13.33203125" customWidth="1"/>
  </cols>
  <sheetData>
    <row r="1" spans="1:12" x14ac:dyDescent="0.3">
      <c r="A1" s="1" t="s">
        <v>0</v>
      </c>
      <c r="B1" s="1" t="s">
        <v>16</v>
      </c>
      <c r="C1" s="2" t="s">
        <v>12</v>
      </c>
      <c r="D1" s="2" t="s">
        <v>14</v>
      </c>
      <c r="E1" s="2" t="s">
        <v>17</v>
      </c>
      <c r="F1" s="2" t="s">
        <v>18</v>
      </c>
      <c r="G1" s="2" t="s">
        <v>19</v>
      </c>
      <c r="H1" s="2" t="s">
        <v>25</v>
      </c>
      <c r="I1" s="2" t="s">
        <v>19</v>
      </c>
      <c r="J1" s="2" t="s">
        <v>27</v>
      </c>
      <c r="K1" s="2" t="s">
        <v>29</v>
      </c>
      <c r="L1" s="2" t="s">
        <v>30</v>
      </c>
    </row>
    <row r="2" spans="1:12" x14ac:dyDescent="0.3">
      <c r="A2" t="s">
        <v>1</v>
      </c>
      <c r="B2" t="s">
        <v>15</v>
      </c>
      <c r="C2" t="s">
        <v>23</v>
      </c>
      <c r="D2" t="str">
        <f>UPPER(C2)</f>
        <v xml:space="preserve">    RAMAN SINHA  </v>
      </c>
      <c r="E2" t="str">
        <f>LOWER(C2)</f>
        <v xml:space="preserve">    raman sinha  </v>
      </c>
      <c r="F2" t="str">
        <f>PROPER(C2)</f>
        <v xml:space="preserve">    Raman Sinha  </v>
      </c>
      <c r="G2">
        <f>LEN(C2)</f>
        <v>17</v>
      </c>
      <c r="H2" t="str">
        <f>TRIM(C2)</f>
        <v>RAMAN sinha</v>
      </c>
      <c r="I2">
        <f>LEN(H2)</f>
        <v>11</v>
      </c>
      <c r="J2" t="str">
        <f>REPLACE(C2,1,2,"M.")</f>
        <v xml:space="preserve">M.  RAMAN sinha  </v>
      </c>
      <c r="K2">
        <f>FIND("n",C2)</f>
        <v>13</v>
      </c>
      <c r="L2">
        <f>SEARCH("n",C2,5)</f>
        <v>9</v>
      </c>
    </row>
    <row r="3" spans="1:12" x14ac:dyDescent="0.3">
      <c r="A3" t="s">
        <v>2</v>
      </c>
      <c r="B3" t="s">
        <v>20</v>
      </c>
      <c r="C3" t="s">
        <v>13</v>
      </c>
      <c r="D3" t="str">
        <f t="shared" ref="D3:D4" si="0">UPPER(C3)</f>
        <v>MONIKA SHARMA</v>
      </c>
      <c r="E3" t="str">
        <f t="shared" ref="E3:E14" si="1">LOWER(C3)</f>
        <v>monika sharma</v>
      </c>
      <c r="F3" t="str">
        <f t="shared" ref="F3:F14" si="2">PROPER(C3)</f>
        <v>Monika Sharma</v>
      </c>
      <c r="G3">
        <f t="shared" ref="G3:G14" si="3">LEN(C3)</f>
        <v>13</v>
      </c>
      <c r="H3" t="str">
        <f t="shared" ref="H3:H14" si="4">TRIM(C3)</f>
        <v>Monika Sharma</v>
      </c>
      <c r="I3">
        <f t="shared" ref="I3:I14" si="5">LEN(H3)</f>
        <v>13</v>
      </c>
      <c r="J3" t="str">
        <f t="shared" ref="J3:J4" si="6">REPLACE(C3,1,2,"M.")</f>
        <v>M.nika Sharma</v>
      </c>
      <c r="K3">
        <f t="shared" ref="K3:K14" si="7">FIND("n",C3)</f>
        <v>3</v>
      </c>
      <c r="L3" t="e">
        <f t="shared" ref="L3:L14" si="8">SEARCH("n",C3,5)</f>
        <v>#VALUE!</v>
      </c>
    </row>
    <row r="4" spans="1:12" x14ac:dyDescent="0.3">
      <c r="A4" t="s">
        <v>22</v>
      </c>
      <c r="B4" t="s">
        <v>21</v>
      </c>
      <c r="C4" t="s">
        <v>28</v>
      </c>
      <c r="D4" t="str">
        <f t="shared" si="0"/>
        <v>MR GAURAV KAPOOR</v>
      </c>
      <c r="E4" t="str">
        <f t="shared" si="1"/>
        <v>mr gaurav kapoor</v>
      </c>
      <c r="F4" t="str">
        <f t="shared" si="2"/>
        <v>Mr Gaurav Kapoor</v>
      </c>
      <c r="G4">
        <f t="shared" si="3"/>
        <v>16</v>
      </c>
      <c r="H4" t="str">
        <f t="shared" si="4"/>
        <v>Mr Gaurav Kapoor</v>
      </c>
      <c r="I4">
        <f t="shared" si="5"/>
        <v>16</v>
      </c>
      <c r="J4" t="str">
        <f t="shared" si="6"/>
        <v>M. Gaurav Kapoor</v>
      </c>
      <c r="K4" t="e">
        <f t="shared" si="7"/>
        <v>#VALUE!</v>
      </c>
      <c r="L4" t="e">
        <f t="shared" si="8"/>
        <v>#VALUE!</v>
      </c>
    </row>
    <row r="5" spans="1:12" x14ac:dyDescent="0.3">
      <c r="A5" t="s">
        <v>3</v>
      </c>
      <c r="B5" t="s">
        <v>24</v>
      </c>
      <c r="E5" t="str">
        <f t="shared" si="1"/>
        <v/>
      </c>
      <c r="F5" t="str">
        <f t="shared" si="2"/>
        <v/>
      </c>
      <c r="H5" t="str">
        <f t="shared" si="4"/>
        <v/>
      </c>
    </row>
    <row r="6" spans="1:12" x14ac:dyDescent="0.3">
      <c r="A6" t="s">
        <v>4</v>
      </c>
      <c r="E6" t="str">
        <f t="shared" si="1"/>
        <v/>
      </c>
      <c r="F6" t="str">
        <f t="shared" si="2"/>
        <v/>
      </c>
      <c r="H6" t="str">
        <f t="shared" si="4"/>
        <v/>
      </c>
    </row>
    <row r="7" spans="1:12" x14ac:dyDescent="0.3">
      <c r="A7" t="s">
        <v>5</v>
      </c>
      <c r="B7" t="s">
        <v>26</v>
      </c>
      <c r="E7" t="str">
        <f t="shared" si="1"/>
        <v/>
      </c>
      <c r="F7" t="str">
        <f t="shared" si="2"/>
        <v/>
      </c>
      <c r="H7" t="str">
        <f t="shared" si="4"/>
        <v/>
      </c>
    </row>
    <row r="8" spans="1:12" x14ac:dyDescent="0.3">
      <c r="A8" t="s">
        <v>6</v>
      </c>
      <c r="E8" t="str">
        <f t="shared" si="1"/>
        <v/>
      </c>
      <c r="F8" t="s">
        <v>35</v>
      </c>
      <c r="G8" t="s">
        <v>35</v>
      </c>
      <c r="H8" t="str">
        <f t="shared" si="4"/>
        <v/>
      </c>
    </row>
    <row r="9" spans="1:12" x14ac:dyDescent="0.3">
      <c r="A9" t="s">
        <v>7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</row>
    <row r="10" spans="1:12" x14ac:dyDescent="0.3">
      <c r="A10" t="s">
        <v>8</v>
      </c>
      <c r="C10" s="2" t="s">
        <v>36</v>
      </c>
      <c r="D10" s="2" t="str">
        <f>LEFT(C10,5)</f>
        <v>RAM s</v>
      </c>
      <c r="E10" s="2" t="str">
        <f>RIGHT(C10,4)</f>
        <v>inha</v>
      </c>
      <c r="F10" t="str">
        <f>LEFT(C10,FIND(" ",C10))</f>
        <v xml:space="preserve">RAM </v>
      </c>
      <c r="G10" t="str">
        <f>RIGHT(C10,LEN(C10)-FIND(" ",C10))</f>
        <v>sinha</v>
      </c>
    </row>
    <row r="11" spans="1:12" x14ac:dyDescent="0.3">
      <c r="A11" t="s">
        <v>9</v>
      </c>
      <c r="C11" s="2" t="s">
        <v>37</v>
      </c>
      <c r="D11" s="2" t="str">
        <f>LEFT(C11,5)</f>
        <v>Monik</v>
      </c>
      <c r="E11" s="2" t="str">
        <f t="shared" ref="E11:E12" si="9">RIGHT(C11,4)</f>
        <v>arma</v>
      </c>
      <c r="F11" t="str">
        <f t="shared" ref="F11:F12" si="10">LEFT(C11,FIND(" ",C11))</f>
        <v xml:space="preserve">Monikadddddd </v>
      </c>
      <c r="G11" t="str">
        <f t="shared" ref="G11:G14" si="11">RIGHT(C11,LEN(C11)-FIND(" ",C11))</f>
        <v>Sharma</v>
      </c>
    </row>
    <row r="12" spans="1:12" x14ac:dyDescent="0.3">
      <c r="A12" t="s">
        <v>10</v>
      </c>
      <c r="B12" t="s">
        <v>38</v>
      </c>
      <c r="C12" s="2" t="s">
        <v>28</v>
      </c>
      <c r="D12" s="2" t="str">
        <f t="shared" ref="D11:D14" si="12">LEFT(C12,5)</f>
        <v>Mr Ga</v>
      </c>
      <c r="E12" s="2" t="str">
        <f t="shared" si="9"/>
        <v>poor</v>
      </c>
      <c r="F12" t="str">
        <f t="shared" si="10"/>
        <v xml:space="preserve">Mr </v>
      </c>
      <c r="G12" t="str">
        <f t="shared" si="11"/>
        <v>Gaurav Kapoor</v>
      </c>
    </row>
    <row r="13" spans="1:12" x14ac:dyDescent="0.3">
      <c r="A13" t="s">
        <v>43</v>
      </c>
      <c r="D13" s="2" t="str">
        <f t="shared" si="12"/>
        <v/>
      </c>
      <c r="E13" t="str">
        <f t="shared" si="1"/>
        <v/>
      </c>
      <c r="F13" t="str">
        <f t="shared" si="2"/>
        <v/>
      </c>
      <c r="H13" t="str">
        <f t="shared" si="4"/>
        <v/>
      </c>
    </row>
    <row r="14" spans="1:12" x14ac:dyDescent="0.3">
      <c r="A14" t="s">
        <v>44</v>
      </c>
      <c r="B14" t="s">
        <v>45</v>
      </c>
      <c r="D14" s="2" t="str">
        <f t="shared" si="12"/>
        <v/>
      </c>
      <c r="E14" t="str">
        <f t="shared" si="1"/>
        <v/>
      </c>
      <c r="F14" t="str">
        <f t="shared" si="2"/>
        <v/>
      </c>
      <c r="H14" t="str">
        <f t="shared" si="4"/>
        <v/>
      </c>
    </row>
    <row r="15" spans="1:12" x14ac:dyDescent="0.3">
      <c r="A15" t="s">
        <v>11</v>
      </c>
    </row>
    <row r="17" spans="3:9" x14ac:dyDescent="0.3">
      <c r="C17" t="s">
        <v>39</v>
      </c>
      <c r="D17" s="2" t="s">
        <v>40</v>
      </c>
      <c r="E17" s="2" t="s">
        <v>40</v>
      </c>
    </row>
    <row r="18" spans="3:9" x14ac:dyDescent="0.3">
      <c r="C18" s="3">
        <v>32874</v>
      </c>
      <c r="D18" t="str">
        <f>TEXT(C18,"yyyy/mm/dd")</f>
        <v>1990/01/01</v>
      </c>
      <c r="E18" t="str">
        <f>TEXT(C18,"dd/mm/yy")</f>
        <v>01/01/90</v>
      </c>
    </row>
    <row r="21" spans="3:9" x14ac:dyDescent="0.3">
      <c r="C21">
        <v>44444555.111221999</v>
      </c>
      <c r="D21" t="str">
        <f>TEXT(C21,"0000.0001")</f>
        <v>44444555.1111</v>
      </c>
    </row>
    <row r="22" spans="3:9" x14ac:dyDescent="0.3">
      <c r="C22">
        <v>44444555.111221999</v>
      </c>
    </row>
    <row r="23" spans="3:9" x14ac:dyDescent="0.3">
      <c r="C23">
        <v>44444555.111221999</v>
      </c>
    </row>
    <row r="24" spans="3:9" x14ac:dyDescent="0.3">
      <c r="C24" s="4">
        <v>44444555.111221999</v>
      </c>
    </row>
    <row r="27" spans="3:9" x14ac:dyDescent="0.3">
      <c r="C27" s="2" t="s">
        <v>12</v>
      </c>
      <c r="D27" s="2" t="s">
        <v>42</v>
      </c>
    </row>
    <row r="28" spans="3:9" x14ac:dyDescent="0.3">
      <c r="C28" t="s">
        <v>41</v>
      </c>
      <c r="D28" t="str">
        <f>REPT(C28,4)</f>
        <v>RamanRamanRamanRaman</v>
      </c>
    </row>
    <row r="29" spans="3:9" x14ac:dyDescent="0.3">
      <c r="I29" t="s">
        <v>54</v>
      </c>
    </row>
    <row r="30" spans="3:9" x14ac:dyDescent="0.3">
      <c r="F30" t="s">
        <v>55</v>
      </c>
      <c r="G30" t="s">
        <v>55</v>
      </c>
      <c r="H30" t="s">
        <v>56</v>
      </c>
    </row>
    <row r="31" spans="3:9" x14ac:dyDescent="0.3">
      <c r="C31" s="2" t="s">
        <v>46</v>
      </c>
      <c r="D31" s="2" t="s">
        <v>47</v>
      </c>
      <c r="E31" s="2" t="s">
        <v>48</v>
      </c>
      <c r="F31" s="2" t="s">
        <v>49</v>
      </c>
      <c r="G31" s="2" t="s">
        <v>49</v>
      </c>
      <c r="H31" s="2" t="s">
        <v>49</v>
      </c>
    </row>
    <row r="32" spans="3:9" x14ac:dyDescent="0.3">
      <c r="C32" t="s">
        <v>41</v>
      </c>
      <c r="D32" t="s">
        <v>50</v>
      </c>
      <c r="E32" t="s">
        <v>51</v>
      </c>
      <c r="F32" t="str">
        <f>CONCATENATE(C32,D32,E32)</f>
        <v>RamanKumarSinha</v>
      </c>
      <c r="G32" t="str">
        <f>CONCATENATE(C32," ",D32," ",E32)</f>
        <v>Raman Kumar Sinha</v>
      </c>
      <c r="H32" t="str">
        <f>C32&amp;" "&amp;D32&amp;" "&amp;E32</f>
        <v>Raman Kumar Sinha</v>
      </c>
    </row>
    <row r="33" spans="3:6" x14ac:dyDescent="0.3">
      <c r="C33" t="s">
        <v>52</v>
      </c>
      <c r="E33" t="s">
        <v>53</v>
      </c>
      <c r="F33" t="str">
        <f>CONCATENATE(C33,D33,E33)</f>
        <v>JyotiGulati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A49" workbookViewId="0">
      <selection activeCell="J65" sqref="J65"/>
    </sheetView>
  </sheetViews>
  <sheetFormatPr defaultRowHeight="14.4" x14ac:dyDescent="0.3"/>
  <cols>
    <col min="1" max="1" width="15.77734375" customWidth="1"/>
    <col min="2" max="2" width="28.44140625" customWidth="1"/>
  </cols>
  <sheetData>
    <row r="1" spans="1:21" x14ac:dyDescent="0.3">
      <c r="A1" s="2" t="s">
        <v>286</v>
      </c>
      <c r="B1" s="2" t="s">
        <v>287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321</v>
      </c>
      <c r="T1" t="s">
        <v>322</v>
      </c>
      <c r="U1" t="s">
        <v>323</v>
      </c>
    </row>
    <row r="2" spans="1:21" x14ac:dyDescent="0.3">
      <c r="A2" s="5" t="s">
        <v>288</v>
      </c>
      <c r="C2">
        <v>1</v>
      </c>
      <c r="D2" t="s">
        <v>73</v>
      </c>
      <c r="E2">
        <v>42682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>
        <v>261.95999999999998</v>
      </c>
      <c r="P2">
        <v>2</v>
      </c>
      <c r="Q2">
        <v>0</v>
      </c>
      <c r="R2">
        <v>41.913600000000002</v>
      </c>
      <c r="S2">
        <f>ROUNDUP(R2,2)</f>
        <v>41.919999999999995</v>
      </c>
      <c r="T2">
        <f>ROUNDDOWN(R2,2)</f>
        <v>41.91</v>
      </c>
      <c r="U2">
        <f>ROUND(R2,4)</f>
        <v>41.913600000000002</v>
      </c>
    </row>
    <row r="3" spans="1:21" x14ac:dyDescent="0.3">
      <c r="A3" s="5" t="s">
        <v>289</v>
      </c>
      <c r="C3">
        <v>2</v>
      </c>
      <c r="D3" t="s">
        <v>73</v>
      </c>
      <c r="E3">
        <v>42682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83</v>
      </c>
      <c r="M3" t="s">
        <v>81</v>
      </c>
      <c r="N3" t="s">
        <v>84</v>
      </c>
      <c r="O3">
        <v>731.93999999999994</v>
      </c>
      <c r="P3">
        <v>3</v>
      </c>
      <c r="Q3">
        <v>0</v>
      </c>
      <c r="R3">
        <v>99</v>
      </c>
      <c r="S3">
        <f t="shared" ref="S3:S11" si="0">ROUNDUP(R3,2)</f>
        <v>99</v>
      </c>
      <c r="U3">
        <f t="shared" ref="U3:U7" si="1">ROUND(R3,4)</f>
        <v>99</v>
      </c>
    </row>
    <row r="4" spans="1:21" x14ac:dyDescent="0.3">
      <c r="A4" s="5" t="s">
        <v>290</v>
      </c>
      <c r="C4">
        <v>3</v>
      </c>
      <c r="D4" t="s">
        <v>85</v>
      </c>
      <c r="E4">
        <v>42533</v>
      </c>
      <c r="F4" t="s">
        <v>86</v>
      </c>
      <c r="G4" t="s">
        <v>87</v>
      </c>
      <c r="H4" t="s">
        <v>76</v>
      </c>
      <c r="I4" t="s">
        <v>88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>
        <v>14.62</v>
      </c>
      <c r="P4">
        <v>2</v>
      </c>
      <c r="Q4">
        <v>0</v>
      </c>
      <c r="R4">
        <v>6.8713999999999995</v>
      </c>
      <c r="S4">
        <f t="shared" si="0"/>
        <v>6.88</v>
      </c>
      <c r="U4">
        <f t="shared" si="1"/>
        <v>6.8714000000000004</v>
      </c>
    </row>
    <row r="5" spans="1:21" x14ac:dyDescent="0.3">
      <c r="A5" s="5" t="s">
        <v>291</v>
      </c>
      <c r="C5">
        <v>4</v>
      </c>
      <c r="D5" t="s">
        <v>94</v>
      </c>
      <c r="E5">
        <v>42288</v>
      </c>
      <c r="F5" t="s">
        <v>95</v>
      </c>
      <c r="G5" t="s">
        <v>75</v>
      </c>
      <c r="H5" t="s">
        <v>76</v>
      </c>
      <c r="I5" t="s">
        <v>96</v>
      </c>
      <c r="J5" t="s">
        <v>97</v>
      </c>
      <c r="K5" t="s">
        <v>79</v>
      </c>
      <c r="L5" t="s">
        <v>98</v>
      </c>
      <c r="M5" t="s">
        <v>81</v>
      </c>
      <c r="N5" t="s">
        <v>99</v>
      </c>
      <c r="O5">
        <v>957.57749999999999</v>
      </c>
      <c r="P5">
        <v>5</v>
      </c>
      <c r="Q5">
        <v>0.45</v>
      </c>
      <c r="R5">
        <v>-383.03100000000006</v>
      </c>
      <c r="S5">
        <f t="shared" si="0"/>
        <v>-383.03999999999996</v>
      </c>
      <c r="U5">
        <f t="shared" si="1"/>
        <v>-383.03100000000001</v>
      </c>
    </row>
    <row r="6" spans="1:21" x14ac:dyDescent="0.3">
      <c r="A6" s="5" t="s">
        <v>292</v>
      </c>
      <c r="B6" t="s">
        <v>309</v>
      </c>
      <c r="C6">
        <v>5</v>
      </c>
      <c r="D6" t="s">
        <v>94</v>
      </c>
      <c r="E6">
        <v>42288</v>
      </c>
      <c r="F6" t="s">
        <v>95</v>
      </c>
      <c r="G6" t="s">
        <v>75</v>
      </c>
      <c r="H6" t="s">
        <v>76</v>
      </c>
      <c r="I6" t="s">
        <v>96</v>
      </c>
      <c r="J6" t="s">
        <v>97</v>
      </c>
      <c r="K6" t="s">
        <v>79</v>
      </c>
      <c r="L6" t="s">
        <v>100</v>
      </c>
      <c r="M6" t="s">
        <v>92</v>
      </c>
      <c r="N6" t="s">
        <v>101</v>
      </c>
      <c r="O6">
        <v>22.368000000000002</v>
      </c>
      <c r="P6">
        <v>2</v>
      </c>
      <c r="Q6">
        <v>0.2</v>
      </c>
      <c r="R6">
        <v>101</v>
      </c>
      <c r="S6">
        <f t="shared" si="0"/>
        <v>101</v>
      </c>
      <c r="U6">
        <f t="shared" si="1"/>
        <v>101</v>
      </c>
    </row>
    <row r="7" spans="1:21" x14ac:dyDescent="0.3">
      <c r="A7" s="5" t="s">
        <v>293</v>
      </c>
      <c r="B7" t="s">
        <v>310</v>
      </c>
      <c r="C7">
        <v>6</v>
      </c>
      <c r="D7" t="s">
        <v>102</v>
      </c>
      <c r="E7">
        <v>41799</v>
      </c>
      <c r="F7" t="s">
        <v>103</v>
      </c>
      <c r="G7" t="s">
        <v>75</v>
      </c>
      <c r="H7" t="s">
        <v>76</v>
      </c>
      <c r="I7" t="s">
        <v>88</v>
      </c>
      <c r="J7" t="s">
        <v>89</v>
      </c>
      <c r="K7" t="s">
        <v>90</v>
      </c>
      <c r="L7" t="s">
        <v>104</v>
      </c>
      <c r="M7" t="s">
        <v>81</v>
      </c>
      <c r="N7" t="s">
        <v>105</v>
      </c>
      <c r="O7">
        <v>48.86</v>
      </c>
      <c r="P7">
        <v>7</v>
      </c>
      <c r="Q7">
        <v>0</v>
      </c>
      <c r="R7">
        <v>14.169399999999996</v>
      </c>
      <c r="S7">
        <f t="shared" si="0"/>
        <v>14.17</v>
      </c>
      <c r="U7">
        <f t="shared" si="1"/>
        <v>14.1694</v>
      </c>
    </row>
    <row r="8" spans="1:21" x14ac:dyDescent="0.3">
      <c r="A8" t="s">
        <v>295</v>
      </c>
      <c r="C8">
        <v>7</v>
      </c>
      <c r="D8" t="s">
        <v>102</v>
      </c>
      <c r="E8">
        <v>41799</v>
      </c>
      <c r="F8" t="s">
        <v>103</v>
      </c>
      <c r="G8" t="s">
        <v>75</v>
      </c>
      <c r="H8" t="s">
        <v>76</v>
      </c>
      <c r="I8" t="s">
        <v>88</v>
      </c>
      <c r="J8" t="s">
        <v>89</v>
      </c>
      <c r="K8" t="s">
        <v>106</v>
      </c>
      <c r="L8" t="s">
        <v>107</v>
      </c>
      <c r="M8" t="s">
        <v>92</v>
      </c>
      <c r="N8" t="s">
        <v>108</v>
      </c>
      <c r="O8">
        <v>7.28</v>
      </c>
      <c r="P8">
        <v>4</v>
      </c>
      <c r="Q8">
        <v>0</v>
      </c>
      <c r="R8">
        <v>1.9656000000000002</v>
      </c>
      <c r="S8">
        <f t="shared" si="0"/>
        <v>1.97</v>
      </c>
    </row>
    <row r="9" spans="1:21" x14ac:dyDescent="0.3">
      <c r="A9" t="s">
        <v>294</v>
      </c>
      <c r="C9">
        <v>8</v>
      </c>
      <c r="D9" t="s">
        <v>102</v>
      </c>
      <c r="E9">
        <v>41799</v>
      </c>
      <c r="F9" t="s">
        <v>103</v>
      </c>
      <c r="G9" t="s">
        <v>75</v>
      </c>
      <c r="H9" t="s">
        <v>76</v>
      </c>
      <c r="I9" t="s">
        <v>88</v>
      </c>
      <c r="J9" t="s">
        <v>89</v>
      </c>
      <c r="K9" t="s">
        <v>90</v>
      </c>
      <c r="L9" t="s">
        <v>109</v>
      </c>
      <c r="M9" t="s">
        <v>110</v>
      </c>
      <c r="N9" t="s">
        <v>111</v>
      </c>
      <c r="O9">
        <v>907.15200000000004</v>
      </c>
      <c r="P9">
        <v>6</v>
      </c>
      <c r="Q9">
        <v>0.2</v>
      </c>
      <c r="R9">
        <v>90.715200000000038</v>
      </c>
      <c r="S9">
        <f t="shared" si="0"/>
        <v>90.72</v>
      </c>
    </row>
    <row r="10" spans="1:21" x14ac:dyDescent="0.3">
      <c r="A10" t="s">
        <v>296</v>
      </c>
      <c r="C10">
        <v>9</v>
      </c>
      <c r="D10" t="s">
        <v>102</v>
      </c>
      <c r="E10">
        <v>43345</v>
      </c>
      <c r="F10" t="s">
        <v>103</v>
      </c>
      <c r="G10" t="s">
        <v>75</v>
      </c>
      <c r="H10" t="s">
        <v>76</v>
      </c>
      <c r="I10" t="s">
        <v>88</v>
      </c>
      <c r="J10" t="s">
        <v>89</v>
      </c>
      <c r="K10" t="s">
        <v>90</v>
      </c>
      <c r="L10" t="s">
        <v>112</v>
      </c>
      <c r="M10" t="s">
        <v>92</v>
      </c>
      <c r="N10" t="s">
        <v>113</v>
      </c>
      <c r="O10">
        <v>18.504000000000001</v>
      </c>
      <c r="P10">
        <v>3</v>
      </c>
      <c r="Q10">
        <v>0.2</v>
      </c>
      <c r="R10">
        <v>302</v>
      </c>
      <c r="S10">
        <f t="shared" si="0"/>
        <v>302</v>
      </c>
    </row>
    <row r="11" spans="1:21" x14ac:dyDescent="0.3">
      <c r="A11" s="5" t="s">
        <v>297</v>
      </c>
      <c r="C11">
        <v>10</v>
      </c>
      <c r="D11" t="s">
        <v>102</v>
      </c>
      <c r="E11">
        <v>41799</v>
      </c>
      <c r="F11" t="s">
        <v>103</v>
      </c>
      <c r="G11" t="s">
        <v>75</v>
      </c>
      <c r="H11" t="s">
        <v>76</v>
      </c>
      <c r="I11" t="s">
        <v>88</v>
      </c>
      <c r="J11" t="s">
        <v>89</v>
      </c>
      <c r="K11" t="s">
        <v>90</v>
      </c>
      <c r="L11" t="s">
        <v>114</v>
      </c>
      <c r="M11" t="s">
        <v>92</v>
      </c>
      <c r="N11" t="s">
        <v>115</v>
      </c>
      <c r="O11">
        <v>114.9</v>
      </c>
      <c r="P11">
        <v>5</v>
      </c>
      <c r="Q11">
        <v>0</v>
      </c>
      <c r="R11">
        <v>34.469999999999992</v>
      </c>
      <c r="S11">
        <f t="shared" si="0"/>
        <v>34.47</v>
      </c>
    </row>
    <row r="12" spans="1:21" x14ac:dyDescent="0.3">
      <c r="A12" s="5" t="s">
        <v>298</v>
      </c>
      <c r="C12">
        <v>11</v>
      </c>
      <c r="D12" t="s">
        <v>102</v>
      </c>
      <c r="E12">
        <v>41799</v>
      </c>
      <c r="F12" t="s">
        <v>103</v>
      </c>
      <c r="G12" t="s">
        <v>75</v>
      </c>
      <c r="H12" t="s">
        <v>76</v>
      </c>
      <c r="I12" t="s">
        <v>88</v>
      </c>
      <c r="J12" t="s">
        <v>89</v>
      </c>
      <c r="K12" t="s">
        <v>90</v>
      </c>
      <c r="L12" t="s">
        <v>116</v>
      </c>
      <c r="M12" t="s">
        <v>81</v>
      </c>
      <c r="N12" t="s">
        <v>117</v>
      </c>
      <c r="O12">
        <v>1706.1840000000002</v>
      </c>
      <c r="P12">
        <v>9</v>
      </c>
      <c r="Q12">
        <v>0.2</v>
      </c>
      <c r="R12">
        <v>85.309199999999805</v>
      </c>
    </row>
    <row r="13" spans="1:21" x14ac:dyDescent="0.3">
      <c r="A13" s="5" t="s">
        <v>299</v>
      </c>
      <c r="C13">
        <v>12</v>
      </c>
      <c r="D13" t="s">
        <v>102</v>
      </c>
      <c r="E13">
        <v>41799</v>
      </c>
      <c r="F13" t="s">
        <v>103</v>
      </c>
      <c r="G13" t="s">
        <v>75</v>
      </c>
      <c r="H13" t="s">
        <v>76</v>
      </c>
      <c r="I13" t="s">
        <v>88</v>
      </c>
      <c r="J13" t="s">
        <v>89</v>
      </c>
      <c r="K13" t="s">
        <v>90</v>
      </c>
      <c r="L13" t="s">
        <v>118</v>
      </c>
      <c r="M13" t="s">
        <v>110</v>
      </c>
      <c r="N13" t="s">
        <v>119</v>
      </c>
      <c r="O13">
        <v>911.42399999999998</v>
      </c>
      <c r="P13">
        <v>4</v>
      </c>
      <c r="Q13">
        <v>0.2</v>
      </c>
      <c r="R13">
        <v>68.356800000000021</v>
      </c>
    </row>
    <row r="14" spans="1:21" x14ac:dyDescent="0.3">
      <c r="A14" s="5" t="s">
        <v>300</v>
      </c>
      <c r="C14">
        <v>13</v>
      </c>
      <c r="D14" t="s">
        <v>120</v>
      </c>
      <c r="E14">
        <v>43344</v>
      </c>
      <c r="F14" t="s">
        <v>121</v>
      </c>
      <c r="G14" t="s">
        <v>75</v>
      </c>
      <c r="H14" t="s">
        <v>76</v>
      </c>
      <c r="I14" t="s">
        <v>122</v>
      </c>
      <c r="J14" t="s">
        <v>123</v>
      </c>
      <c r="K14" t="s">
        <v>79</v>
      </c>
      <c r="L14" t="s">
        <v>124</v>
      </c>
      <c r="M14" t="s">
        <v>92</v>
      </c>
      <c r="N14" t="s">
        <v>125</v>
      </c>
      <c r="O14">
        <v>15.552000000000003</v>
      </c>
      <c r="P14">
        <v>3</v>
      </c>
      <c r="Q14">
        <v>0.2</v>
      </c>
      <c r="R14">
        <v>5.4432</v>
      </c>
    </row>
    <row r="15" spans="1:21" x14ac:dyDescent="0.3">
      <c r="A15" s="5" t="s">
        <v>301</v>
      </c>
      <c r="C15">
        <v>14</v>
      </c>
      <c r="D15" t="s">
        <v>126</v>
      </c>
      <c r="E15">
        <v>42709</v>
      </c>
      <c r="F15" t="s">
        <v>127</v>
      </c>
      <c r="G15" t="s">
        <v>75</v>
      </c>
      <c r="H15" t="s">
        <v>76</v>
      </c>
      <c r="I15" t="s">
        <v>128</v>
      </c>
      <c r="J15" t="s">
        <v>129</v>
      </c>
      <c r="K15" t="s">
        <v>90</v>
      </c>
      <c r="L15" t="s">
        <v>130</v>
      </c>
      <c r="M15" t="s">
        <v>92</v>
      </c>
      <c r="N15" t="s">
        <v>131</v>
      </c>
      <c r="O15">
        <v>407.97600000000006</v>
      </c>
      <c r="P15">
        <v>3</v>
      </c>
      <c r="Q15">
        <v>0.2</v>
      </c>
      <c r="R15">
        <v>132.59219999999993</v>
      </c>
    </row>
    <row r="16" spans="1:21" x14ac:dyDescent="0.3">
      <c r="A16" s="5" t="s">
        <v>302</v>
      </c>
      <c r="C16">
        <v>15</v>
      </c>
      <c r="D16" t="s">
        <v>132</v>
      </c>
      <c r="E16">
        <v>42330</v>
      </c>
      <c r="F16" t="s">
        <v>133</v>
      </c>
      <c r="G16" t="s">
        <v>134</v>
      </c>
      <c r="H16" t="s">
        <v>76</v>
      </c>
      <c r="I16" t="s">
        <v>135</v>
      </c>
      <c r="J16" t="s">
        <v>136</v>
      </c>
      <c r="K16" t="s">
        <v>137</v>
      </c>
      <c r="L16" t="s">
        <v>138</v>
      </c>
      <c r="M16" t="s">
        <v>92</v>
      </c>
      <c r="N16" t="s">
        <v>139</v>
      </c>
      <c r="O16">
        <v>68.809999999999988</v>
      </c>
      <c r="P16">
        <v>5</v>
      </c>
      <c r="Q16">
        <v>0.8</v>
      </c>
      <c r="R16">
        <v>-123.858</v>
      </c>
    </row>
    <row r="17" spans="1:18" x14ac:dyDescent="0.3">
      <c r="A17" s="5" t="s">
        <v>303</v>
      </c>
      <c r="C17">
        <v>16</v>
      </c>
      <c r="D17" t="s">
        <v>132</v>
      </c>
      <c r="E17">
        <v>42330</v>
      </c>
      <c r="F17" t="s">
        <v>133</v>
      </c>
      <c r="G17" t="s">
        <v>134</v>
      </c>
      <c r="H17" t="s">
        <v>76</v>
      </c>
      <c r="I17" t="s">
        <v>135</v>
      </c>
      <c r="J17" t="s">
        <v>136</v>
      </c>
      <c r="K17" t="s">
        <v>106</v>
      </c>
      <c r="L17" t="s">
        <v>140</v>
      </c>
      <c r="M17" t="s">
        <v>92</v>
      </c>
      <c r="N17" t="s">
        <v>141</v>
      </c>
      <c r="O17">
        <v>2.5439999999999996</v>
      </c>
      <c r="P17">
        <v>3</v>
      </c>
      <c r="Q17">
        <v>0.8</v>
      </c>
      <c r="R17">
        <v>-3.8160000000000016</v>
      </c>
    </row>
    <row r="18" spans="1:18" x14ac:dyDescent="0.3">
      <c r="A18" s="5" t="s">
        <v>304</v>
      </c>
      <c r="C18">
        <v>17</v>
      </c>
      <c r="D18" t="s">
        <v>142</v>
      </c>
      <c r="E18">
        <v>41954</v>
      </c>
      <c r="F18" t="s">
        <v>143</v>
      </c>
      <c r="G18" t="s">
        <v>75</v>
      </c>
      <c r="H18" t="s">
        <v>76</v>
      </c>
      <c r="I18" t="s">
        <v>144</v>
      </c>
      <c r="J18" t="s">
        <v>145</v>
      </c>
      <c r="K18" t="s">
        <v>106</v>
      </c>
      <c r="L18" t="s">
        <v>146</v>
      </c>
      <c r="M18" t="s">
        <v>92</v>
      </c>
      <c r="N18" t="s">
        <v>147</v>
      </c>
      <c r="O18">
        <v>665.88</v>
      </c>
      <c r="P18">
        <v>6</v>
      </c>
      <c r="Q18">
        <v>0</v>
      </c>
      <c r="R18">
        <v>13.317599999999999</v>
      </c>
    </row>
    <row r="19" spans="1:18" x14ac:dyDescent="0.3">
      <c r="C19">
        <v>18</v>
      </c>
      <c r="D19" t="s">
        <v>148</v>
      </c>
      <c r="E19">
        <v>41772</v>
      </c>
      <c r="F19" t="s">
        <v>149</v>
      </c>
      <c r="G19" t="s">
        <v>75</v>
      </c>
      <c r="H19" t="s">
        <v>76</v>
      </c>
      <c r="I19" t="s">
        <v>150</v>
      </c>
      <c r="J19" t="s">
        <v>151</v>
      </c>
      <c r="K19" t="s">
        <v>90</v>
      </c>
      <c r="L19" t="s">
        <v>152</v>
      </c>
      <c r="M19" t="s">
        <v>92</v>
      </c>
      <c r="N19" t="s">
        <v>153</v>
      </c>
      <c r="O19">
        <v>55.5</v>
      </c>
      <c r="P19">
        <v>2</v>
      </c>
      <c r="Q19">
        <v>0</v>
      </c>
      <c r="R19">
        <v>9.9899999999999949</v>
      </c>
    </row>
    <row r="20" spans="1:18" x14ac:dyDescent="0.3">
      <c r="A20" t="s">
        <v>11</v>
      </c>
      <c r="C20">
        <v>19</v>
      </c>
      <c r="D20" t="s">
        <v>154</v>
      </c>
      <c r="E20">
        <v>43343</v>
      </c>
      <c r="F20" t="s">
        <v>155</v>
      </c>
      <c r="G20" t="s">
        <v>75</v>
      </c>
      <c r="H20" t="s">
        <v>76</v>
      </c>
      <c r="I20" t="s">
        <v>156</v>
      </c>
      <c r="J20" t="s">
        <v>89</v>
      </c>
      <c r="K20" t="s">
        <v>90</v>
      </c>
      <c r="L20" t="s">
        <v>157</v>
      </c>
      <c r="M20" t="s">
        <v>92</v>
      </c>
      <c r="N20" t="s">
        <v>158</v>
      </c>
      <c r="O20">
        <v>8.56</v>
      </c>
      <c r="P20">
        <v>2</v>
      </c>
      <c r="Q20">
        <v>0</v>
      </c>
      <c r="R20">
        <v>2.4823999999999993</v>
      </c>
    </row>
    <row r="21" spans="1:18" x14ac:dyDescent="0.3">
      <c r="C21">
        <v>20</v>
      </c>
      <c r="D21" t="s">
        <v>154</v>
      </c>
      <c r="E21">
        <v>41878</v>
      </c>
      <c r="F21" t="s">
        <v>155</v>
      </c>
      <c r="G21" t="s">
        <v>75</v>
      </c>
      <c r="H21" t="s">
        <v>76</v>
      </c>
      <c r="I21" t="s">
        <v>156</v>
      </c>
      <c r="J21" t="s">
        <v>89</v>
      </c>
      <c r="K21" t="s">
        <v>90</v>
      </c>
      <c r="L21" t="s">
        <v>159</v>
      </c>
      <c r="M21" t="s">
        <v>110</v>
      </c>
      <c r="N21" t="s">
        <v>160</v>
      </c>
      <c r="O21">
        <v>213.48000000000002</v>
      </c>
      <c r="P21">
        <v>3</v>
      </c>
      <c r="Q21">
        <v>0.2</v>
      </c>
      <c r="R21">
        <v>16.010999999999981</v>
      </c>
    </row>
    <row r="22" spans="1:18" x14ac:dyDescent="0.3">
      <c r="C22">
        <v>21</v>
      </c>
      <c r="D22" t="s">
        <v>154</v>
      </c>
      <c r="E22">
        <v>41878</v>
      </c>
      <c r="F22" t="s">
        <v>155</v>
      </c>
      <c r="G22" t="s">
        <v>75</v>
      </c>
      <c r="H22" t="s">
        <v>76</v>
      </c>
      <c r="I22" t="s">
        <v>156</v>
      </c>
      <c r="J22" t="s">
        <v>89</v>
      </c>
      <c r="K22" t="s">
        <v>90</v>
      </c>
      <c r="L22" t="s">
        <v>161</v>
      </c>
      <c r="M22" t="s">
        <v>92</v>
      </c>
      <c r="N22" t="s">
        <v>162</v>
      </c>
      <c r="O22">
        <v>22.72</v>
      </c>
      <c r="P22">
        <v>4</v>
      </c>
      <c r="Q22">
        <v>0.2</v>
      </c>
      <c r="R22">
        <v>7.3839999999999986</v>
      </c>
    </row>
    <row r="23" spans="1:18" x14ac:dyDescent="0.3">
      <c r="C23">
        <v>22</v>
      </c>
      <c r="D23" t="s">
        <v>163</v>
      </c>
      <c r="E23">
        <v>42713</v>
      </c>
      <c r="F23" t="s">
        <v>164</v>
      </c>
      <c r="G23" t="s">
        <v>87</v>
      </c>
      <c r="H23" t="s">
        <v>76</v>
      </c>
      <c r="I23" t="s">
        <v>165</v>
      </c>
      <c r="J23" t="s">
        <v>166</v>
      </c>
      <c r="K23" t="s">
        <v>106</v>
      </c>
      <c r="L23" t="s">
        <v>167</v>
      </c>
      <c r="M23" t="s">
        <v>92</v>
      </c>
      <c r="N23" t="s">
        <v>168</v>
      </c>
      <c r="O23">
        <v>19.459999999999997</v>
      </c>
      <c r="P23">
        <v>7</v>
      </c>
      <c r="Q23">
        <v>0</v>
      </c>
      <c r="R23">
        <v>5.0595999999999997</v>
      </c>
    </row>
    <row r="24" spans="1:18" x14ac:dyDescent="0.3">
      <c r="C24">
        <v>23</v>
      </c>
      <c r="D24" t="s">
        <v>163</v>
      </c>
      <c r="E24">
        <v>42713</v>
      </c>
      <c r="F24" t="s">
        <v>164</v>
      </c>
      <c r="G24" t="s">
        <v>87</v>
      </c>
      <c r="H24" t="s">
        <v>76</v>
      </c>
      <c r="I24" t="s">
        <v>165</v>
      </c>
      <c r="J24" t="s">
        <v>166</v>
      </c>
      <c r="K24" t="s">
        <v>106</v>
      </c>
      <c r="L24" t="s">
        <v>169</v>
      </c>
      <c r="M24" t="s">
        <v>92</v>
      </c>
      <c r="N24" t="s">
        <v>170</v>
      </c>
      <c r="O24">
        <v>60.339999999999996</v>
      </c>
      <c r="P24">
        <v>7</v>
      </c>
      <c r="Q24">
        <v>0</v>
      </c>
      <c r="R24">
        <v>15.688400000000001</v>
      </c>
    </row>
    <row r="25" spans="1:18" x14ac:dyDescent="0.3">
      <c r="C25">
        <v>24</v>
      </c>
      <c r="D25" t="s">
        <v>171</v>
      </c>
      <c r="E25">
        <v>42932</v>
      </c>
      <c r="F25" t="s">
        <v>172</v>
      </c>
      <c r="G25" t="s">
        <v>75</v>
      </c>
      <c r="H25" t="s">
        <v>76</v>
      </c>
      <c r="I25" t="s">
        <v>173</v>
      </c>
      <c r="J25" t="s">
        <v>174</v>
      </c>
      <c r="K25" t="s">
        <v>137</v>
      </c>
      <c r="L25" t="s">
        <v>175</v>
      </c>
      <c r="M25" t="s">
        <v>81</v>
      </c>
      <c r="N25" t="s">
        <v>176</v>
      </c>
      <c r="O25">
        <v>71.371999999999986</v>
      </c>
      <c r="P25">
        <v>2</v>
      </c>
      <c r="Q25">
        <v>0.3</v>
      </c>
      <c r="R25">
        <v>-1.0196000000000005</v>
      </c>
    </row>
    <row r="26" spans="1:18" x14ac:dyDescent="0.3">
      <c r="C26">
        <v>25</v>
      </c>
      <c r="D26" t="s">
        <v>177</v>
      </c>
      <c r="E26">
        <v>42272</v>
      </c>
      <c r="F26" t="s">
        <v>178</v>
      </c>
      <c r="G26" t="s">
        <v>75</v>
      </c>
      <c r="H26" t="s">
        <v>76</v>
      </c>
      <c r="I26" t="s">
        <v>179</v>
      </c>
      <c r="J26" t="s">
        <v>151</v>
      </c>
      <c r="K26" t="s">
        <v>90</v>
      </c>
      <c r="L26" t="s">
        <v>98</v>
      </c>
      <c r="M26" t="s">
        <v>81</v>
      </c>
      <c r="N26" t="s">
        <v>99</v>
      </c>
      <c r="O26">
        <v>1044.6299999999999</v>
      </c>
      <c r="P26">
        <v>3</v>
      </c>
      <c r="Q26">
        <v>0</v>
      </c>
      <c r="R26">
        <v>240.26490000000001</v>
      </c>
    </row>
    <row r="27" spans="1:18" x14ac:dyDescent="0.3">
      <c r="C27">
        <v>26</v>
      </c>
      <c r="D27" t="s">
        <v>180</v>
      </c>
      <c r="E27">
        <v>42385</v>
      </c>
      <c r="F27" t="s">
        <v>181</v>
      </c>
      <c r="G27" t="s">
        <v>75</v>
      </c>
      <c r="H27" t="s">
        <v>76</v>
      </c>
      <c r="I27" t="s">
        <v>88</v>
      </c>
      <c r="J27" t="s">
        <v>89</v>
      </c>
      <c r="K27" t="s">
        <v>90</v>
      </c>
      <c r="L27" t="s">
        <v>182</v>
      </c>
      <c r="M27" t="s">
        <v>92</v>
      </c>
      <c r="N27" t="s">
        <v>183</v>
      </c>
      <c r="O27">
        <v>11.648000000000001</v>
      </c>
      <c r="P27">
        <v>2</v>
      </c>
      <c r="Q27">
        <v>0.2</v>
      </c>
      <c r="R27">
        <v>4.2224000000000004</v>
      </c>
    </row>
    <row r="28" spans="1:18" x14ac:dyDescent="0.3">
      <c r="C28">
        <v>27</v>
      </c>
      <c r="D28" t="s">
        <v>180</v>
      </c>
      <c r="E28">
        <v>42385</v>
      </c>
      <c r="F28" t="s">
        <v>181</v>
      </c>
      <c r="G28" t="s">
        <v>75</v>
      </c>
      <c r="H28" t="s">
        <v>76</v>
      </c>
      <c r="I28" t="s">
        <v>88</v>
      </c>
      <c r="J28" t="s">
        <v>89</v>
      </c>
      <c r="K28" t="s">
        <v>90</v>
      </c>
      <c r="L28" t="s">
        <v>184</v>
      </c>
      <c r="M28" t="s">
        <v>110</v>
      </c>
      <c r="N28" t="s">
        <v>185</v>
      </c>
      <c r="O28">
        <v>90.570000000000007</v>
      </c>
      <c r="P28">
        <v>3</v>
      </c>
      <c r="Q28">
        <v>0</v>
      </c>
      <c r="R28">
        <v>11.774100000000004</v>
      </c>
    </row>
    <row r="29" spans="1:18" x14ac:dyDescent="0.3">
      <c r="C29">
        <v>28</v>
      </c>
      <c r="D29" t="s">
        <v>186</v>
      </c>
      <c r="E29">
        <v>42264</v>
      </c>
      <c r="F29" t="s">
        <v>187</v>
      </c>
      <c r="G29" t="s">
        <v>75</v>
      </c>
      <c r="H29" t="s">
        <v>76</v>
      </c>
      <c r="I29" t="s">
        <v>173</v>
      </c>
      <c r="J29" t="s">
        <v>174</v>
      </c>
      <c r="K29" t="s">
        <v>137</v>
      </c>
      <c r="L29" t="s">
        <v>188</v>
      </c>
      <c r="M29" t="s">
        <v>81</v>
      </c>
      <c r="N29" t="s">
        <v>189</v>
      </c>
      <c r="O29">
        <v>3083.4300000000003</v>
      </c>
      <c r="P29">
        <v>7</v>
      </c>
      <c r="Q29">
        <v>0.5</v>
      </c>
      <c r="R29">
        <v>-1665.0522000000001</v>
      </c>
    </row>
    <row r="30" spans="1:18" x14ac:dyDescent="0.3">
      <c r="C30">
        <v>29</v>
      </c>
      <c r="D30" t="s">
        <v>186</v>
      </c>
      <c r="E30">
        <v>42264</v>
      </c>
      <c r="F30" t="s">
        <v>187</v>
      </c>
      <c r="G30" t="s">
        <v>75</v>
      </c>
      <c r="H30" t="s">
        <v>76</v>
      </c>
      <c r="I30" t="s">
        <v>173</v>
      </c>
      <c r="J30" t="s">
        <v>174</v>
      </c>
      <c r="K30" t="s">
        <v>137</v>
      </c>
      <c r="L30" t="s">
        <v>190</v>
      </c>
      <c r="M30" t="s">
        <v>92</v>
      </c>
      <c r="N30" t="s">
        <v>191</v>
      </c>
      <c r="O30">
        <v>9.6180000000000021</v>
      </c>
      <c r="P30">
        <v>2</v>
      </c>
      <c r="Q30">
        <v>0.7</v>
      </c>
      <c r="R30">
        <v>-7.0532000000000004</v>
      </c>
    </row>
    <row r="31" spans="1:18" x14ac:dyDescent="0.3">
      <c r="C31">
        <v>30</v>
      </c>
      <c r="D31" t="s">
        <v>186</v>
      </c>
      <c r="E31">
        <v>42264</v>
      </c>
      <c r="F31" t="s">
        <v>187</v>
      </c>
      <c r="G31" t="s">
        <v>75</v>
      </c>
      <c r="H31" t="s">
        <v>76</v>
      </c>
      <c r="I31" t="s">
        <v>173</v>
      </c>
      <c r="J31" t="s">
        <v>174</v>
      </c>
      <c r="K31" t="s">
        <v>137</v>
      </c>
      <c r="L31" t="s">
        <v>192</v>
      </c>
      <c r="M31" t="s">
        <v>81</v>
      </c>
      <c r="N31" t="s">
        <v>193</v>
      </c>
      <c r="O31">
        <v>124.20000000000002</v>
      </c>
      <c r="P31">
        <v>3</v>
      </c>
      <c r="Q31">
        <v>0.2</v>
      </c>
      <c r="R31">
        <v>15.524999999999991</v>
      </c>
    </row>
    <row r="32" spans="1:18" x14ac:dyDescent="0.3">
      <c r="C32">
        <v>31</v>
      </c>
      <c r="D32" t="s">
        <v>186</v>
      </c>
      <c r="E32">
        <v>42264</v>
      </c>
      <c r="F32" t="s">
        <v>187</v>
      </c>
      <c r="G32" t="s">
        <v>75</v>
      </c>
      <c r="H32" t="s">
        <v>76</v>
      </c>
      <c r="I32" t="s">
        <v>173</v>
      </c>
      <c r="J32" t="s">
        <v>174</v>
      </c>
      <c r="K32" t="s">
        <v>137</v>
      </c>
      <c r="L32" t="s">
        <v>194</v>
      </c>
      <c r="M32" t="s">
        <v>92</v>
      </c>
      <c r="N32" t="s">
        <v>195</v>
      </c>
      <c r="O32">
        <v>3.2640000000000002</v>
      </c>
      <c r="P32">
        <v>2</v>
      </c>
      <c r="Q32">
        <v>0.2</v>
      </c>
      <c r="R32">
        <v>1.1015999999999997</v>
      </c>
    </row>
    <row r="33" spans="3:18" x14ac:dyDescent="0.3">
      <c r="C33">
        <v>32</v>
      </c>
      <c r="D33" t="s">
        <v>186</v>
      </c>
      <c r="E33">
        <v>42264</v>
      </c>
      <c r="F33" t="s">
        <v>187</v>
      </c>
      <c r="G33" t="s">
        <v>75</v>
      </c>
      <c r="H33" t="s">
        <v>76</v>
      </c>
      <c r="I33" t="s">
        <v>173</v>
      </c>
      <c r="J33" t="s">
        <v>174</v>
      </c>
      <c r="K33" t="s">
        <v>137</v>
      </c>
      <c r="L33" t="s">
        <v>196</v>
      </c>
      <c r="M33" t="s">
        <v>92</v>
      </c>
      <c r="N33" t="s">
        <v>197</v>
      </c>
      <c r="O33">
        <v>86.304000000000002</v>
      </c>
      <c r="P33">
        <v>6</v>
      </c>
      <c r="Q33">
        <v>0.2</v>
      </c>
      <c r="R33">
        <v>9.7091999999999885</v>
      </c>
    </row>
    <row r="34" spans="3:18" x14ac:dyDescent="0.3">
      <c r="C34">
        <v>33</v>
      </c>
      <c r="D34" t="s">
        <v>186</v>
      </c>
      <c r="E34">
        <v>42264</v>
      </c>
      <c r="F34" t="s">
        <v>187</v>
      </c>
      <c r="G34" t="s">
        <v>75</v>
      </c>
      <c r="H34" t="s">
        <v>76</v>
      </c>
      <c r="I34" t="s">
        <v>173</v>
      </c>
      <c r="J34" t="s">
        <v>174</v>
      </c>
      <c r="K34" t="s">
        <v>137</v>
      </c>
      <c r="L34" t="s">
        <v>198</v>
      </c>
      <c r="M34" t="s">
        <v>92</v>
      </c>
      <c r="N34" t="s">
        <v>199</v>
      </c>
      <c r="O34">
        <v>6.8580000000000014</v>
      </c>
      <c r="P34">
        <v>6</v>
      </c>
      <c r="Q34">
        <v>0.7</v>
      </c>
      <c r="R34">
        <v>-5.7149999999999999</v>
      </c>
    </row>
    <row r="35" spans="3:18" x14ac:dyDescent="0.3">
      <c r="C35">
        <v>34</v>
      </c>
      <c r="D35" t="s">
        <v>186</v>
      </c>
      <c r="E35">
        <v>42264</v>
      </c>
      <c r="F35" t="s">
        <v>187</v>
      </c>
      <c r="G35" t="s">
        <v>75</v>
      </c>
      <c r="H35" t="s">
        <v>76</v>
      </c>
      <c r="I35" t="s">
        <v>173</v>
      </c>
      <c r="J35" t="s">
        <v>174</v>
      </c>
      <c r="K35" t="s">
        <v>137</v>
      </c>
      <c r="L35" t="s">
        <v>200</v>
      </c>
      <c r="M35" t="s">
        <v>92</v>
      </c>
      <c r="N35" t="s">
        <v>201</v>
      </c>
      <c r="O35">
        <v>15.76</v>
      </c>
      <c r="P35">
        <v>2</v>
      </c>
      <c r="Q35">
        <v>0.2</v>
      </c>
      <c r="R35">
        <v>3.5460000000000007</v>
      </c>
    </row>
    <row r="36" spans="3:18" x14ac:dyDescent="0.3">
      <c r="C36">
        <v>35</v>
      </c>
      <c r="D36" t="s">
        <v>202</v>
      </c>
      <c r="E36">
        <v>43027</v>
      </c>
      <c r="F36" t="s">
        <v>203</v>
      </c>
      <c r="G36" t="s">
        <v>134</v>
      </c>
      <c r="H36" t="s">
        <v>76</v>
      </c>
      <c r="I36" t="s">
        <v>204</v>
      </c>
      <c r="J36" t="s">
        <v>136</v>
      </c>
      <c r="K36" t="s">
        <v>106</v>
      </c>
      <c r="L36" t="s">
        <v>205</v>
      </c>
      <c r="M36" t="s">
        <v>92</v>
      </c>
      <c r="N36" t="s">
        <v>206</v>
      </c>
      <c r="O36">
        <v>29.472000000000001</v>
      </c>
      <c r="P36">
        <v>3</v>
      </c>
      <c r="Q36">
        <v>0.2</v>
      </c>
      <c r="R36">
        <v>9.9467999999999979</v>
      </c>
    </row>
    <row r="37" spans="3:18" x14ac:dyDescent="0.3">
      <c r="C37">
        <v>36</v>
      </c>
      <c r="D37" t="s">
        <v>207</v>
      </c>
      <c r="E37">
        <v>42712</v>
      </c>
      <c r="F37" t="s">
        <v>208</v>
      </c>
      <c r="G37" t="s">
        <v>87</v>
      </c>
      <c r="H37" t="s">
        <v>76</v>
      </c>
      <c r="I37" t="s">
        <v>209</v>
      </c>
      <c r="J37" t="s">
        <v>136</v>
      </c>
      <c r="K37" t="s">
        <v>106</v>
      </c>
      <c r="L37" t="s">
        <v>210</v>
      </c>
      <c r="M37" t="s">
        <v>110</v>
      </c>
      <c r="N37" t="s">
        <v>211</v>
      </c>
      <c r="O37">
        <v>1097.5440000000003</v>
      </c>
      <c r="P37">
        <v>7</v>
      </c>
      <c r="Q37">
        <v>0.2</v>
      </c>
      <c r="R37">
        <v>123.47369999999989</v>
      </c>
    </row>
    <row r="38" spans="3:18" x14ac:dyDescent="0.3">
      <c r="C38">
        <v>37</v>
      </c>
      <c r="D38" t="s">
        <v>207</v>
      </c>
      <c r="E38">
        <v>42712</v>
      </c>
      <c r="F38" t="s">
        <v>208</v>
      </c>
      <c r="G38" t="s">
        <v>87</v>
      </c>
      <c r="H38" t="s">
        <v>76</v>
      </c>
      <c r="I38" t="s">
        <v>209</v>
      </c>
      <c r="J38" t="s">
        <v>136</v>
      </c>
      <c r="K38" t="s">
        <v>106</v>
      </c>
      <c r="L38" t="s">
        <v>212</v>
      </c>
      <c r="M38" t="s">
        <v>81</v>
      </c>
      <c r="N38" t="s">
        <v>213</v>
      </c>
      <c r="O38">
        <v>190.92</v>
      </c>
      <c r="P38">
        <v>5</v>
      </c>
      <c r="Q38">
        <v>0.6</v>
      </c>
      <c r="R38">
        <v>-147.96300000000002</v>
      </c>
    </row>
    <row r="39" spans="3:18" x14ac:dyDescent="0.3">
      <c r="C39">
        <v>38</v>
      </c>
      <c r="D39" t="s">
        <v>214</v>
      </c>
      <c r="E39">
        <v>42365</v>
      </c>
      <c r="F39" t="s">
        <v>215</v>
      </c>
      <c r="G39" t="s">
        <v>134</v>
      </c>
      <c r="H39" t="s">
        <v>76</v>
      </c>
      <c r="I39" t="s">
        <v>204</v>
      </c>
      <c r="J39" t="s">
        <v>136</v>
      </c>
      <c r="K39" t="s">
        <v>106</v>
      </c>
      <c r="L39" t="s">
        <v>216</v>
      </c>
      <c r="M39" t="s">
        <v>92</v>
      </c>
      <c r="N39" t="s">
        <v>217</v>
      </c>
      <c r="O39">
        <v>113.328</v>
      </c>
      <c r="P39">
        <v>9</v>
      </c>
      <c r="Q39">
        <v>0.2</v>
      </c>
      <c r="R39">
        <v>35.414999999999999</v>
      </c>
    </row>
    <row r="40" spans="3:18" x14ac:dyDescent="0.3">
      <c r="C40">
        <v>39</v>
      </c>
      <c r="D40" t="s">
        <v>214</v>
      </c>
      <c r="E40">
        <v>42365</v>
      </c>
      <c r="F40" t="s">
        <v>215</v>
      </c>
      <c r="G40" t="s">
        <v>134</v>
      </c>
      <c r="H40" t="s">
        <v>76</v>
      </c>
      <c r="I40" t="s">
        <v>204</v>
      </c>
      <c r="J40" t="s">
        <v>136</v>
      </c>
      <c r="K40" t="s">
        <v>106</v>
      </c>
      <c r="L40" t="s">
        <v>218</v>
      </c>
      <c r="M40" t="s">
        <v>81</v>
      </c>
      <c r="N40" t="s">
        <v>219</v>
      </c>
      <c r="O40">
        <v>532.39919999999995</v>
      </c>
      <c r="P40">
        <v>3</v>
      </c>
      <c r="Q40">
        <v>0.32</v>
      </c>
      <c r="R40">
        <v>-46.976400000000012</v>
      </c>
    </row>
    <row r="41" spans="3:18" x14ac:dyDescent="0.3">
      <c r="C41">
        <v>40</v>
      </c>
      <c r="D41" t="s">
        <v>214</v>
      </c>
      <c r="E41">
        <v>42365</v>
      </c>
      <c r="F41" t="s">
        <v>215</v>
      </c>
      <c r="G41" t="s">
        <v>134</v>
      </c>
      <c r="H41" t="s">
        <v>76</v>
      </c>
      <c r="I41" t="s">
        <v>204</v>
      </c>
      <c r="J41" t="s">
        <v>136</v>
      </c>
      <c r="K41" t="s">
        <v>106</v>
      </c>
      <c r="L41" t="s">
        <v>220</v>
      </c>
      <c r="M41" t="s">
        <v>81</v>
      </c>
      <c r="N41" t="s">
        <v>221</v>
      </c>
      <c r="O41">
        <v>212.05799999999999</v>
      </c>
      <c r="P41">
        <v>3</v>
      </c>
      <c r="Q41">
        <v>0.3</v>
      </c>
      <c r="R41">
        <v>-15.146999999999991</v>
      </c>
    </row>
    <row r="42" spans="3:18" x14ac:dyDescent="0.3">
      <c r="C42">
        <v>41</v>
      </c>
      <c r="D42" t="s">
        <v>214</v>
      </c>
      <c r="E42">
        <v>42365</v>
      </c>
      <c r="F42" t="s">
        <v>215</v>
      </c>
      <c r="G42" t="s">
        <v>134</v>
      </c>
      <c r="H42" t="s">
        <v>76</v>
      </c>
      <c r="I42" t="s">
        <v>204</v>
      </c>
      <c r="J42" t="s">
        <v>136</v>
      </c>
      <c r="K42" t="s">
        <v>106</v>
      </c>
      <c r="L42" t="s">
        <v>222</v>
      </c>
      <c r="M42" t="s">
        <v>110</v>
      </c>
      <c r="N42" t="s">
        <v>223</v>
      </c>
      <c r="O42">
        <v>371.16800000000001</v>
      </c>
      <c r="P42">
        <v>4</v>
      </c>
      <c r="Q42">
        <v>0.2</v>
      </c>
      <c r="R42">
        <v>41.756399999999957</v>
      </c>
    </row>
    <row r="43" spans="3:18" x14ac:dyDescent="0.3">
      <c r="C43">
        <v>42</v>
      </c>
      <c r="D43" t="s">
        <v>224</v>
      </c>
      <c r="E43">
        <v>42988</v>
      </c>
      <c r="F43" t="s">
        <v>225</v>
      </c>
      <c r="G43" t="s">
        <v>87</v>
      </c>
      <c r="H43" t="s">
        <v>76</v>
      </c>
      <c r="I43" t="s">
        <v>226</v>
      </c>
      <c r="J43" t="s">
        <v>227</v>
      </c>
      <c r="K43" t="s">
        <v>106</v>
      </c>
      <c r="L43" t="s">
        <v>228</v>
      </c>
      <c r="M43" t="s">
        <v>110</v>
      </c>
      <c r="N43" t="s">
        <v>229</v>
      </c>
      <c r="O43">
        <v>147.16800000000001</v>
      </c>
      <c r="P43">
        <v>4</v>
      </c>
      <c r="Q43">
        <v>0.2</v>
      </c>
      <c r="R43">
        <v>16.556399999999996</v>
      </c>
    </row>
    <row r="44" spans="3:18" x14ac:dyDescent="0.3">
      <c r="C44">
        <v>43</v>
      </c>
      <c r="D44" t="s">
        <v>230</v>
      </c>
      <c r="E44">
        <v>42568</v>
      </c>
      <c r="F44" t="s">
        <v>231</v>
      </c>
      <c r="G44" t="s">
        <v>87</v>
      </c>
      <c r="H44" t="s">
        <v>76</v>
      </c>
      <c r="I44" t="s">
        <v>88</v>
      </c>
      <c r="J44" t="s">
        <v>89</v>
      </c>
      <c r="K44" t="s">
        <v>90</v>
      </c>
      <c r="L44" t="s">
        <v>232</v>
      </c>
      <c r="M44" t="s">
        <v>92</v>
      </c>
      <c r="N44" t="s">
        <v>233</v>
      </c>
      <c r="O44">
        <v>77.88</v>
      </c>
      <c r="P44">
        <v>2</v>
      </c>
      <c r="Q44">
        <v>0</v>
      </c>
      <c r="R44">
        <v>3.8939999999999912</v>
      </c>
    </row>
    <row r="45" spans="3:18" x14ac:dyDescent="0.3">
      <c r="C45">
        <v>44</v>
      </c>
      <c r="D45" t="s">
        <v>234</v>
      </c>
      <c r="E45">
        <v>42997</v>
      </c>
      <c r="F45" t="s">
        <v>235</v>
      </c>
      <c r="G45" t="s">
        <v>87</v>
      </c>
      <c r="H45" t="s">
        <v>76</v>
      </c>
      <c r="I45" t="s">
        <v>236</v>
      </c>
      <c r="J45" t="s">
        <v>97</v>
      </c>
      <c r="K45" t="s">
        <v>79</v>
      </c>
      <c r="L45" t="s">
        <v>237</v>
      </c>
      <c r="M45" t="s">
        <v>92</v>
      </c>
      <c r="N45" t="s">
        <v>238</v>
      </c>
      <c r="O45">
        <v>95.616</v>
      </c>
      <c r="P45">
        <v>2</v>
      </c>
      <c r="Q45">
        <v>0.2</v>
      </c>
      <c r="R45">
        <v>9.5616000000000092</v>
      </c>
    </row>
    <row r="46" spans="3:18" x14ac:dyDescent="0.3">
      <c r="C46">
        <v>45</v>
      </c>
      <c r="D46" t="s">
        <v>239</v>
      </c>
      <c r="E46">
        <v>42440</v>
      </c>
      <c r="F46" t="s">
        <v>240</v>
      </c>
      <c r="G46" t="s">
        <v>87</v>
      </c>
      <c r="H46" t="s">
        <v>76</v>
      </c>
      <c r="I46" t="s">
        <v>241</v>
      </c>
      <c r="J46" t="s">
        <v>242</v>
      </c>
      <c r="K46" t="s">
        <v>106</v>
      </c>
      <c r="L46" t="s">
        <v>243</v>
      </c>
      <c r="M46" t="s">
        <v>110</v>
      </c>
      <c r="N46" t="s">
        <v>244</v>
      </c>
      <c r="O46">
        <v>45.98</v>
      </c>
      <c r="P46">
        <v>2</v>
      </c>
      <c r="Q46">
        <v>0</v>
      </c>
      <c r="R46">
        <v>19.7714</v>
      </c>
    </row>
    <row r="47" spans="3:18" x14ac:dyDescent="0.3">
      <c r="C47">
        <v>46</v>
      </c>
      <c r="D47" t="s">
        <v>239</v>
      </c>
      <c r="E47">
        <v>42440</v>
      </c>
      <c r="F47" t="s">
        <v>240</v>
      </c>
      <c r="G47" t="s">
        <v>87</v>
      </c>
      <c r="H47" t="s">
        <v>76</v>
      </c>
      <c r="I47" t="s">
        <v>241</v>
      </c>
      <c r="J47" t="s">
        <v>242</v>
      </c>
      <c r="K47" t="s">
        <v>106</v>
      </c>
      <c r="L47" t="s">
        <v>245</v>
      </c>
      <c r="M47" t="s">
        <v>92</v>
      </c>
      <c r="N47" t="s">
        <v>246</v>
      </c>
      <c r="O47">
        <v>17.46</v>
      </c>
      <c r="P47">
        <v>2</v>
      </c>
      <c r="Q47">
        <v>0</v>
      </c>
      <c r="R47">
        <v>8.2061999999999991</v>
      </c>
    </row>
    <row r="48" spans="3:18" x14ac:dyDescent="0.3">
      <c r="C48">
        <v>47</v>
      </c>
      <c r="D48" t="s">
        <v>247</v>
      </c>
      <c r="E48">
        <v>41932</v>
      </c>
      <c r="F48" t="s">
        <v>248</v>
      </c>
      <c r="G48" t="s">
        <v>75</v>
      </c>
      <c r="H48" t="s">
        <v>76</v>
      </c>
      <c r="I48" t="s">
        <v>249</v>
      </c>
      <c r="J48" t="s">
        <v>250</v>
      </c>
      <c r="K48" t="s">
        <v>106</v>
      </c>
      <c r="L48" t="s">
        <v>251</v>
      </c>
      <c r="M48" t="s">
        <v>92</v>
      </c>
      <c r="N48" t="s">
        <v>252</v>
      </c>
      <c r="O48">
        <v>211.96</v>
      </c>
      <c r="P48">
        <v>4</v>
      </c>
      <c r="Q48">
        <v>0</v>
      </c>
      <c r="R48">
        <v>8.4783999999999935</v>
      </c>
    </row>
    <row r="49" spans="3:18" x14ac:dyDescent="0.3">
      <c r="C49">
        <v>48</v>
      </c>
      <c r="D49" t="s">
        <v>253</v>
      </c>
      <c r="E49">
        <v>42541</v>
      </c>
      <c r="F49" t="s">
        <v>254</v>
      </c>
      <c r="G49" t="s">
        <v>75</v>
      </c>
      <c r="H49" t="s">
        <v>76</v>
      </c>
      <c r="I49" t="s">
        <v>255</v>
      </c>
      <c r="J49" t="s">
        <v>256</v>
      </c>
      <c r="K49" t="s">
        <v>137</v>
      </c>
      <c r="L49" t="s">
        <v>257</v>
      </c>
      <c r="M49" t="s">
        <v>110</v>
      </c>
      <c r="N49" t="s">
        <v>258</v>
      </c>
      <c r="O49">
        <v>45</v>
      </c>
      <c r="P49">
        <v>3</v>
      </c>
      <c r="Q49">
        <v>0</v>
      </c>
      <c r="R49">
        <v>4.9500000000000011</v>
      </c>
    </row>
    <row r="50" spans="3:18" x14ac:dyDescent="0.3">
      <c r="C50">
        <v>49</v>
      </c>
      <c r="D50" t="s">
        <v>253</v>
      </c>
      <c r="E50">
        <v>42541</v>
      </c>
      <c r="F50" t="s">
        <v>254</v>
      </c>
      <c r="G50" t="s">
        <v>75</v>
      </c>
      <c r="H50" t="s">
        <v>76</v>
      </c>
      <c r="I50" t="s">
        <v>255</v>
      </c>
      <c r="J50" t="s">
        <v>256</v>
      </c>
      <c r="K50" t="s">
        <v>137</v>
      </c>
      <c r="L50" t="s">
        <v>259</v>
      </c>
      <c r="M50" t="s">
        <v>110</v>
      </c>
      <c r="N50" t="s">
        <v>260</v>
      </c>
      <c r="O50">
        <v>21.8</v>
      </c>
      <c r="P50">
        <v>2</v>
      </c>
      <c r="Q50">
        <v>0</v>
      </c>
      <c r="R50">
        <v>6.104000000000001</v>
      </c>
    </row>
    <row r="51" spans="3:18" x14ac:dyDescent="0.3">
      <c r="C51">
        <v>50</v>
      </c>
      <c r="D51" t="s">
        <v>261</v>
      </c>
      <c r="E51">
        <v>42112</v>
      </c>
      <c r="F51" t="s">
        <v>262</v>
      </c>
      <c r="G51" t="s">
        <v>75</v>
      </c>
      <c r="H51" t="s">
        <v>76</v>
      </c>
      <c r="I51" t="s">
        <v>263</v>
      </c>
      <c r="J51" t="s">
        <v>264</v>
      </c>
      <c r="K51" t="s">
        <v>106</v>
      </c>
      <c r="L51" t="s">
        <v>265</v>
      </c>
      <c r="M51" t="s">
        <v>92</v>
      </c>
      <c r="N51" t="s">
        <v>266</v>
      </c>
      <c r="O51">
        <v>38.22</v>
      </c>
      <c r="P51">
        <v>6</v>
      </c>
      <c r="Q51">
        <v>0</v>
      </c>
      <c r="R51">
        <v>17.9634</v>
      </c>
    </row>
    <row r="52" spans="3:18" x14ac:dyDescent="0.3">
      <c r="C52">
        <v>51</v>
      </c>
      <c r="D52" t="s">
        <v>261</v>
      </c>
      <c r="E52">
        <v>42112</v>
      </c>
      <c r="F52" t="s">
        <v>262</v>
      </c>
      <c r="G52" t="s">
        <v>75</v>
      </c>
      <c r="H52" t="s">
        <v>76</v>
      </c>
      <c r="I52" t="s">
        <v>263</v>
      </c>
      <c r="J52" t="s">
        <v>264</v>
      </c>
      <c r="K52" t="s">
        <v>106</v>
      </c>
      <c r="L52" t="s">
        <v>267</v>
      </c>
      <c r="M52" t="s">
        <v>92</v>
      </c>
      <c r="N52" t="s">
        <v>268</v>
      </c>
      <c r="O52">
        <v>75.179999999999993</v>
      </c>
      <c r="P52">
        <v>6</v>
      </c>
      <c r="Q52">
        <v>0</v>
      </c>
      <c r="R52">
        <v>35.334599999999995</v>
      </c>
    </row>
    <row r="53" spans="3:18" x14ac:dyDescent="0.3">
      <c r="C53">
        <v>52</v>
      </c>
      <c r="D53" t="s">
        <v>261</v>
      </c>
      <c r="E53">
        <v>42112</v>
      </c>
      <c r="F53" t="s">
        <v>262</v>
      </c>
      <c r="G53" t="s">
        <v>75</v>
      </c>
      <c r="H53" t="s">
        <v>76</v>
      </c>
      <c r="I53" t="s">
        <v>263</v>
      </c>
      <c r="J53" t="s">
        <v>264</v>
      </c>
      <c r="K53" t="s">
        <v>106</v>
      </c>
      <c r="L53" t="s">
        <v>269</v>
      </c>
      <c r="M53" t="s">
        <v>81</v>
      </c>
      <c r="N53" t="s">
        <v>270</v>
      </c>
      <c r="O53">
        <v>6.16</v>
      </c>
      <c r="P53">
        <v>2</v>
      </c>
      <c r="Q53">
        <v>0</v>
      </c>
      <c r="R53">
        <v>2.9567999999999999</v>
      </c>
    </row>
    <row r="54" spans="3:18" x14ac:dyDescent="0.3">
      <c r="C54">
        <v>53</v>
      </c>
      <c r="D54" t="s">
        <v>261</v>
      </c>
      <c r="E54">
        <v>42112</v>
      </c>
      <c r="F54" t="s">
        <v>262</v>
      </c>
      <c r="G54" t="s">
        <v>75</v>
      </c>
      <c r="H54" t="s">
        <v>76</v>
      </c>
      <c r="I54" t="s">
        <v>263</v>
      </c>
      <c r="J54" t="s">
        <v>264</v>
      </c>
      <c r="K54" t="s">
        <v>106</v>
      </c>
      <c r="L54" t="s">
        <v>271</v>
      </c>
      <c r="M54" t="s">
        <v>81</v>
      </c>
      <c r="N54" t="s">
        <v>272</v>
      </c>
      <c r="O54">
        <v>89.99</v>
      </c>
      <c r="P54">
        <v>1</v>
      </c>
      <c r="Q54">
        <v>0</v>
      </c>
      <c r="R54">
        <v>17.098099999999988</v>
      </c>
    </row>
    <row r="55" spans="3:18" x14ac:dyDescent="0.3">
      <c r="C55">
        <v>54</v>
      </c>
      <c r="D55" t="s">
        <v>273</v>
      </c>
      <c r="E55">
        <v>42715</v>
      </c>
      <c r="F55" t="s">
        <v>274</v>
      </c>
      <c r="G55" t="s">
        <v>87</v>
      </c>
      <c r="H55" t="s">
        <v>76</v>
      </c>
      <c r="I55" t="s">
        <v>275</v>
      </c>
      <c r="J55" t="s">
        <v>276</v>
      </c>
      <c r="K55" t="s">
        <v>137</v>
      </c>
      <c r="L55" t="s">
        <v>277</v>
      </c>
      <c r="M55" t="s">
        <v>92</v>
      </c>
      <c r="N55" t="s">
        <v>278</v>
      </c>
      <c r="O55">
        <v>15.260000000000002</v>
      </c>
      <c r="P55">
        <v>7</v>
      </c>
      <c r="Q55">
        <v>0</v>
      </c>
      <c r="R55">
        <v>1</v>
      </c>
    </row>
    <row r="56" spans="3:18" x14ac:dyDescent="0.3">
      <c r="C56">
        <v>55</v>
      </c>
      <c r="D56" t="s">
        <v>273</v>
      </c>
      <c r="E56">
        <v>42715</v>
      </c>
      <c r="F56" t="s">
        <v>274</v>
      </c>
      <c r="G56" t="s">
        <v>87</v>
      </c>
      <c r="H56" t="s">
        <v>76</v>
      </c>
      <c r="I56" t="s">
        <v>275</v>
      </c>
      <c r="J56" t="s">
        <v>276</v>
      </c>
      <c r="K56" t="s">
        <v>137</v>
      </c>
      <c r="L56" t="s">
        <v>279</v>
      </c>
      <c r="M56" t="s">
        <v>110</v>
      </c>
      <c r="N56" t="s">
        <v>280</v>
      </c>
      <c r="O56">
        <v>1029.95</v>
      </c>
      <c r="P56">
        <v>5</v>
      </c>
      <c r="Q56">
        <v>0</v>
      </c>
      <c r="R56">
        <v>298.68549999999999</v>
      </c>
    </row>
    <row r="57" spans="3:18" x14ac:dyDescent="0.3">
      <c r="C57">
        <v>56</v>
      </c>
      <c r="D57" t="s">
        <v>281</v>
      </c>
      <c r="E57">
        <v>42538</v>
      </c>
      <c r="F57" t="s">
        <v>282</v>
      </c>
      <c r="G57" t="s">
        <v>75</v>
      </c>
      <c r="H57" t="s">
        <v>76</v>
      </c>
      <c r="I57" t="s">
        <v>283</v>
      </c>
      <c r="J57" t="s">
        <v>276</v>
      </c>
      <c r="K57" t="s">
        <v>137</v>
      </c>
      <c r="L57" t="s">
        <v>284</v>
      </c>
      <c r="M57" t="s">
        <v>92</v>
      </c>
      <c r="N57" t="s">
        <v>285</v>
      </c>
      <c r="O57">
        <v>208.56</v>
      </c>
      <c r="P57">
        <v>6</v>
      </c>
      <c r="Q57">
        <v>0</v>
      </c>
      <c r="R57" t="s">
        <v>317</v>
      </c>
    </row>
    <row r="59" spans="3:18" x14ac:dyDescent="0.3">
      <c r="Q59" t="s">
        <v>305</v>
      </c>
      <c r="R59">
        <f>MAX(R2:R57)</f>
        <v>302</v>
      </c>
    </row>
    <row r="60" spans="3:18" x14ac:dyDescent="0.3">
      <c r="Q60" t="s">
        <v>306</v>
      </c>
      <c r="R60">
        <f>MIN(R2:R57)</f>
        <v>-1665.0522000000001</v>
      </c>
    </row>
    <row r="61" spans="3:18" x14ac:dyDescent="0.3">
      <c r="Q61" t="s">
        <v>307</v>
      </c>
      <c r="R61">
        <f>SUM(R2:R57)</f>
        <v>-398.59630000000044</v>
      </c>
    </row>
    <row r="62" spans="3:18" x14ac:dyDescent="0.3">
      <c r="D62" s="5" t="s">
        <v>299</v>
      </c>
      <c r="E62" t="s">
        <v>63</v>
      </c>
      <c r="F62" t="s">
        <v>316</v>
      </c>
      <c r="Q62" t="s">
        <v>308</v>
      </c>
      <c r="R62">
        <f>AVERAGE(R2:R57)</f>
        <v>-7.2472054545454627</v>
      </c>
    </row>
    <row r="63" spans="3:18" x14ac:dyDescent="0.3">
      <c r="E63" t="s">
        <v>136</v>
      </c>
      <c r="F63">
        <f>COUNTIF(J1:J57,E63)</f>
        <v>9</v>
      </c>
      <c r="Q63" t="s">
        <v>311</v>
      </c>
      <c r="R63">
        <f>LARGE(R2:R57,2)</f>
        <v>298.68549999999999</v>
      </c>
    </row>
    <row r="64" spans="3:18" x14ac:dyDescent="0.3">
      <c r="Q64" t="s">
        <v>312</v>
      </c>
      <c r="R64">
        <f>SMALL(R2:R57,4)</f>
        <v>-123.858</v>
      </c>
    </row>
    <row r="65" spans="4:19" x14ac:dyDescent="0.3">
      <c r="Q65" t="s">
        <v>313</v>
      </c>
      <c r="R65">
        <f>POWER(2,3)</f>
        <v>8</v>
      </c>
    </row>
    <row r="66" spans="4:19" x14ac:dyDescent="0.3">
      <c r="D66" s="5" t="s">
        <v>300</v>
      </c>
      <c r="E66" t="s">
        <v>324</v>
      </c>
      <c r="F66" t="s">
        <v>325</v>
      </c>
      <c r="G66" t="s">
        <v>316</v>
      </c>
      <c r="Q66" t="s">
        <v>314</v>
      </c>
      <c r="R66">
        <f>SQRT(100)</f>
        <v>10</v>
      </c>
    </row>
    <row r="67" spans="4:19" x14ac:dyDescent="0.3">
      <c r="E67" t="s">
        <v>136</v>
      </c>
      <c r="F67" t="s">
        <v>137</v>
      </c>
      <c r="G67">
        <f>COUNTIFS(J1:J57,E67,K1:K57,F67)</f>
        <v>1</v>
      </c>
      <c r="Q67" t="s">
        <v>315</v>
      </c>
      <c r="R67">
        <f>MOD(12,5)</f>
        <v>2</v>
      </c>
    </row>
    <row r="68" spans="4:19" x14ac:dyDescent="0.3">
      <c r="Q68" t="s">
        <v>316</v>
      </c>
      <c r="R68">
        <f>COUNT(R2:R57)</f>
        <v>55</v>
      </c>
      <c r="S68" t="s">
        <v>318</v>
      </c>
    </row>
    <row r="69" spans="4:19" x14ac:dyDescent="0.3">
      <c r="Q69" t="s">
        <v>319</v>
      </c>
      <c r="R69">
        <f>COUNTA(R2:R57)</f>
        <v>56</v>
      </c>
      <c r="S69" t="s">
        <v>320</v>
      </c>
    </row>
    <row r="70" spans="4:19" x14ac:dyDescent="0.3">
      <c r="D70" s="5" t="s">
        <v>301</v>
      </c>
      <c r="E70" t="s">
        <v>324</v>
      </c>
      <c r="F70" t="s">
        <v>326</v>
      </c>
    </row>
    <row r="71" spans="4:19" x14ac:dyDescent="0.3">
      <c r="E71" t="s">
        <v>256</v>
      </c>
      <c r="F71">
        <f>SUMIF(J2:J57,E71,R2:R57)</f>
        <v>11.054000000000002</v>
      </c>
    </row>
    <row r="74" spans="4:19" x14ac:dyDescent="0.3">
      <c r="D74" s="5" t="s">
        <v>302</v>
      </c>
      <c r="E74" t="s">
        <v>324</v>
      </c>
      <c r="F74" t="s">
        <v>325</v>
      </c>
      <c r="G74" t="s">
        <v>326</v>
      </c>
    </row>
    <row r="75" spans="4:19" x14ac:dyDescent="0.3">
      <c r="E75" t="s">
        <v>276</v>
      </c>
      <c r="F75" t="s">
        <v>137</v>
      </c>
      <c r="G75">
        <f>SUMIFS(R2:R57,J2:J57,E75,K2:K57,F75)</f>
        <v>299.68549999999999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- Functions</vt:lpstr>
      <vt:lpstr>Maths - Functions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dfa27415-ea96-4015-8bef-8b30dd4d556b</vt:lpwstr>
  </property>
</Properties>
</file>