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1" i="2" l="1"/>
  <c r="M4" i="2"/>
  <c r="M8" i="2" s="1"/>
  <c r="M3" i="2"/>
  <c r="M5" i="2" s="1"/>
  <c r="I38" i="2"/>
  <c r="I35" i="2"/>
  <c r="I33" i="2"/>
  <c r="I31" i="2"/>
  <c r="I29" i="2"/>
  <c r="I28" i="2"/>
  <c r="K16" i="2"/>
  <c r="J6" i="2"/>
  <c r="K24" i="2"/>
  <c r="J21" i="2"/>
  <c r="J20" i="2"/>
  <c r="K11" i="2"/>
  <c r="J11" i="2"/>
  <c r="K23" i="2"/>
  <c r="K15" i="2"/>
  <c r="I7" i="2"/>
  <c r="I6" i="2"/>
  <c r="I5" i="2"/>
  <c r="I4" i="2"/>
  <c r="I3" i="2"/>
  <c r="I2" i="2"/>
  <c r="U2" i="1"/>
  <c r="V2" i="1"/>
  <c r="U3" i="1"/>
  <c r="U11" i="1"/>
  <c r="U4" i="1"/>
  <c r="U5" i="1"/>
  <c r="U6" i="1"/>
  <c r="U7" i="1"/>
  <c r="U8" i="1"/>
  <c r="U12" i="1"/>
  <c r="U13" i="1"/>
  <c r="U14" i="1"/>
  <c r="U15" i="1"/>
  <c r="S2" i="1"/>
  <c r="R2" i="1"/>
  <c r="Q2" i="1"/>
  <c r="P2" i="1"/>
  <c r="O2" i="1"/>
  <c r="N2" i="1"/>
  <c r="L3" i="1"/>
  <c r="L4" i="1"/>
  <c r="L5" i="1"/>
  <c r="L6" i="1"/>
  <c r="L7" i="1"/>
  <c r="L8" i="1"/>
  <c r="L9" i="1"/>
  <c r="L10" i="1"/>
  <c r="L11" i="1"/>
  <c r="L12" i="1"/>
  <c r="L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2" i="1"/>
  <c r="K2" i="1"/>
  <c r="J2" i="1"/>
  <c r="I2" i="1"/>
  <c r="M20" i="2" l="1"/>
  <c r="M19" i="2"/>
  <c r="M14" i="2"/>
  <c r="M16" i="2" s="1"/>
  <c r="M13" i="2"/>
  <c r="M12" i="2"/>
  <c r="M10" i="2"/>
  <c r="M9" i="2"/>
  <c r="M7" i="2"/>
  <c r="M6" i="2"/>
</calcChain>
</file>

<file path=xl/sharedStrings.xml><?xml version="1.0" encoding="utf-8"?>
<sst xmlns="http://schemas.openxmlformats.org/spreadsheetml/2006/main" count="213" uniqueCount="97">
  <si>
    <t>chart_id</t>
  </si>
  <si>
    <t>amount</t>
  </si>
  <si>
    <t>date_received</t>
  </si>
  <si>
    <t>provider_group_id</t>
  </si>
  <si>
    <t>provider_group_name</t>
  </si>
  <si>
    <t>provider_first_name</t>
  </si>
  <si>
    <t>provider_last_name</t>
  </si>
  <si>
    <t>THOMAS B CHODOSH DO PA</t>
  </si>
  <si>
    <t>860976792,FAMILY HEALTH CENTER OF EAST V</t>
  </si>
  <si>
    <t>MARIA</t>
  </si>
  <si>
    <t>REYES</t>
  </si>
  <si>
    <t>WV_JENNIFER L. LEAVITT, DO_550765276</t>
  </si>
  <si>
    <t>Jennifer</t>
  </si>
  <si>
    <t>Leavitt</t>
  </si>
  <si>
    <t>FAMILY HEALTH CENTER</t>
  </si>
  <si>
    <t>Steven</t>
  </si>
  <si>
    <t>Havener</t>
  </si>
  <si>
    <t>391127163,NETWORK HEALTH SYSTEM INC</t>
  </si>
  <si>
    <t>RAMAN</t>
  </si>
  <si>
    <t>ASHTA</t>
  </si>
  <si>
    <t>MARION AREA PHYSICIANS, LLC</t>
  </si>
  <si>
    <t>Bruce</t>
  </si>
  <si>
    <t>Barker</t>
  </si>
  <si>
    <t>BRUCE</t>
  </si>
  <si>
    <t>BARKER</t>
  </si>
  <si>
    <t>PCP_SPOTSYLVANIA MULTI-SPECIALTY GROUP L</t>
  </si>
  <si>
    <t>MAKINI</t>
  </si>
  <si>
    <t>AINSWORTH</t>
  </si>
  <si>
    <t>202222536,GARDENDALE PHYSICIAN ASSOCIATE</t>
  </si>
  <si>
    <t>JOHN</t>
  </si>
  <si>
    <t>CANTRELL</t>
  </si>
  <si>
    <t>upper</t>
  </si>
  <si>
    <t>lower</t>
  </si>
  <si>
    <t>proper</t>
  </si>
  <si>
    <t>SInha</t>
  </si>
  <si>
    <t>len</t>
  </si>
  <si>
    <t>replace</t>
  </si>
  <si>
    <t>a bc</t>
  </si>
  <si>
    <t>left</t>
  </si>
  <si>
    <t>right</t>
  </si>
  <si>
    <t>find</t>
  </si>
  <si>
    <t>concatenate</t>
  </si>
  <si>
    <t>mid</t>
  </si>
  <si>
    <t>fullname</t>
  </si>
  <si>
    <t>fname</t>
  </si>
  <si>
    <t>lname</t>
  </si>
  <si>
    <t>Ram Kumar</t>
  </si>
  <si>
    <t>Ramansjkhsjhgshfgsg Sinhasjhsjhfgsghfsghsdfsdsfgdsgf</t>
  </si>
  <si>
    <t>orderid</t>
  </si>
  <si>
    <t>customer name</t>
  </si>
  <si>
    <t>product</t>
  </si>
  <si>
    <t>zone</t>
  </si>
  <si>
    <t>dove</t>
  </si>
  <si>
    <t>lux</t>
  </si>
  <si>
    <t>sony phone</t>
  </si>
  <si>
    <t>lakme</t>
  </si>
  <si>
    <t>samsung</t>
  </si>
  <si>
    <t>east</t>
  </si>
  <si>
    <t>west</t>
  </si>
  <si>
    <t>north</t>
  </si>
  <si>
    <t>south</t>
  </si>
  <si>
    <t>sum</t>
  </si>
  <si>
    <t>max</t>
  </si>
  <si>
    <t>min</t>
  </si>
  <si>
    <t>avg</t>
  </si>
  <si>
    <t>small</t>
  </si>
  <si>
    <t>large</t>
  </si>
  <si>
    <t>sumif</t>
  </si>
  <si>
    <t>sumifs</t>
  </si>
  <si>
    <t>countif</t>
  </si>
  <si>
    <t>countifs</t>
  </si>
  <si>
    <t>total price</t>
  </si>
  <si>
    <t>total</t>
  </si>
  <si>
    <t xml:space="preserve">count </t>
  </si>
  <si>
    <t>count</t>
  </si>
  <si>
    <t>round</t>
  </si>
  <si>
    <t>roundup</t>
  </si>
  <si>
    <t>roundwon</t>
  </si>
  <si>
    <t>sqrt</t>
  </si>
  <si>
    <t>pow</t>
  </si>
  <si>
    <t>mod</t>
  </si>
  <si>
    <t>maths functions</t>
  </si>
  <si>
    <t>date functions</t>
  </si>
  <si>
    <t>today</t>
  </si>
  <si>
    <t>now</t>
  </si>
  <si>
    <t>year</t>
  </si>
  <si>
    <t>month</t>
  </si>
  <si>
    <t>day</t>
  </si>
  <si>
    <t>minuter</t>
  </si>
  <si>
    <t>second</t>
  </si>
  <si>
    <t>hour</t>
  </si>
  <si>
    <t>eomonth</t>
  </si>
  <si>
    <t>add days</t>
  </si>
  <si>
    <t>dated diff</t>
  </si>
  <si>
    <t>y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</si>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</sst>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6" fontId="0" fillId="0" borderId="0" xfId="0" applyNumberFormat="1"/>
    <xf numFmtId="0" fontId="0" fillId="0" borderId="0" xfId="0"/>
    <xf numFmtId="14" fontId="0" fillId="0" borderId="0" xfId="0" applyNumberFormat="1"/>
    <xf numFmtId="0" fontId="0" fillId="3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A10" zoomScale="150" zoomScaleNormal="150" workbookViewId="0">
      <selection activeCell="A29" sqref="A29"/>
    </sheetView>
  </sheetViews>
  <sheetFormatPr defaultRowHeight="14.4" x14ac:dyDescent="0.3"/>
  <cols>
    <col min="8" max="8" width="6.109375" customWidth="1"/>
    <col min="11" max="11" width="5" customWidth="1"/>
  </cols>
  <sheetData>
    <row r="1" spans="1:2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31</v>
      </c>
      <c r="J1" s="5" t="s">
        <v>32</v>
      </c>
      <c r="K1" s="5" t="s">
        <v>33</v>
      </c>
      <c r="L1" s="5" t="s">
        <v>35</v>
      </c>
      <c r="M1" s="5" t="s">
        <v>36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</row>
    <row r="2" spans="1:22" x14ac:dyDescent="0.3">
      <c r="A2" s="3">
        <v>18165525</v>
      </c>
      <c r="B2" s="3">
        <v>75</v>
      </c>
      <c r="C2" s="4">
        <v>41941</v>
      </c>
      <c r="D2" s="3">
        <v>470874311</v>
      </c>
      <c r="E2" s="3" t="s">
        <v>7</v>
      </c>
      <c r="F2" s="3" t="s">
        <v>37</v>
      </c>
      <c r="G2" s="3" t="s">
        <v>34</v>
      </c>
      <c r="I2" t="str">
        <f>UPPER(G2)</f>
        <v>SINHA</v>
      </c>
      <c r="J2" t="str">
        <f>LOWER(G2)</f>
        <v>sinha</v>
      </c>
      <c r="K2" t="str">
        <f>PROPER(G2)</f>
        <v>Sinha</v>
      </c>
      <c r="L2">
        <f>LEN(F2)</f>
        <v>4</v>
      </c>
      <c r="M2" t="str">
        <f>REPLACE(F2,1,2,"alpha")</f>
        <v>alphabc</v>
      </c>
      <c r="N2" t="str">
        <f>LEFT(E2,4)</f>
        <v>THOM</v>
      </c>
      <c r="O2" t="str">
        <f>RIGHT(E2,2)</f>
        <v>PA</v>
      </c>
      <c r="P2">
        <f>FIND(" ",E2)</f>
        <v>7</v>
      </c>
      <c r="Q2" t="str">
        <f>CONCATENATE(F2," ",G2)</f>
        <v>a bc SInha</v>
      </c>
      <c r="R2" t="str">
        <f>F2&amp;" "&amp;G2</f>
        <v>a bc SInha</v>
      </c>
      <c r="S2" t="str">
        <f>MID(E2,3,4)</f>
        <v>OMAS</v>
      </c>
      <c r="T2" t="s">
        <v>47</v>
      </c>
      <c r="U2" t="str">
        <f>LEFT(T2,FIND(" ",T2))</f>
        <v xml:space="preserve">Ramansjkhsjhgshfgsg </v>
      </c>
      <c r="V2" t="str">
        <f>RIGHT(T2,LEN(T2)-FIND(" ",T2))</f>
        <v>Sinhasjhsjhfgsghfsghsdfsdsfgdsgf</v>
      </c>
    </row>
    <row r="3" spans="1:22" x14ac:dyDescent="0.3">
      <c r="A3" s="3">
        <v>18786826</v>
      </c>
      <c r="B3" s="3">
        <v>100</v>
      </c>
      <c r="C3" s="4">
        <v>41934</v>
      </c>
      <c r="D3" s="3">
        <v>860976792</v>
      </c>
      <c r="E3" s="3" t="s">
        <v>8</v>
      </c>
      <c r="F3" s="3" t="s">
        <v>9</v>
      </c>
      <c r="G3" s="3" t="s">
        <v>10</v>
      </c>
      <c r="L3" s="3">
        <f t="shared" ref="L3:L13" si="0">LEN(F3)</f>
        <v>5</v>
      </c>
      <c r="M3" s="3" t="str">
        <f t="shared" ref="M3:M15" si="1">REPLACE(F3,1,2,"alpha")</f>
        <v>alphaRIA</v>
      </c>
      <c r="T3" t="s">
        <v>46</v>
      </c>
      <c r="U3" s="3" t="str">
        <f>LEFT(T3,FIND(" ",T3,1))</f>
        <v xml:space="preserve">Ram </v>
      </c>
    </row>
    <row r="4" spans="1:22" x14ac:dyDescent="0.3">
      <c r="A4" s="3">
        <v>19296873</v>
      </c>
      <c r="B4" s="3">
        <v>75</v>
      </c>
      <c r="C4" s="4">
        <v>41928</v>
      </c>
      <c r="D4" s="3">
        <v>550765276</v>
      </c>
      <c r="E4" s="3" t="s">
        <v>11</v>
      </c>
      <c r="F4" s="3" t="s">
        <v>12</v>
      </c>
      <c r="G4" s="3" t="s">
        <v>13</v>
      </c>
      <c r="L4" s="3">
        <f t="shared" si="0"/>
        <v>8</v>
      </c>
      <c r="M4" s="3" t="str">
        <f t="shared" si="1"/>
        <v>alphannifer</v>
      </c>
      <c r="U4" s="3" t="str">
        <f t="shared" ref="U3:U15" si="2">LEFT(T4,5)</f>
        <v/>
      </c>
    </row>
    <row r="5" spans="1:22" x14ac:dyDescent="0.3">
      <c r="A5" s="3">
        <v>19297020</v>
      </c>
      <c r="B5" s="3">
        <v>75</v>
      </c>
      <c r="C5" s="4">
        <v>41928</v>
      </c>
      <c r="D5" s="3">
        <v>550765276</v>
      </c>
      <c r="E5" s="3" t="s">
        <v>11</v>
      </c>
      <c r="F5" s="3" t="s">
        <v>12</v>
      </c>
      <c r="G5" s="3" t="s">
        <v>13</v>
      </c>
      <c r="L5" s="3">
        <f t="shared" si="0"/>
        <v>8</v>
      </c>
      <c r="M5" s="3" t="str">
        <f t="shared" si="1"/>
        <v>alphannifer</v>
      </c>
      <c r="U5" s="3" t="str">
        <f t="shared" si="2"/>
        <v/>
      </c>
    </row>
    <row r="6" spans="1:22" x14ac:dyDescent="0.3">
      <c r="A6" s="3">
        <v>21574200</v>
      </c>
      <c r="B6" s="3">
        <v>75</v>
      </c>
      <c r="C6" s="4">
        <v>41939</v>
      </c>
      <c r="D6" s="3">
        <v>742712301</v>
      </c>
      <c r="E6" s="3" t="s">
        <v>14</v>
      </c>
      <c r="F6" s="3" t="s">
        <v>15</v>
      </c>
      <c r="G6" s="3" t="s">
        <v>16</v>
      </c>
      <c r="L6" s="3">
        <f t="shared" si="0"/>
        <v>6</v>
      </c>
      <c r="M6" s="3" t="str">
        <f t="shared" si="1"/>
        <v>alphaeven</v>
      </c>
      <c r="U6" s="3" t="str">
        <f t="shared" si="2"/>
        <v/>
      </c>
    </row>
    <row r="7" spans="1:22" x14ac:dyDescent="0.3">
      <c r="A7" s="3">
        <v>19849919</v>
      </c>
      <c r="B7" s="3">
        <v>75</v>
      </c>
      <c r="C7" s="4">
        <v>42009</v>
      </c>
      <c r="D7" s="3">
        <v>391127163</v>
      </c>
      <c r="E7" s="3" t="s">
        <v>17</v>
      </c>
      <c r="F7" s="3" t="s">
        <v>18</v>
      </c>
      <c r="G7" s="3" t="s">
        <v>19</v>
      </c>
      <c r="L7" s="3">
        <f t="shared" si="0"/>
        <v>5</v>
      </c>
      <c r="M7" s="3" t="str">
        <f t="shared" si="1"/>
        <v>alphaMAN</v>
      </c>
      <c r="U7" s="3" t="str">
        <f t="shared" si="2"/>
        <v/>
      </c>
    </row>
    <row r="8" spans="1:22" x14ac:dyDescent="0.3">
      <c r="A8" s="3">
        <v>23860072</v>
      </c>
      <c r="B8" s="3">
        <v>75</v>
      </c>
      <c r="C8" s="4">
        <v>42006</v>
      </c>
      <c r="D8" s="3">
        <v>800835324</v>
      </c>
      <c r="E8" s="3" t="s">
        <v>20</v>
      </c>
      <c r="F8" s="3" t="s">
        <v>21</v>
      </c>
      <c r="G8" s="3" t="s">
        <v>22</v>
      </c>
      <c r="L8" s="3">
        <f t="shared" si="0"/>
        <v>5</v>
      </c>
      <c r="M8" s="3" t="str">
        <f t="shared" si="1"/>
        <v>alphauce</v>
      </c>
      <c r="U8" s="3" t="str">
        <f t="shared" si="2"/>
        <v/>
      </c>
    </row>
    <row r="9" spans="1:22" x14ac:dyDescent="0.3">
      <c r="A9" s="3">
        <v>23337719</v>
      </c>
      <c r="B9" s="3">
        <v>75</v>
      </c>
      <c r="C9" s="4">
        <v>42006</v>
      </c>
      <c r="D9" s="3">
        <v>800835324</v>
      </c>
      <c r="E9" s="3" t="s">
        <v>20</v>
      </c>
      <c r="F9" s="3" t="s">
        <v>23</v>
      </c>
      <c r="G9" s="3" t="s">
        <v>24</v>
      </c>
      <c r="L9" s="3">
        <f t="shared" si="0"/>
        <v>5</v>
      </c>
      <c r="M9" s="3" t="str">
        <f t="shared" si="1"/>
        <v>alphaUCE</v>
      </c>
      <c r="U9" s="3" t="s">
        <v>38</v>
      </c>
      <c r="V9" t="s">
        <v>39</v>
      </c>
    </row>
    <row r="10" spans="1:22" x14ac:dyDescent="0.3">
      <c r="A10" s="3">
        <v>18762547</v>
      </c>
      <c r="B10" s="3">
        <v>100</v>
      </c>
      <c r="C10" s="4">
        <v>42067</v>
      </c>
      <c r="D10" s="3">
        <v>800479114</v>
      </c>
      <c r="E10" s="3" t="s">
        <v>25</v>
      </c>
      <c r="F10" s="3" t="s">
        <v>26</v>
      </c>
      <c r="G10" s="3" t="s">
        <v>27</v>
      </c>
      <c r="L10" s="3">
        <f t="shared" si="0"/>
        <v>6</v>
      </c>
      <c r="M10" s="3" t="str">
        <f t="shared" si="1"/>
        <v>alphaKINI</v>
      </c>
      <c r="U10" s="3" t="s">
        <v>40</v>
      </c>
      <c r="V10" t="s">
        <v>35</v>
      </c>
    </row>
    <row r="11" spans="1:22" x14ac:dyDescent="0.3">
      <c r="A11" s="3">
        <v>18530406</v>
      </c>
      <c r="B11" s="3">
        <v>125</v>
      </c>
      <c r="C11" s="4">
        <v>42170</v>
      </c>
      <c r="D11" s="3">
        <v>202222536</v>
      </c>
      <c r="E11" s="3" t="s">
        <v>28</v>
      </c>
      <c r="F11" s="3" t="s">
        <v>29</v>
      </c>
      <c r="G11" s="3" t="s">
        <v>30</v>
      </c>
      <c r="L11" s="3">
        <f t="shared" si="0"/>
        <v>4</v>
      </c>
      <c r="M11" s="3" t="str">
        <f t="shared" si="1"/>
        <v>alphaHN</v>
      </c>
      <c r="U11" s="3" t="str">
        <f>LEFT(T11,5)</f>
        <v/>
      </c>
      <c r="V11" t="s">
        <v>40</v>
      </c>
    </row>
    <row r="12" spans="1:22" x14ac:dyDescent="0.3">
      <c r="A12" s="3">
        <v>18538652</v>
      </c>
      <c r="B12" s="3">
        <v>125</v>
      </c>
      <c r="C12" s="4">
        <v>42170</v>
      </c>
      <c r="D12" s="3">
        <v>202222536</v>
      </c>
      <c r="E12" s="3" t="s">
        <v>28</v>
      </c>
      <c r="F12" s="3" t="s">
        <v>29</v>
      </c>
      <c r="G12" s="3" t="s">
        <v>30</v>
      </c>
      <c r="L12" s="3">
        <f t="shared" si="0"/>
        <v>4</v>
      </c>
      <c r="M12" s="3" t="str">
        <f t="shared" si="1"/>
        <v>alphaHN</v>
      </c>
      <c r="U12" s="3" t="str">
        <f t="shared" si="2"/>
        <v/>
      </c>
    </row>
    <row r="13" spans="1:22" x14ac:dyDescent="0.3">
      <c r="A13" s="3">
        <v>18545804</v>
      </c>
      <c r="B13" s="3">
        <v>125</v>
      </c>
      <c r="C13" s="4">
        <v>42170</v>
      </c>
      <c r="D13" s="3">
        <v>202222536</v>
      </c>
      <c r="E13" s="3" t="s">
        <v>28</v>
      </c>
      <c r="F13" s="3" t="s">
        <v>29</v>
      </c>
      <c r="G13" s="3" t="s">
        <v>30</v>
      </c>
      <c r="L13" s="3">
        <f t="shared" si="0"/>
        <v>4</v>
      </c>
      <c r="M13" s="3" t="str">
        <f t="shared" si="1"/>
        <v>alphaHN</v>
      </c>
      <c r="U13" s="3" t="str">
        <f t="shared" si="2"/>
        <v/>
      </c>
    </row>
    <row r="14" spans="1:22" x14ac:dyDescent="0.3">
      <c r="A14" s="3">
        <v>18550539</v>
      </c>
      <c r="B14" s="3">
        <v>125</v>
      </c>
      <c r="C14" s="4">
        <v>42170</v>
      </c>
      <c r="D14" s="3">
        <v>202222536</v>
      </c>
      <c r="E14" s="3" t="s">
        <v>28</v>
      </c>
      <c r="F14" s="3" t="s">
        <v>29</v>
      </c>
      <c r="G14" s="3" t="s">
        <v>30</v>
      </c>
      <c r="M14" s="3" t="str">
        <f t="shared" si="1"/>
        <v>alphaHN</v>
      </c>
      <c r="U14" s="3" t="str">
        <f t="shared" si="2"/>
        <v/>
      </c>
    </row>
    <row r="15" spans="1:22" x14ac:dyDescent="0.3">
      <c r="A15" s="3">
        <v>18576063</v>
      </c>
      <c r="B15" s="3">
        <v>125</v>
      </c>
      <c r="C15" s="4">
        <v>42170</v>
      </c>
      <c r="D15" s="3">
        <v>202222536</v>
      </c>
      <c r="E15" s="3" t="s">
        <v>28</v>
      </c>
      <c r="F15" s="3" t="s">
        <v>29</v>
      </c>
      <c r="G15" s="3" t="s">
        <v>30</v>
      </c>
      <c r="M15" s="3" t="str">
        <f t="shared" si="1"/>
        <v>alphaHN</v>
      </c>
      <c r="U15" s="3" t="str">
        <f t="shared" si="2"/>
        <v/>
      </c>
    </row>
    <row r="16" spans="1:22" x14ac:dyDescent="0.3">
      <c r="A16" s="3">
        <v>18579510</v>
      </c>
      <c r="B16" s="3">
        <v>125</v>
      </c>
      <c r="C16" s="4">
        <v>42170</v>
      </c>
      <c r="D16" s="3">
        <v>202222536</v>
      </c>
      <c r="E16" s="3" t="s">
        <v>28</v>
      </c>
      <c r="F16" s="3" t="s">
        <v>29</v>
      </c>
      <c r="G16" s="3" t="s">
        <v>30</v>
      </c>
    </row>
    <row r="17" spans="1:7" x14ac:dyDescent="0.3">
      <c r="A17" s="3">
        <v>18590246</v>
      </c>
      <c r="B17" s="3">
        <v>125</v>
      </c>
      <c r="C17" s="4">
        <v>42170</v>
      </c>
      <c r="D17" s="3">
        <v>202222536</v>
      </c>
      <c r="E17" s="3" t="s">
        <v>28</v>
      </c>
      <c r="F17" s="3" t="s">
        <v>29</v>
      </c>
      <c r="G17" s="3" t="s">
        <v>30</v>
      </c>
    </row>
    <row r="18" spans="1:7" x14ac:dyDescent="0.3">
      <c r="A18" s="3">
        <v>18595200</v>
      </c>
      <c r="B18" s="3">
        <v>125</v>
      </c>
      <c r="C18" s="4">
        <v>42170</v>
      </c>
      <c r="D18" s="3">
        <v>202222536</v>
      </c>
      <c r="E18" s="3" t="s">
        <v>28</v>
      </c>
      <c r="F18" s="3" t="s">
        <v>29</v>
      </c>
      <c r="G18" s="3" t="s">
        <v>30</v>
      </c>
    </row>
    <row r="19" spans="1:7" x14ac:dyDescent="0.3">
      <c r="A19" s="3">
        <v>18597447</v>
      </c>
      <c r="B19" s="3">
        <v>125</v>
      </c>
      <c r="C19" s="4">
        <v>42170</v>
      </c>
      <c r="D19" s="3">
        <v>202222536</v>
      </c>
      <c r="E19" s="3" t="s">
        <v>28</v>
      </c>
      <c r="F19" s="3" t="s">
        <v>29</v>
      </c>
      <c r="G19" s="3" t="s">
        <v>30</v>
      </c>
    </row>
    <row r="20" spans="1:7" x14ac:dyDescent="0.3">
      <c r="A20" s="3">
        <v>18518371</v>
      </c>
      <c r="B20" s="3">
        <v>125</v>
      </c>
      <c r="C20" s="4">
        <v>42170</v>
      </c>
      <c r="D20" s="3">
        <v>202222536</v>
      </c>
      <c r="E20" s="3" t="s">
        <v>28</v>
      </c>
      <c r="F20" s="3" t="s">
        <v>29</v>
      </c>
      <c r="G20" s="3" t="s">
        <v>30</v>
      </c>
    </row>
    <row r="21" spans="1:7" x14ac:dyDescent="0.3">
      <c r="A21" s="3">
        <v>18533607</v>
      </c>
      <c r="B21" s="3">
        <v>125</v>
      </c>
      <c r="C21" s="4">
        <v>42170</v>
      </c>
      <c r="D21" s="3">
        <v>202222536</v>
      </c>
      <c r="E21" s="3" t="s">
        <v>28</v>
      </c>
      <c r="F21" s="3" t="s">
        <v>29</v>
      </c>
      <c r="G21" s="3" t="s">
        <v>30</v>
      </c>
    </row>
    <row r="22" spans="1:7" x14ac:dyDescent="0.3">
      <c r="A22" s="3">
        <v>18557298</v>
      </c>
      <c r="B22" s="3">
        <v>125</v>
      </c>
      <c r="C22" s="4">
        <v>42170</v>
      </c>
      <c r="D22" s="3">
        <v>202222536</v>
      </c>
      <c r="E22" s="3" t="s">
        <v>28</v>
      </c>
      <c r="F22" s="3" t="s">
        <v>29</v>
      </c>
      <c r="G2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130" zoomScaleNormal="130" workbookViewId="0">
      <selection activeCell="M8" sqref="M8"/>
    </sheetView>
  </sheetViews>
  <sheetFormatPr defaultRowHeight="14.4" x14ac:dyDescent="0.3"/>
  <cols>
    <col min="2" max="4" width="8.88671875" style="3"/>
    <col min="6" max="6" width="22.33203125" customWidth="1"/>
    <col min="9" max="9" width="18.109375" customWidth="1"/>
    <col min="13" max="13" width="14.6640625" bestFit="1" customWidth="1"/>
  </cols>
  <sheetData>
    <row r="1" spans="1:14" x14ac:dyDescent="0.3">
      <c r="A1" s="5" t="s">
        <v>48</v>
      </c>
      <c r="B1" s="5" t="s">
        <v>49</v>
      </c>
      <c r="C1" s="5" t="s">
        <v>50</v>
      </c>
      <c r="D1" s="5" t="s">
        <v>51</v>
      </c>
      <c r="E1" s="5" t="s">
        <v>1</v>
      </c>
      <c r="F1" s="5" t="s">
        <v>2</v>
      </c>
      <c r="H1" s="1" t="s">
        <v>81</v>
      </c>
      <c r="I1" s="1"/>
      <c r="J1" s="1"/>
      <c r="L1" s="1" t="s">
        <v>82</v>
      </c>
      <c r="M1" s="1"/>
      <c r="N1" s="1"/>
    </row>
    <row r="2" spans="1:14" x14ac:dyDescent="0.3">
      <c r="A2" s="3">
        <v>18165525</v>
      </c>
      <c r="B2" s="3" t="s">
        <v>7</v>
      </c>
      <c r="C2" s="3" t="s">
        <v>52</v>
      </c>
      <c r="D2" s="3" t="s">
        <v>57</v>
      </c>
      <c r="E2" s="3">
        <v>75</v>
      </c>
      <c r="F2" s="4">
        <v>41941</v>
      </c>
      <c r="H2" t="s">
        <v>61</v>
      </c>
      <c r="I2">
        <f>SUM(E2:E22)</f>
        <v>2225</v>
      </c>
    </row>
    <row r="3" spans="1:14" x14ac:dyDescent="0.3">
      <c r="A3" s="3">
        <v>18786826</v>
      </c>
      <c r="B3" s="3" t="s">
        <v>8</v>
      </c>
      <c r="C3" s="3" t="s">
        <v>53</v>
      </c>
      <c r="D3" s="3" t="s">
        <v>57</v>
      </c>
      <c r="E3" s="3">
        <v>100</v>
      </c>
      <c r="F3" s="4">
        <v>41934</v>
      </c>
      <c r="H3" t="s">
        <v>62</v>
      </c>
      <c r="I3">
        <f>MAX(E2:E22)</f>
        <v>125</v>
      </c>
      <c r="L3" t="s">
        <v>83</v>
      </c>
      <c r="M3" s="4">
        <f ca="1">TODAY()</f>
        <v>43235</v>
      </c>
    </row>
    <row r="4" spans="1:14" x14ac:dyDescent="0.3">
      <c r="A4" s="3">
        <v>19296873</v>
      </c>
      <c r="B4" s="3" t="s">
        <v>11</v>
      </c>
      <c r="C4" s="3" t="s">
        <v>53</v>
      </c>
      <c r="D4" s="3" t="s">
        <v>57</v>
      </c>
      <c r="E4" s="3">
        <v>75</v>
      </c>
      <c r="F4" s="4">
        <v>41928</v>
      </c>
      <c r="H4" t="s">
        <v>63</v>
      </c>
      <c r="I4">
        <f>MIN(E2:E22)</f>
        <v>75</v>
      </c>
      <c r="L4" t="s">
        <v>84</v>
      </c>
      <c r="M4" s="6">
        <f ca="1">NOW()</f>
        <v>43235.584066898147</v>
      </c>
    </row>
    <row r="5" spans="1:14" x14ac:dyDescent="0.3">
      <c r="A5" s="3">
        <v>19297020</v>
      </c>
      <c r="B5" s="3" t="s">
        <v>11</v>
      </c>
      <c r="C5" s="3" t="s">
        <v>53</v>
      </c>
      <c r="D5" s="3" t="s">
        <v>58</v>
      </c>
      <c r="E5" s="3">
        <v>75</v>
      </c>
      <c r="F5" s="4">
        <v>41928</v>
      </c>
      <c r="H5" t="s">
        <v>64</v>
      </c>
      <c r="I5">
        <f>AVERAGE(E2:E22)</f>
        <v>105.95238095238095</v>
      </c>
      <c r="L5" t="s">
        <v>85</v>
      </c>
      <c r="M5">
        <f ca="1">YEAR(M3)</f>
        <v>2018</v>
      </c>
    </row>
    <row r="6" spans="1:14" x14ac:dyDescent="0.3">
      <c r="A6" s="3">
        <v>21574200</v>
      </c>
      <c r="B6" s="3" t="s">
        <v>14</v>
      </c>
      <c r="C6" s="3" t="s">
        <v>54</v>
      </c>
      <c r="D6" s="3" t="s">
        <v>57</v>
      </c>
      <c r="E6" s="3">
        <v>75</v>
      </c>
      <c r="F6" s="4">
        <v>41939</v>
      </c>
      <c r="H6" t="s">
        <v>65</v>
      </c>
      <c r="I6">
        <f>SMALL(E2:E22,10)</f>
        <v>125</v>
      </c>
      <c r="J6">
        <f>SMALL(E2:E22,2)</f>
        <v>75</v>
      </c>
      <c r="L6" t="s">
        <v>86</v>
      </c>
      <c r="M6">
        <f ca="1">MONTH(M3)</f>
        <v>5</v>
      </c>
    </row>
    <row r="7" spans="1:14" x14ac:dyDescent="0.3">
      <c r="A7" s="3">
        <v>19849919</v>
      </c>
      <c r="B7" s="3" t="s">
        <v>17</v>
      </c>
      <c r="C7" s="3" t="s">
        <v>53</v>
      </c>
      <c r="D7" s="3" t="s">
        <v>57</v>
      </c>
      <c r="E7" s="3">
        <v>75</v>
      </c>
      <c r="F7" s="4">
        <v>42009</v>
      </c>
      <c r="H7" t="s">
        <v>66</v>
      </c>
      <c r="I7">
        <f>LARGE(E2:E22,4)</f>
        <v>125</v>
      </c>
      <c r="L7" t="s">
        <v>87</v>
      </c>
      <c r="M7">
        <f ca="1">DAY(M3)</f>
        <v>15</v>
      </c>
    </row>
    <row r="8" spans="1:14" x14ac:dyDescent="0.3">
      <c r="A8" s="3">
        <v>23860072</v>
      </c>
      <c r="B8" s="3" t="s">
        <v>20</v>
      </c>
      <c r="C8" s="3" t="s">
        <v>52</v>
      </c>
      <c r="D8" s="3" t="s">
        <v>58</v>
      </c>
      <c r="E8" s="3">
        <v>75</v>
      </c>
      <c r="F8" s="4">
        <v>42006</v>
      </c>
      <c r="L8" t="s">
        <v>88</v>
      </c>
      <c r="M8">
        <f ca="1">MINUTE(M4)</f>
        <v>1</v>
      </c>
    </row>
    <row r="9" spans="1:14" x14ac:dyDescent="0.3">
      <c r="A9" s="3">
        <v>23337719</v>
      </c>
      <c r="B9" s="3" t="s">
        <v>20</v>
      </c>
      <c r="C9" s="3" t="s">
        <v>53</v>
      </c>
      <c r="D9" s="3" t="s">
        <v>57</v>
      </c>
      <c r="E9" s="3">
        <v>75</v>
      </c>
      <c r="F9" s="4">
        <v>42006</v>
      </c>
      <c r="L9" t="s">
        <v>89</v>
      </c>
      <c r="M9">
        <f ca="1">SECOND(M4)</f>
        <v>3</v>
      </c>
    </row>
    <row r="10" spans="1:14" x14ac:dyDescent="0.3">
      <c r="A10" s="3">
        <v>18762547</v>
      </c>
      <c r="B10" s="3" t="s">
        <v>25</v>
      </c>
      <c r="C10" s="3" t="s">
        <v>53</v>
      </c>
      <c r="D10" s="3" t="s">
        <v>57</v>
      </c>
      <c r="E10" s="3">
        <v>100</v>
      </c>
      <c r="F10" s="4">
        <v>42067</v>
      </c>
      <c r="H10" t="s">
        <v>67</v>
      </c>
      <c r="I10" t="s">
        <v>50</v>
      </c>
      <c r="J10" t="s">
        <v>71</v>
      </c>
      <c r="L10" t="s">
        <v>90</v>
      </c>
      <c r="M10">
        <f ca="1">HOUR(M4)</f>
        <v>14</v>
      </c>
    </row>
    <row r="11" spans="1:14" x14ac:dyDescent="0.3">
      <c r="A11" s="3">
        <v>18530406</v>
      </c>
      <c r="B11" s="3" t="s">
        <v>28</v>
      </c>
      <c r="C11" s="3" t="s">
        <v>53</v>
      </c>
      <c r="D11" s="3" t="s">
        <v>57</v>
      </c>
      <c r="E11" s="3">
        <v>125</v>
      </c>
      <c r="F11" s="4">
        <v>42170</v>
      </c>
      <c r="I11" t="s">
        <v>52</v>
      </c>
      <c r="J11">
        <f>SUMIF(C2:C22,I11,E2:E22)</f>
        <v>275</v>
      </c>
      <c r="K11">
        <f>SUMIF(C2:C22,I11,E2:E22)</f>
        <v>275</v>
      </c>
    </row>
    <row r="12" spans="1:14" x14ac:dyDescent="0.3">
      <c r="A12" s="3">
        <v>18538652</v>
      </c>
      <c r="B12" s="3" t="s">
        <v>28</v>
      </c>
      <c r="C12" s="3" t="s">
        <v>52</v>
      </c>
      <c r="D12" s="3" t="s">
        <v>58</v>
      </c>
      <c r="E12" s="3">
        <v>125</v>
      </c>
      <c r="F12" s="4">
        <v>42170</v>
      </c>
      <c r="L12" t="s">
        <v>91</v>
      </c>
      <c r="M12" s="4">
        <f ca="1">EOMONTH(M4,0)</f>
        <v>43251</v>
      </c>
    </row>
    <row r="13" spans="1:14" x14ac:dyDescent="0.3">
      <c r="A13" s="3">
        <v>18545804</v>
      </c>
      <c r="B13" s="3" t="s">
        <v>28</v>
      </c>
      <c r="C13" s="3" t="s">
        <v>53</v>
      </c>
      <c r="D13" s="3" t="s">
        <v>57</v>
      </c>
      <c r="E13" s="3">
        <v>125</v>
      </c>
      <c r="F13" s="4">
        <v>42170</v>
      </c>
      <c r="L13">
        <v>1</v>
      </c>
      <c r="M13" s="4">
        <f ca="1">EOMONTH(M4,1)</f>
        <v>43281</v>
      </c>
    </row>
    <row r="14" spans="1:14" x14ac:dyDescent="0.3">
      <c r="A14" s="3">
        <v>18550539</v>
      </c>
      <c r="B14" s="3" t="s">
        <v>28</v>
      </c>
      <c r="C14" s="3" t="s">
        <v>55</v>
      </c>
      <c r="D14" s="3" t="s">
        <v>57</v>
      </c>
      <c r="E14" s="3">
        <v>125</v>
      </c>
      <c r="F14" s="4">
        <v>42170</v>
      </c>
      <c r="H14" t="s">
        <v>68</v>
      </c>
      <c r="I14" s="3" t="s">
        <v>50</v>
      </c>
      <c r="J14" s="3" t="s">
        <v>51</v>
      </c>
      <c r="K14" t="s">
        <v>72</v>
      </c>
      <c r="L14">
        <v>-1</v>
      </c>
      <c r="M14" s="4">
        <f ca="1">EOMONTH(M4,-4)</f>
        <v>43131</v>
      </c>
    </row>
    <row r="15" spans="1:14" x14ac:dyDescent="0.3">
      <c r="A15" s="3">
        <v>18576063</v>
      </c>
      <c r="B15" s="3" t="s">
        <v>28</v>
      </c>
      <c r="C15" s="3" t="s">
        <v>53</v>
      </c>
      <c r="D15" s="3" t="s">
        <v>59</v>
      </c>
      <c r="E15" s="3">
        <v>125</v>
      </c>
      <c r="F15" s="4">
        <v>42170</v>
      </c>
      <c r="I15" s="3" t="s">
        <v>55</v>
      </c>
      <c r="J15" s="3" t="s">
        <v>57</v>
      </c>
      <c r="K15">
        <f>SUMIFS(E2:E22,C2:C22,I15,D2:D22,J15)</f>
        <v>250</v>
      </c>
      <c r="M15" s="4"/>
    </row>
    <row r="16" spans="1:14" x14ac:dyDescent="0.3">
      <c r="A16" s="3">
        <v>18579510</v>
      </c>
      <c r="B16" s="3" t="s">
        <v>28</v>
      </c>
      <c r="C16" s="3" t="s">
        <v>53</v>
      </c>
      <c r="D16" s="3" t="s">
        <v>59</v>
      </c>
      <c r="E16" s="3">
        <v>125</v>
      </c>
      <c r="F16" s="4">
        <v>42170</v>
      </c>
      <c r="I16" t="s">
        <v>53</v>
      </c>
      <c r="J16" t="s">
        <v>59</v>
      </c>
      <c r="K16">
        <f>SUMIFS(E2:E22,C2:C22,I16,D2:D22,J16)</f>
        <v>250</v>
      </c>
      <c r="L16" t="s">
        <v>92</v>
      </c>
      <c r="M16" s="4">
        <f ca="1">M14+1</f>
        <v>43132</v>
      </c>
    </row>
    <row r="17" spans="1:14" x14ac:dyDescent="0.3">
      <c r="A17" s="3">
        <v>18590246</v>
      </c>
      <c r="B17" s="3" t="s">
        <v>28</v>
      </c>
      <c r="C17" s="3" t="s">
        <v>55</v>
      </c>
      <c r="D17" s="3" t="s">
        <v>57</v>
      </c>
      <c r="E17" s="3">
        <v>125</v>
      </c>
      <c r="F17" s="4">
        <v>42170</v>
      </c>
    </row>
    <row r="18" spans="1:14" x14ac:dyDescent="0.3">
      <c r="A18" s="3">
        <v>18595200</v>
      </c>
      <c r="B18" s="3" t="s">
        <v>28</v>
      </c>
      <c r="C18" s="3" t="s">
        <v>53</v>
      </c>
      <c r="D18" s="3" t="s">
        <v>60</v>
      </c>
      <c r="E18" s="3">
        <v>125</v>
      </c>
      <c r="F18" s="4">
        <v>42170</v>
      </c>
    </row>
    <row r="19" spans="1:14" x14ac:dyDescent="0.3">
      <c r="A19" s="3">
        <v>18597447</v>
      </c>
      <c r="B19" s="3" t="s">
        <v>28</v>
      </c>
      <c r="C19" s="3" t="s">
        <v>54</v>
      </c>
      <c r="D19" s="3" t="s">
        <v>60</v>
      </c>
      <c r="E19" s="3">
        <v>125</v>
      </c>
      <c r="F19" s="4">
        <v>42170</v>
      </c>
      <c r="H19" t="s">
        <v>69</v>
      </c>
      <c r="I19" s="3" t="s">
        <v>50</v>
      </c>
      <c r="J19" s="3" t="s">
        <v>73</v>
      </c>
      <c r="L19" t="s">
        <v>93</v>
      </c>
      <c r="M19">
        <f ca="1">DATEDIF(F2,M3,"y")</f>
        <v>3</v>
      </c>
      <c r="N19" t="s">
        <v>94</v>
      </c>
    </row>
    <row r="20" spans="1:14" x14ac:dyDescent="0.3">
      <c r="A20" s="3">
        <v>18518371</v>
      </c>
      <c r="B20" s="3" t="s">
        <v>28</v>
      </c>
      <c r="C20" s="3" t="s">
        <v>53</v>
      </c>
      <c r="D20" s="3" t="s">
        <v>57</v>
      </c>
      <c r="E20" s="3">
        <v>125</v>
      </c>
      <c r="F20" s="4">
        <v>42170</v>
      </c>
      <c r="I20" s="3" t="s">
        <v>55</v>
      </c>
      <c r="J20" s="3">
        <f>COUNTIF(C2:C22,I20)</f>
        <v>2</v>
      </c>
      <c r="M20" s="3">
        <f ca="1">DATEDIF(F3,M3,"m")</f>
        <v>42</v>
      </c>
      <c r="N20" t="s">
        <v>95</v>
      </c>
    </row>
    <row r="21" spans="1:14" x14ac:dyDescent="0.3">
      <c r="A21" s="3">
        <v>18533607</v>
      </c>
      <c r="B21" s="3" t="s">
        <v>28</v>
      </c>
      <c r="C21" s="3" t="s">
        <v>56</v>
      </c>
      <c r="D21" s="3" t="s">
        <v>57</v>
      </c>
      <c r="E21" s="3">
        <v>125</v>
      </c>
      <c r="F21" s="4">
        <v>42170</v>
      </c>
      <c r="I21" t="s">
        <v>53</v>
      </c>
      <c r="J21">
        <f>COUNTIF(C2:C22,I21)</f>
        <v>13</v>
      </c>
      <c r="M21" s="3">
        <f ca="1">DATEDIF(F4,M3,"d")</f>
        <v>1307</v>
      </c>
      <c r="N21" t="s">
        <v>96</v>
      </c>
    </row>
    <row r="22" spans="1:14" x14ac:dyDescent="0.3">
      <c r="A22" s="3">
        <v>18557298</v>
      </c>
      <c r="B22" s="3" t="s">
        <v>28</v>
      </c>
      <c r="C22" s="3" t="s">
        <v>53</v>
      </c>
      <c r="D22" s="3" t="s">
        <v>57</v>
      </c>
      <c r="E22" s="3">
        <v>125</v>
      </c>
      <c r="F22" s="4">
        <v>42170</v>
      </c>
      <c r="H22" t="s">
        <v>70</v>
      </c>
      <c r="I22" s="3" t="s">
        <v>50</v>
      </c>
      <c r="J22" s="3" t="s">
        <v>51</v>
      </c>
      <c r="K22" s="3" t="s">
        <v>74</v>
      </c>
    </row>
    <row r="23" spans="1:14" x14ac:dyDescent="0.3">
      <c r="I23" s="3" t="s">
        <v>53</v>
      </c>
      <c r="J23" s="3" t="s">
        <v>60</v>
      </c>
      <c r="K23" s="3">
        <f>COUNTIFS(C2:C22,I23,D2:D22,J23)</f>
        <v>1</v>
      </c>
    </row>
    <row r="24" spans="1:14" x14ac:dyDescent="0.3">
      <c r="I24" t="s">
        <v>54</v>
      </c>
      <c r="J24" t="s">
        <v>60</v>
      </c>
      <c r="K24">
        <f>COUNTIFS(C2:C22,I24,D2:D22,J24)</f>
        <v>1</v>
      </c>
    </row>
    <row r="27" spans="1:14" x14ac:dyDescent="0.3">
      <c r="F27">
        <v>1233444.2983444</v>
      </c>
      <c r="H27" t="s">
        <v>75</v>
      </c>
    </row>
    <row r="28" spans="1:14" x14ac:dyDescent="0.3">
      <c r="I28" s="2">
        <f>ROUND(F27,2)</f>
        <v>1233444.3</v>
      </c>
    </row>
    <row r="29" spans="1:14" x14ac:dyDescent="0.3">
      <c r="H29" t="s">
        <v>76</v>
      </c>
      <c r="I29" s="2">
        <f>ROUNDUP(F27,3)</f>
        <v>1233444.2989999999</v>
      </c>
    </row>
    <row r="30" spans="1:14" x14ac:dyDescent="0.3">
      <c r="I30" s="2"/>
    </row>
    <row r="31" spans="1:14" x14ac:dyDescent="0.3">
      <c r="H31" t="s">
        <v>77</v>
      </c>
      <c r="I31" s="2">
        <f>ROUNDDOWN(F27,3)</f>
        <v>1233444.298</v>
      </c>
    </row>
    <row r="32" spans="1:14" x14ac:dyDescent="0.3">
      <c r="I32" s="2"/>
    </row>
    <row r="33" spans="8:9" x14ac:dyDescent="0.3">
      <c r="H33" t="s">
        <v>78</v>
      </c>
      <c r="I33">
        <f>SQRT(F27)</f>
        <v>1110.6053747143492</v>
      </c>
    </row>
    <row r="35" spans="8:9" x14ac:dyDescent="0.3">
      <c r="H35" t="s">
        <v>79</v>
      </c>
      <c r="I35">
        <f>POWER(2,4)</f>
        <v>16</v>
      </c>
    </row>
    <row r="38" spans="8:9" x14ac:dyDescent="0.3">
      <c r="H38" t="s">
        <v>80</v>
      </c>
      <c r="I38">
        <f>MOD(10,2)</f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2018-05-15T07:43:04Z</dcterms:created>
  <dcterms:modified xsi:type="dcterms:W3CDTF">2018-05-15T08:35:11Z</dcterms:modified>
</cp:coreProperties>
</file>