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Condition Examp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8" i="1" l="1"/>
  <c r="E79" i="1" s="1"/>
  <c r="E77" i="1"/>
  <c r="E86" i="1" s="1"/>
  <c r="E88" i="1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W10" i="2"/>
  <c r="V8" i="2"/>
  <c r="W4" i="2"/>
  <c r="V2" i="2"/>
  <c r="E89" i="1" l="1"/>
  <c r="E94" i="1" s="1"/>
  <c r="E83" i="1"/>
  <c r="E82" i="1"/>
  <c r="E81" i="1"/>
  <c r="E80" i="1"/>
  <c r="J63" i="1"/>
  <c r="I63" i="1"/>
  <c r="H65" i="1"/>
  <c r="H64" i="1"/>
  <c r="H63" i="1"/>
  <c r="I61" i="1"/>
  <c r="I60" i="1"/>
  <c r="G58" i="1"/>
  <c r="G57" i="1"/>
  <c r="G56" i="1"/>
  <c r="G55" i="1"/>
  <c r="H52" i="1"/>
  <c r="H50" i="1"/>
  <c r="I46" i="1"/>
  <c r="I47" i="1"/>
  <c r="I48" i="1"/>
  <c r="H46" i="1"/>
  <c r="H47" i="1"/>
  <c r="H53" i="1" s="1"/>
  <c r="H48" i="1"/>
  <c r="I45" i="1"/>
  <c r="H45" i="1"/>
  <c r="F24" i="1"/>
  <c r="F25" i="1"/>
  <c r="F26" i="1"/>
  <c r="E24" i="1"/>
  <c r="E25" i="1"/>
  <c r="E26" i="1"/>
  <c r="F20" i="1"/>
  <c r="F18" i="1"/>
  <c r="F16" i="1"/>
  <c r="F15" i="1"/>
  <c r="F14" i="1"/>
  <c r="F13" i="1"/>
  <c r="G12" i="1"/>
  <c r="F11" i="1"/>
  <c r="F10" i="1"/>
  <c r="F9" i="1"/>
  <c r="F8" i="1"/>
  <c r="E90" i="1" l="1"/>
  <c r="E91" i="1"/>
  <c r="H51" i="1"/>
</calcChain>
</file>

<file path=xl/sharedStrings.xml><?xml version="1.0" encoding="utf-8"?>
<sst xmlns="http://schemas.openxmlformats.org/spreadsheetml/2006/main" count="701" uniqueCount="325">
  <si>
    <t>Functions - Type</t>
  </si>
  <si>
    <t>1. Text Function</t>
  </si>
  <si>
    <t>2. Maths Function</t>
  </si>
  <si>
    <t>3. Conditional Functon</t>
  </si>
  <si>
    <t>Function</t>
  </si>
  <si>
    <t>Data</t>
  </si>
  <si>
    <t>Example</t>
  </si>
  <si>
    <t>left(data,no of char)</t>
  </si>
  <si>
    <t>Nitin Sharma</t>
  </si>
  <si>
    <t>right(data,no of char)</t>
  </si>
  <si>
    <t>len</t>
  </si>
  <si>
    <t>including space</t>
  </si>
  <si>
    <t>trim</t>
  </si>
  <si>
    <t xml:space="preserve">  nitin sharma</t>
  </si>
  <si>
    <t>remove leading space</t>
  </si>
  <si>
    <t>test data</t>
  </si>
  <si>
    <t xml:space="preserve"> test data</t>
  </si>
  <si>
    <t>find()</t>
  </si>
  <si>
    <t>nitin sharma</t>
  </si>
  <si>
    <t>upper</t>
  </si>
  <si>
    <t>lower</t>
  </si>
  <si>
    <t>NITIN SHarma</t>
  </si>
  <si>
    <t>proper</t>
  </si>
  <si>
    <t>ntitin sharma</t>
  </si>
  <si>
    <t>replace</t>
  </si>
  <si>
    <t>ntin sharma</t>
  </si>
  <si>
    <t>repeat</t>
  </si>
  <si>
    <t>a</t>
  </si>
  <si>
    <t>eid</t>
  </si>
  <si>
    <t>name</t>
  </si>
  <si>
    <t>Ram Sinha</t>
  </si>
  <si>
    <t>Raman Srivastava</t>
  </si>
  <si>
    <t>fname</t>
  </si>
  <si>
    <t>lname</t>
  </si>
  <si>
    <t>Chahatsjsgsfsgdsgs Sharma</t>
  </si>
  <si>
    <t>max()</t>
  </si>
  <si>
    <t>min()</t>
  </si>
  <si>
    <t>sum()</t>
  </si>
  <si>
    <t>average()</t>
  </si>
  <si>
    <t>small()</t>
  </si>
  <si>
    <t>large()</t>
  </si>
  <si>
    <t>count()</t>
  </si>
  <si>
    <t>counta()</t>
  </si>
  <si>
    <t>countif()</t>
  </si>
  <si>
    <t>power()</t>
  </si>
  <si>
    <t>sqrt()</t>
  </si>
  <si>
    <t>mod()</t>
  </si>
  <si>
    <t>roundup()</t>
  </si>
  <si>
    <t>rounddown()</t>
  </si>
  <si>
    <t>sid</t>
  </si>
  <si>
    <t>hs</t>
  </si>
  <si>
    <t>es</t>
  </si>
  <si>
    <t>cs</t>
  </si>
  <si>
    <t>raman</t>
  </si>
  <si>
    <t>jatin</t>
  </si>
  <si>
    <t>ayush</t>
  </si>
  <si>
    <t>divya</t>
  </si>
  <si>
    <t>total</t>
  </si>
  <si>
    <t>average</t>
  </si>
  <si>
    <t>max</t>
  </si>
  <si>
    <t>min</t>
  </si>
  <si>
    <t>small</t>
  </si>
  <si>
    <t>large</t>
  </si>
  <si>
    <t>count</t>
  </si>
  <si>
    <t>counta</t>
  </si>
  <si>
    <t>return  highest value</t>
  </si>
  <si>
    <t>return lowest value</t>
  </si>
  <si>
    <t>return sum of all data</t>
  </si>
  <si>
    <t>total / no of values</t>
  </si>
  <si>
    <t>return given rank from lowest</t>
  </si>
  <si>
    <t>return given rank from highest</t>
  </si>
  <si>
    <t>return count of all number value (exlude the space and letter)</t>
  </si>
  <si>
    <t>return count of all values(exculde the space)</t>
  </si>
  <si>
    <t>power</t>
  </si>
  <si>
    <t>sqrt</t>
  </si>
  <si>
    <t>mod</t>
  </si>
  <si>
    <t>div</t>
  </si>
  <si>
    <t>modulas</t>
  </si>
  <si>
    <t>roundup</t>
  </si>
  <si>
    <t>rounddown</t>
  </si>
  <si>
    <t>round</t>
  </si>
  <si>
    <t>no decimal</t>
  </si>
  <si>
    <t>convert to int</t>
  </si>
  <si>
    <t>countifs()</t>
  </si>
  <si>
    <t>sumif()</t>
  </si>
  <si>
    <t>sumifs()</t>
  </si>
  <si>
    <t>if()</t>
  </si>
  <si>
    <t xml:space="preserve">and </t>
  </si>
  <si>
    <t>or</t>
  </si>
  <si>
    <t xml:space="preserve">nested if 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</si>
  <si>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</si>
  <si>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</si>
  <si>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</si>
  <si>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</si>
  <si>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</si>
  <si>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</si>
  <si>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</si>
  <si>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</si>
  <si>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</si>
  <si>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</si>
  <si>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</si>
  <si>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</si>
  <si>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</si>
  <si>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</si>
  <si>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</si>
  <si>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</si>
  <si>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</si>
  <si>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</si>
  <si>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</si>
  <si>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</si>
  <si>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</si>
  <si>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</si>
  <si>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</si>
  <si>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</si>
  <si>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</si>
  <si>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</si>
  <si>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</si>
  <si>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</si>
  <si>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</si>
  <si>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</si>
  <si>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</si>
  <si>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</si>
  <si>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</si>
  <si>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</si>
  <si>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</si>
  <si>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</si>
  <si>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</si>
  <si>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</si>
  <si>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</si>
  <si>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</si>
  <si>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</si>
  <si>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</si>
  <si>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</si>
  <si>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</si>
  <si>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</si>
  <si>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</si>
  <si>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</si>
  <si>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</si>
  <si>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</si>
  <si>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</si>
  <si>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</si>
  <si>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</si>
  <si>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</si>
  <si>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</si>
  <si>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</si>
  <si>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</si>
  <si>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</si>
  <si>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</si>
  <si>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</si>
  <si>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</si>
  <si>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</si>
  <si>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</si>
  <si>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</si>
  <si>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</si>
  <si>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</si>
  <si>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</si>
  <si>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</si>
  <si>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</si>
  <si>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Concord</t>
  </si>
  <si>
    <t>North Carolina</t>
  </si>
  <si>
    <t>OFF-PA-10002365</t>
  </si>
  <si>
    <t>Paper</t>
  </si>
  <si>
    <t>Xerox 1967</t>
  </si>
  <si>
    <t>Irene Maddox</t>
  </si>
  <si>
    <t>Seattle</t>
  </si>
  <si>
    <t>Washington</t>
  </si>
  <si>
    <t>OFF-BI-10003656</t>
  </si>
  <si>
    <t>Fellowes PB200 Plastic Comb Binding Machine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</si>
  <si>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</si>
  <si>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</si>
  <si>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</si>
  <si>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</si>
  <si>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</si>
  <si>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</si>
  <si>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</si>
  <si>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</si>
  <si>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</si>
  <si>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</si>
  <si>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Madison</t>
  </si>
  <si>
    <t>Wisconsin</t>
  </si>
  <si>
    <t>OFF-ST-10004186</t>
  </si>
  <si>
    <t>Stur-D-Stor Shelving, Vertical 5-Shelf: 72"H x 36"W x 18 1/2"D</t>
  </si>
  <si>
    <t>Alejandro Grove</t>
  </si>
  <si>
    <t>West Jordan</t>
  </si>
  <si>
    <t>Utah</t>
  </si>
  <si>
    <t>OFF-ST-10000107</t>
  </si>
  <si>
    <t>Fellowes Super Stor/Drawer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</si>
  <si>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</si>
  <si>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</si>
  <si>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</si>
  <si>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</si>
  <si>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</si>
  <si>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</si>
  <si>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</si>
  <si>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</si>
  <si>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</si>
  <si>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</si>
  <si>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</si>
  <si>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</si>
  <si>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</si>
  <si>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</si>
  <si>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</si>
  <si>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</si>
  <si>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</si>
  <si>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</si>
  <si>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</si>
  <si>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</si>
  <si>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</si>
  <si>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Emily Burns</t>
  </si>
  <si>
    <t>Orem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</si>
  <si>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</si>
  <si>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</si>
  <si>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</si>
  <si>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</si>
  <si>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</si>
  <si>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</si>
  <si>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</si>
  <si>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</si>
  <si>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</si>
  <si>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</si>
  <si>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</si>
  <si>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</si>
  <si>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</si>
  <si>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</si>
  <si>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</si>
  <si>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</si>
  <si>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</si>
  <si>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</si>
  <si>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</si>
  <si>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</si>
  <si>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</si>
  <si>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</si>
  <si>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Matt Abelman</t>
  </si>
  <si>
    <t>Houston</t>
  </si>
  <si>
    <t>OFF-PA-10000249</t>
  </si>
  <si>
    <t>Easy-staple paper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</si>
  <si>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</si>
  <si>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</si>
  <si>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</si>
  <si>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</si>
  <si>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</si>
  <si>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</si>
  <si>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</si>
  <si>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</si>
  <si>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</si>
  <si>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</si>
  <si>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</si>
  <si>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</si>
  <si>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</si>
  <si>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</si>
  <si>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</si>
  <si>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Linda Cazamias</t>
  </si>
  <si>
    <t>Naperville</t>
  </si>
  <si>
    <t>Illinois</t>
  </si>
  <si>
    <t>TEC-PH-10004093</t>
  </si>
  <si>
    <t>Panasonic Kx-TS550</t>
  </si>
  <si>
    <t>Ruben Ausman</t>
  </si>
  <si>
    <t>OFF-ST-10003479</t>
  </si>
  <si>
    <t>Eldon Base for stackable storage shelf, platinum</t>
  </si>
  <si>
    <t>Erin Smith</t>
  </si>
  <si>
    <t>Melbourne</t>
  </si>
  <si>
    <t>OFF-ST-10003282</t>
  </si>
  <si>
    <t>Advantus 10-Drawer Portable Organizer, Chrome Metal Frame, Smoke Drawers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</si>
  <si>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</si>
  <si>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</si>
  <si>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</si>
  <si>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</si>
  <si>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</si>
  <si>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</si>
  <si>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</si>
  <si>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Patrick O'Donnell</t>
  </si>
  <si>
    <t>Westland</t>
  </si>
  <si>
    <t>Michigan</t>
  </si>
  <si>
    <t>OFF-ST-10001713</t>
  </si>
  <si>
    <t>Gould Plastics 9-Pocket Panel Bin, 18-3/8w x 5-1/4d x 20-1/2h, Black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</si>
  <si>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</si>
  <si>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</si>
  <si>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</si>
  <si>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</si>
  <si>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</si>
  <si>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</si>
  <si>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</si>
  <si>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</si>
  <si>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</si>
  <si>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</si>
  <si>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</si>
  <si>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</si>
  <si>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</si>
  <si>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</si>
  <si>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</si>
  <si>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</si>
  <si>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</si>
  <si>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</si>
  <si>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Janet Molinari</t>
  </si>
  <si>
    <t>New York City</t>
  </si>
  <si>
    <t>New York</t>
  </si>
  <si>
    <t>OFF-FA-10000304</t>
  </si>
  <si>
    <t>Fasteners</t>
  </si>
  <si>
    <t>Advantus Push Pins</t>
  </si>
  <si>
    <t>Search By</t>
  </si>
  <si>
    <t>Count</t>
  </si>
  <si>
    <t>Criteria 1</t>
  </si>
  <si>
    <t>Criteria 2</t>
  </si>
  <si>
    <t>Sum of sales</t>
  </si>
  <si>
    <t>Search By1</t>
  </si>
  <si>
    <t>Search By2</t>
  </si>
  <si>
    <t>Sum / total sales</t>
  </si>
  <si>
    <t>if( condition , if match /true, if not match /false)</t>
  </si>
  <si>
    <t>Tax/if else condition</t>
  </si>
  <si>
    <t xml:space="preserve">nested if else </t>
  </si>
  <si>
    <t>if condition with and</t>
  </si>
  <si>
    <t>North</t>
  </si>
  <si>
    <t>5. Financial Function</t>
  </si>
  <si>
    <t>4. Date Function</t>
  </si>
  <si>
    <t>today</t>
  </si>
  <si>
    <t>now</t>
  </si>
  <si>
    <t>year</t>
  </si>
  <si>
    <t>month</t>
  </si>
  <si>
    <t>day</t>
  </si>
  <si>
    <t>hour</t>
  </si>
  <si>
    <t>mint</t>
  </si>
  <si>
    <t>eomonth</t>
  </si>
  <si>
    <t>wekkday</t>
  </si>
  <si>
    <t>weekday</t>
  </si>
  <si>
    <t>datediff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</si>
</sst>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3" borderId="0" xfId="0" applyFill="1"/>
    <xf numFmtId="0" fontId="2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4" borderId="0" xfId="0" applyFont="1" applyFill="1" applyBorder="1"/>
    <xf numFmtId="0" fontId="1" fillId="2" borderId="0" xfId="1" applyBorder="1"/>
    <xf numFmtId="0" fontId="0" fillId="5" borderId="0" xfId="0" applyFont="1" applyFill="1" applyBorder="1"/>
    <xf numFmtId="14" fontId="0" fillId="0" borderId="0" xfId="0" applyNumberFormat="1"/>
    <xf numFmtId="22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zoomScale="150" zoomScaleNormal="150" workbookViewId="0">
      <selection activeCell="E3" sqref="E3"/>
    </sheetView>
  </sheetViews>
  <sheetFormatPr defaultRowHeight="14.4" x14ac:dyDescent="0.3"/>
  <cols>
    <col min="2" max="2" width="19.44140625" customWidth="1"/>
    <col min="3" max="3" width="30.88671875" customWidth="1"/>
    <col min="4" max="4" width="20" customWidth="1"/>
    <col min="5" max="5" width="19.109375" customWidth="1"/>
    <col min="6" max="6" width="15.44140625" customWidth="1"/>
    <col min="7" max="7" width="21.88671875" customWidth="1"/>
    <col min="8" max="8" width="12.33203125" customWidth="1"/>
  </cols>
  <sheetData>
    <row r="1" spans="2:7" x14ac:dyDescent="0.3">
      <c r="B1" t="s">
        <v>0</v>
      </c>
    </row>
    <row r="2" spans="2:7" x14ac:dyDescent="0.3">
      <c r="C2" t="s">
        <v>1</v>
      </c>
    </row>
    <row r="3" spans="2:7" x14ac:dyDescent="0.3">
      <c r="C3" t="s">
        <v>2</v>
      </c>
    </row>
    <row r="4" spans="2:7" x14ac:dyDescent="0.3">
      <c r="C4" t="s">
        <v>3</v>
      </c>
    </row>
    <row r="5" spans="2:7" x14ac:dyDescent="0.3">
      <c r="C5" t="s">
        <v>313</v>
      </c>
    </row>
    <row r="6" spans="2:7" x14ac:dyDescent="0.3">
      <c r="C6" t="s">
        <v>312</v>
      </c>
    </row>
    <row r="7" spans="2:7" x14ac:dyDescent="0.3">
      <c r="D7" s="1" t="s">
        <v>4</v>
      </c>
      <c r="E7" s="1" t="s">
        <v>5</v>
      </c>
      <c r="F7" s="1" t="s">
        <v>6</v>
      </c>
    </row>
    <row r="8" spans="2:7" x14ac:dyDescent="0.3">
      <c r="C8" t="s">
        <v>1</v>
      </c>
      <c r="D8" s="2" t="s">
        <v>7</v>
      </c>
      <c r="E8" t="s">
        <v>8</v>
      </c>
      <c r="F8" t="str">
        <f>LEFT(E8,3)</f>
        <v>Nit</v>
      </c>
    </row>
    <row r="9" spans="2:7" x14ac:dyDescent="0.3">
      <c r="D9" s="2" t="s">
        <v>9</v>
      </c>
      <c r="E9" t="s">
        <v>8</v>
      </c>
      <c r="F9" t="str">
        <f>RIGHT(E9,4)</f>
        <v>arma</v>
      </c>
    </row>
    <row r="10" spans="2:7" x14ac:dyDescent="0.3">
      <c r="D10" s="2" t="s">
        <v>10</v>
      </c>
      <c r="E10" t="s">
        <v>8</v>
      </c>
      <c r="F10">
        <f>LEN(E10)</f>
        <v>12</v>
      </c>
      <c r="G10" t="s">
        <v>11</v>
      </c>
    </row>
    <row r="11" spans="2:7" x14ac:dyDescent="0.3">
      <c r="D11" s="2" t="s">
        <v>12</v>
      </c>
      <c r="E11" t="s">
        <v>13</v>
      </c>
      <c r="F11" t="str">
        <f>TRIM(E11)</f>
        <v>nitin sharma</v>
      </c>
      <c r="G11" t="s">
        <v>14</v>
      </c>
    </row>
    <row r="12" spans="2:7" x14ac:dyDescent="0.3">
      <c r="D12" s="2"/>
      <c r="E12" t="s">
        <v>15</v>
      </c>
      <c r="F12" t="s">
        <v>16</v>
      </c>
      <c r="G12" t="b">
        <f>TRIM(E12)=TRIM(F12)</f>
        <v>1</v>
      </c>
    </row>
    <row r="13" spans="2:7" x14ac:dyDescent="0.3">
      <c r="D13" s="2" t="s">
        <v>17</v>
      </c>
      <c r="E13" t="s">
        <v>18</v>
      </c>
      <c r="F13">
        <f>FIND(" ",E13)</f>
        <v>6</v>
      </c>
    </row>
    <row r="14" spans="2:7" x14ac:dyDescent="0.3">
      <c r="D14" s="2" t="s">
        <v>19</v>
      </c>
      <c r="E14" t="s">
        <v>18</v>
      </c>
      <c r="F14" t="str">
        <f>UPPER(E14)</f>
        <v>NITIN SHARMA</v>
      </c>
    </row>
    <row r="15" spans="2:7" x14ac:dyDescent="0.3">
      <c r="D15" s="2" t="s">
        <v>20</v>
      </c>
      <c r="E15" t="s">
        <v>21</v>
      </c>
      <c r="F15" t="str">
        <f>LOWER(E15)</f>
        <v>nitin sharma</v>
      </c>
    </row>
    <row r="16" spans="2:7" x14ac:dyDescent="0.3">
      <c r="D16" s="2" t="s">
        <v>22</v>
      </c>
      <c r="E16" t="s">
        <v>23</v>
      </c>
      <c r="F16" t="str">
        <f>PROPER(E16)</f>
        <v>Ntitin Sharma</v>
      </c>
    </row>
    <row r="18" spans="3:7" x14ac:dyDescent="0.3">
      <c r="D18" t="s">
        <v>24</v>
      </c>
      <c r="E18" t="s">
        <v>25</v>
      </c>
      <c r="F18" t="str">
        <f>REPLACE(E18,1,2,"nit")</f>
        <v>nitin sharma</v>
      </c>
    </row>
    <row r="20" spans="3:7" x14ac:dyDescent="0.3">
      <c r="D20" t="s">
        <v>26</v>
      </c>
      <c r="E20" t="s">
        <v>27</v>
      </c>
      <c r="F20" t="str">
        <f>REPT(E20,12)</f>
        <v>aaaaaaaaaaaa</v>
      </c>
    </row>
    <row r="22" spans="3:7" x14ac:dyDescent="0.3">
      <c r="C22" t="s">
        <v>6</v>
      </c>
    </row>
    <row r="23" spans="3:7" x14ac:dyDescent="0.3">
      <c r="C23" t="s">
        <v>28</v>
      </c>
      <c r="D23" t="s">
        <v>29</v>
      </c>
      <c r="E23" t="s">
        <v>32</v>
      </c>
      <c r="F23" t="s">
        <v>33</v>
      </c>
    </row>
    <row r="24" spans="3:7" x14ac:dyDescent="0.3">
      <c r="C24">
        <v>1</v>
      </c>
      <c r="D24" t="s">
        <v>30</v>
      </c>
      <c r="E24" t="str">
        <f>LEFT(D24,FIND(" ",D24))</f>
        <v xml:space="preserve">Ram </v>
      </c>
      <c r="F24" t="str">
        <f>RIGHT(D24,LEN(D24)-(FIND(" ",D24)))</f>
        <v>Sinha</v>
      </c>
    </row>
    <row r="25" spans="3:7" x14ac:dyDescent="0.3">
      <c r="C25">
        <v>2</v>
      </c>
      <c r="D25" t="s">
        <v>31</v>
      </c>
      <c r="E25" t="str">
        <f t="shared" ref="E25:E26" si="0">LEFT(D25,FIND(" ",D25))</f>
        <v xml:space="preserve">Raman </v>
      </c>
      <c r="F25" t="str">
        <f t="shared" ref="F25:F26" si="1">RIGHT(D25,LEN(D25)-(FIND(" ",D25)))</f>
        <v>Srivastava</v>
      </c>
    </row>
    <row r="26" spans="3:7" x14ac:dyDescent="0.3">
      <c r="C26">
        <v>3</v>
      </c>
      <c r="D26" t="s">
        <v>34</v>
      </c>
      <c r="E26" t="str">
        <f t="shared" si="0"/>
        <v xml:space="preserve">Chahatsjsgsfsgdsgs </v>
      </c>
      <c r="F26" t="str">
        <f t="shared" si="1"/>
        <v>Sharma</v>
      </c>
    </row>
    <row r="28" spans="3:7" x14ac:dyDescent="0.3">
      <c r="C28" t="s">
        <v>2</v>
      </c>
      <c r="D28" s="1" t="s">
        <v>4</v>
      </c>
      <c r="E28" s="1" t="s">
        <v>5</v>
      </c>
      <c r="F28" s="1" t="s">
        <v>6</v>
      </c>
    </row>
    <row r="29" spans="3:7" x14ac:dyDescent="0.3">
      <c r="D29" t="s">
        <v>35</v>
      </c>
      <c r="G29" t="s">
        <v>65</v>
      </c>
    </row>
    <row r="30" spans="3:7" x14ac:dyDescent="0.3">
      <c r="D30" t="s">
        <v>36</v>
      </c>
      <c r="G30" t="s">
        <v>66</v>
      </c>
    </row>
    <row r="31" spans="3:7" x14ac:dyDescent="0.3">
      <c r="D31" t="s">
        <v>37</v>
      </c>
      <c r="G31" t="s">
        <v>67</v>
      </c>
    </row>
    <row r="32" spans="3:7" x14ac:dyDescent="0.3">
      <c r="D32" t="s">
        <v>38</v>
      </c>
      <c r="G32" t="s">
        <v>68</v>
      </c>
    </row>
    <row r="33" spans="3:9" x14ac:dyDescent="0.3">
      <c r="D33" t="s">
        <v>39</v>
      </c>
      <c r="G33" t="s">
        <v>69</v>
      </c>
    </row>
    <row r="34" spans="3:9" x14ac:dyDescent="0.3">
      <c r="D34" t="s">
        <v>40</v>
      </c>
      <c r="G34" t="s">
        <v>70</v>
      </c>
    </row>
    <row r="35" spans="3:9" x14ac:dyDescent="0.3">
      <c r="D35" t="s">
        <v>41</v>
      </c>
      <c r="G35" t="s">
        <v>71</v>
      </c>
    </row>
    <row r="36" spans="3:9" x14ac:dyDescent="0.3">
      <c r="D36" t="s">
        <v>42</v>
      </c>
      <c r="G36" t="s">
        <v>72</v>
      </c>
    </row>
    <row r="37" spans="3:9" x14ac:dyDescent="0.3">
      <c r="D37" t="s">
        <v>44</v>
      </c>
    </row>
    <row r="38" spans="3:9" x14ac:dyDescent="0.3">
      <c r="D38" t="s">
        <v>45</v>
      </c>
    </row>
    <row r="39" spans="3:9" x14ac:dyDescent="0.3">
      <c r="D39" t="s">
        <v>46</v>
      </c>
    </row>
    <row r="40" spans="3:9" x14ac:dyDescent="0.3">
      <c r="D40" t="s">
        <v>47</v>
      </c>
    </row>
    <row r="41" spans="3:9" x14ac:dyDescent="0.3">
      <c r="D41" t="s">
        <v>48</v>
      </c>
    </row>
    <row r="43" spans="3:9" x14ac:dyDescent="0.3">
      <c r="C43" t="s">
        <v>6</v>
      </c>
    </row>
    <row r="44" spans="3:9" x14ac:dyDescent="0.3">
      <c r="C44" t="s">
        <v>49</v>
      </c>
      <c r="D44" t="s">
        <v>29</v>
      </c>
      <c r="E44" t="s">
        <v>50</v>
      </c>
      <c r="F44" t="s">
        <v>51</v>
      </c>
      <c r="G44" t="s">
        <v>52</v>
      </c>
      <c r="H44" t="s">
        <v>57</v>
      </c>
      <c r="I44" t="s">
        <v>58</v>
      </c>
    </row>
    <row r="45" spans="3:9" x14ac:dyDescent="0.3">
      <c r="C45">
        <v>1</v>
      </c>
      <c r="D45" t="s">
        <v>53</v>
      </c>
      <c r="E45">
        <v>77</v>
      </c>
      <c r="F45">
        <v>88</v>
      </c>
      <c r="G45">
        <v>55</v>
      </c>
      <c r="H45">
        <f>SUM(E45:G45)</f>
        <v>220</v>
      </c>
      <c r="I45">
        <f>AVERAGE(E45:G45)</f>
        <v>73.333333333333329</v>
      </c>
    </row>
    <row r="46" spans="3:9" x14ac:dyDescent="0.3">
      <c r="C46">
        <v>2</v>
      </c>
      <c r="D46" t="s">
        <v>54</v>
      </c>
      <c r="E46">
        <v>88</v>
      </c>
      <c r="F46">
        <v>99</v>
      </c>
      <c r="G46">
        <v>66</v>
      </c>
      <c r="H46">
        <f t="shared" ref="H46:H48" si="2">SUM(E46:G46)</f>
        <v>253</v>
      </c>
      <c r="I46">
        <f t="shared" ref="I46:I48" si="3">AVERAGE(E46:G46)</f>
        <v>84.333333333333329</v>
      </c>
    </row>
    <row r="47" spans="3:9" x14ac:dyDescent="0.3">
      <c r="C47">
        <v>3</v>
      </c>
      <c r="D47" t="s">
        <v>55</v>
      </c>
      <c r="E47">
        <v>99</v>
      </c>
      <c r="F47">
        <v>66</v>
      </c>
      <c r="G47" t="s">
        <v>27</v>
      </c>
      <c r="H47">
        <f t="shared" si="2"/>
        <v>165</v>
      </c>
      <c r="I47">
        <f t="shared" si="3"/>
        <v>82.5</v>
      </c>
    </row>
    <row r="48" spans="3:9" x14ac:dyDescent="0.3">
      <c r="C48">
        <v>4</v>
      </c>
      <c r="D48" t="s">
        <v>56</v>
      </c>
      <c r="E48">
        <v>66</v>
      </c>
      <c r="F48">
        <v>55</v>
      </c>
      <c r="G48">
        <v>89</v>
      </c>
      <c r="H48">
        <f t="shared" si="2"/>
        <v>210</v>
      </c>
      <c r="I48">
        <f t="shared" si="3"/>
        <v>70</v>
      </c>
    </row>
    <row r="50" spans="6:10" x14ac:dyDescent="0.3">
      <c r="G50" t="s">
        <v>59</v>
      </c>
      <c r="H50">
        <f>MAX(H45:H48)</f>
        <v>253</v>
      </c>
    </row>
    <row r="51" spans="6:10" x14ac:dyDescent="0.3">
      <c r="G51" t="s">
        <v>60</v>
      </c>
      <c r="H51">
        <f>MIN(H45:H48)</f>
        <v>165</v>
      </c>
    </row>
    <row r="52" spans="6:10" x14ac:dyDescent="0.3">
      <c r="G52" t="s">
        <v>61</v>
      </c>
      <c r="H52">
        <f>SMALL(H45:H48,3)</f>
        <v>220</v>
      </c>
    </row>
    <row r="53" spans="6:10" x14ac:dyDescent="0.3">
      <c r="G53" t="s">
        <v>62</v>
      </c>
      <c r="H53">
        <f>LARGE(H45:H48,2)</f>
        <v>220</v>
      </c>
    </row>
    <row r="55" spans="6:10" x14ac:dyDescent="0.3">
      <c r="F55" t="s">
        <v>63</v>
      </c>
      <c r="G55">
        <f>COUNT(G45:G48)</f>
        <v>3</v>
      </c>
    </row>
    <row r="56" spans="6:10" x14ac:dyDescent="0.3">
      <c r="F56" t="s">
        <v>64</v>
      </c>
      <c r="G56">
        <f>COUNTA(G45:G48)</f>
        <v>4</v>
      </c>
    </row>
    <row r="57" spans="6:10" x14ac:dyDescent="0.3">
      <c r="F57" t="s">
        <v>73</v>
      </c>
      <c r="G57">
        <f>POWER(2,8)</f>
        <v>256</v>
      </c>
    </row>
    <row r="58" spans="6:10" x14ac:dyDescent="0.3">
      <c r="F58" t="s">
        <v>74</v>
      </c>
      <c r="G58">
        <f>SQRT(G57)</f>
        <v>16</v>
      </c>
    </row>
    <row r="59" spans="6:10" x14ac:dyDescent="0.3">
      <c r="F59" t="s">
        <v>75</v>
      </c>
      <c r="G59">
        <v>22</v>
      </c>
      <c r="H59">
        <v>10</v>
      </c>
    </row>
    <row r="60" spans="6:10" x14ac:dyDescent="0.3">
      <c r="H60" t="s">
        <v>76</v>
      </c>
      <c r="I60">
        <f>G59/H59</f>
        <v>2.2000000000000002</v>
      </c>
    </row>
    <row r="61" spans="6:10" x14ac:dyDescent="0.3">
      <c r="H61" t="s">
        <v>77</v>
      </c>
      <c r="I61">
        <f>MOD(G59,H59)</f>
        <v>2</v>
      </c>
    </row>
    <row r="62" spans="6:10" x14ac:dyDescent="0.3">
      <c r="I62" s="2" t="s">
        <v>81</v>
      </c>
      <c r="J62" s="2" t="s">
        <v>82</v>
      </c>
    </row>
    <row r="63" spans="6:10" x14ac:dyDescent="0.3">
      <c r="F63" s="2" t="s">
        <v>80</v>
      </c>
      <c r="G63">
        <v>1111.2221</v>
      </c>
      <c r="H63">
        <f>ROUND(G63,2)</f>
        <v>1111.22</v>
      </c>
      <c r="I63">
        <f>ROUND(G63,0)</f>
        <v>1111</v>
      </c>
      <c r="J63">
        <f>INT(G63)</f>
        <v>1111</v>
      </c>
    </row>
    <row r="64" spans="6:10" x14ac:dyDescent="0.3">
      <c r="F64" s="2" t="s">
        <v>78</v>
      </c>
      <c r="G64">
        <v>3223333.2265499998</v>
      </c>
      <c r="H64">
        <f>ROUNDUP(G64,2)</f>
        <v>3223333.23</v>
      </c>
    </row>
    <row r="65" spans="3:8" x14ac:dyDescent="0.3">
      <c r="F65" s="2" t="s">
        <v>79</v>
      </c>
      <c r="G65">
        <v>3223333.2225500001</v>
      </c>
      <c r="H65">
        <f>ROUNDDOWN(G65,2)</f>
        <v>3223333.22</v>
      </c>
    </row>
    <row r="67" spans="3:8" x14ac:dyDescent="0.3">
      <c r="C67" t="s">
        <v>3</v>
      </c>
    </row>
    <row r="68" spans="3:8" x14ac:dyDescent="0.3">
      <c r="D68" t="s">
        <v>43</v>
      </c>
    </row>
    <row r="69" spans="3:8" x14ac:dyDescent="0.3">
      <c r="D69" t="s">
        <v>83</v>
      </c>
    </row>
    <row r="70" spans="3:8" x14ac:dyDescent="0.3">
      <c r="D70" t="s">
        <v>84</v>
      </c>
    </row>
    <row r="71" spans="3:8" x14ac:dyDescent="0.3">
      <c r="D71" t="s">
        <v>85</v>
      </c>
    </row>
    <row r="72" spans="3:8" x14ac:dyDescent="0.3">
      <c r="D72" t="s">
        <v>86</v>
      </c>
    </row>
    <row r="73" spans="3:8" x14ac:dyDescent="0.3">
      <c r="D73" t="s">
        <v>87</v>
      </c>
    </row>
    <row r="74" spans="3:8" x14ac:dyDescent="0.3">
      <c r="D74" t="s">
        <v>88</v>
      </c>
    </row>
    <row r="75" spans="3:8" x14ac:dyDescent="0.3">
      <c r="D75" t="s">
        <v>89</v>
      </c>
    </row>
    <row r="76" spans="3:8" x14ac:dyDescent="0.3">
      <c r="C76" t="s">
        <v>313</v>
      </c>
    </row>
    <row r="77" spans="3:8" x14ac:dyDescent="0.3">
      <c r="D77" t="s">
        <v>314</v>
      </c>
      <c r="E77" s="9">
        <f ca="1">TODAY()</f>
        <v>43509</v>
      </c>
    </row>
    <row r="78" spans="3:8" x14ac:dyDescent="0.3">
      <c r="D78" t="s">
        <v>315</v>
      </c>
      <c r="E78" s="10">
        <f ca="1">NOW()</f>
        <v>43509.648317013889</v>
      </c>
    </row>
    <row r="79" spans="3:8" x14ac:dyDescent="0.3">
      <c r="D79" t="s">
        <v>316</v>
      </c>
      <c r="E79">
        <f ca="1">YEAR(E78)</f>
        <v>2019</v>
      </c>
    </row>
    <row r="80" spans="3:8" x14ac:dyDescent="0.3">
      <c r="D80" t="s">
        <v>317</v>
      </c>
      <c r="E80">
        <f ca="1">MONTH(E78)</f>
        <v>2</v>
      </c>
    </row>
    <row r="81" spans="4:5" x14ac:dyDescent="0.3">
      <c r="D81" t="s">
        <v>318</v>
      </c>
      <c r="E81">
        <f ca="1">DAY(E78)</f>
        <v>13</v>
      </c>
    </row>
    <row r="82" spans="4:5" x14ac:dyDescent="0.3">
      <c r="D82" t="s">
        <v>319</v>
      </c>
      <c r="E82">
        <f ca="1">HOUR(E78)</f>
        <v>15</v>
      </c>
    </row>
    <row r="83" spans="4:5" x14ac:dyDescent="0.3">
      <c r="D83" t="s">
        <v>320</v>
      </c>
      <c r="E83" s="10">
        <f ca="1">MINUTE(E78)</f>
        <v>33</v>
      </c>
    </row>
    <row r="86" spans="4:5" x14ac:dyDescent="0.3">
      <c r="D86" t="s">
        <v>321</v>
      </c>
      <c r="E86" s="9">
        <f ca="1">EOMONTH(E77,-3)</f>
        <v>43434</v>
      </c>
    </row>
    <row r="88" spans="4:5" x14ac:dyDescent="0.3">
      <c r="D88" t="s">
        <v>322</v>
      </c>
      <c r="E88">
        <f ca="1">WEEKDAY(E86)</f>
        <v>6</v>
      </c>
    </row>
    <row r="89" spans="4:5" x14ac:dyDescent="0.3">
      <c r="D89" t="s">
        <v>321</v>
      </c>
      <c r="E89" s="9">
        <f ca="1">EOMONTH(E86,100)</f>
        <v>46477</v>
      </c>
    </row>
    <row r="90" spans="4:5" x14ac:dyDescent="0.3">
      <c r="D90" t="s">
        <v>323</v>
      </c>
      <c r="E90">
        <f ca="1">WEEKDAY(E89)</f>
        <v>4</v>
      </c>
    </row>
    <row r="91" spans="4:5" x14ac:dyDescent="0.3">
      <c r="E91" s="9">
        <f ca="1">E89+40</f>
        <v>46517</v>
      </c>
    </row>
    <row r="93" spans="4:5" x14ac:dyDescent="0.3">
      <c r="D93" t="s">
        <v>324</v>
      </c>
    </row>
    <row r="94" spans="4:5" x14ac:dyDescent="0.3">
      <c r="E94">
        <f ca="1">DATEDIF(E77,E89,"y")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P1" zoomScale="150" zoomScaleNormal="150" workbookViewId="0">
      <selection activeCell="V11" sqref="V11"/>
    </sheetView>
  </sheetViews>
  <sheetFormatPr defaultRowHeight="14.4" x14ac:dyDescent="0.3"/>
  <cols>
    <col min="9" max="9" width="13.44140625" customWidth="1"/>
    <col min="16" max="16" width="15.21875" customWidth="1"/>
    <col min="17" max="17" width="10.77734375" customWidth="1"/>
    <col min="18" max="18" width="17.77734375" customWidth="1"/>
    <col min="21" max="21" width="14.77734375" customWidth="1"/>
    <col min="22" max="22" width="11.44140625" customWidth="1"/>
  </cols>
  <sheetData>
    <row r="1" spans="1:23" ht="15.6" x14ac:dyDescent="0.3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6" t="s">
        <v>308</v>
      </c>
      <c r="Q1" s="6" t="s">
        <v>309</v>
      </c>
      <c r="R1" s="6" t="s">
        <v>310</v>
      </c>
      <c r="U1" s="7" t="s">
        <v>299</v>
      </c>
      <c r="V1" s="7" t="s">
        <v>300</v>
      </c>
    </row>
    <row r="2" spans="1:23" x14ac:dyDescent="0.3">
      <c r="A2" s="4" t="s">
        <v>105</v>
      </c>
      <c r="B2" s="4" t="s">
        <v>106</v>
      </c>
      <c r="C2" s="4" t="s">
        <v>107</v>
      </c>
      <c r="D2" s="4" t="s">
        <v>108</v>
      </c>
      <c r="E2" s="4" t="s">
        <v>109</v>
      </c>
      <c r="F2" s="4">
        <v>42420</v>
      </c>
      <c r="G2" s="4" t="s">
        <v>311</v>
      </c>
      <c r="H2" s="4" t="s">
        <v>111</v>
      </c>
      <c r="I2" s="4" t="s">
        <v>112</v>
      </c>
      <c r="J2" s="4" t="s">
        <v>113</v>
      </c>
      <c r="K2" s="4" t="s">
        <v>114</v>
      </c>
      <c r="L2" s="4">
        <v>601</v>
      </c>
      <c r="M2" s="4">
        <v>2</v>
      </c>
      <c r="N2" s="4">
        <v>0</v>
      </c>
      <c r="O2" s="4">
        <v>41.913600000000002</v>
      </c>
      <c r="P2" s="8">
        <f>IF(L2&gt;500,L2*0.18,L2*0.05)</f>
        <v>108.17999999999999</v>
      </c>
      <c r="Q2" s="8">
        <f>IF(L2&gt;500,L2*0.18,IF(L2&gt;200,L2*0.12,L2*0.05))</f>
        <v>108.17999999999999</v>
      </c>
      <c r="R2" s="8">
        <f>IF( AND(G2="South",L2&gt;500),L2*0.18,IF( AND(G2="West",L2&gt;500),L2*0.1,L2*0.05 ))</f>
        <v>30.05</v>
      </c>
      <c r="S2" t="s">
        <v>43</v>
      </c>
      <c r="U2" t="s">
        <v>124</v>
      </c>
      <c r="V2">
        <f>COUNTIF(I2:I55,U2)</f>
        <v>30</v>
      </c>
    </row>
    <row r="3" spans="1:23" x14ac:dyDescent="0.3">
      <c r="A3" s="5" t="s">
        <v>105</v>
      </c>
      <c r="B3" s="5" t="s">
        <v>106</v>
      </c>
      <c r="C3" s="5" t="s">
        <v>107</v>
      </c>
      <c r="D3" s="5" t="s">
        <v>108</v>
      </c>
      <c r="E3" s="5" t="s">
        <v>109</v>
      </c>
      <c r="F3" s="5">
        <v>42420</v>
      </c>
      <c r="G3" s="5" t="s">
        <v>110</v>
      </c>
      <c r="H3" s="5" t="s">
        <v>115</v>
      </c>
      <c r="I3" s="5" t="s">
        <v>112</v>
      </c>
      <c r="J3" s="5" t="s">
        <v>116</v>
      </c>
      <c r="K3" s="5" t="s">
        <v>117</v>
      </c>
      <c r="L3" s="5">
        <v>731.93999999999994</v>
      </c>
      <c r="M3" s="5">
        <v>3</v>
      </c>
      <c r="N3" s="5">
        <v>0</v>
      </c>
      <c r="O3" s="5">
        <v>219.58199999999997</v>
      </c>
      <c r="P3" s="8">
        <f t="shared" ref="P3:P55" si="0">IF(L3&gt;500,L3*0.18,L3*0.05)</f>
        <v>131.74919999999997</v>
      </c>
      <c r="Q3" s="8">
        <f t="shared" ref="Q3:Q55" si="1">IF(L3&gt;500,L3*0.18,IF(L3&gt;200,L3*0.12,L3*0.05))</f>
        <v>131.74919999999997</v>
      </c>
      <c r="R3" s="8">
        <f t="shared" ref="R3:R55" si="2">IF( AND(G3="South",L3&gt;500),L3*0.18,IF( AND(G3="West",L3&gt;500),L3*0.1,L3*0.05 ))</f>
        <v>131.74919999999997</v>
      </c>
      <c r="S3" t="s">
        <v>83</v>
      </c>
      <c r="U3" s="1" t="s">
        <v>301</v>
      </c>
      <c r="V3" s="1" t="s">
        <v>302</v>
      </c>
      <c r="W3" s="1" t="s">
        <v>300</v>
      </c>
    </row>
    <row r="4" spans="1:23" x14ac:dyDescent="0.3">
      <c r="A4" s="4" t="s">
        <v>118</v>
      </c>
      <c r="B4" s="4" t="s">
        <v>119</v>
      </c>
      <c r="C4" s="4" t="s">
        <v>107</v>
      </c>
      <c r="D4" s="4" t="s">
        <v>120</v>
      </c>
      <c r="E4" s="4" t="s">
        <v>121</v>
      </c>
      <c r="F4" s="4">
        <v>90036</v>
      </c>
      <c r="G4" s="4" t="s">
        <v>122</v>
      </c>
      <c r="H4" s="4" t="s">
        <v>123</v>
      </c>
      <c r="I4" s="4" t="s">
        <v>124</v>
      </c>
      <c r="J4" s="4" t="s">
        <v>125</v>
      </c>
      <c r="K4" s="4" t="s">
        <v>126</v>
      </c>
      <c r="L4" s="4">
        <v>14.62</v>
      </c>
      <c r="M4" s="4">
        <v>2</v>
      </c>
      <c r="N4" s="4">
        <v>0</v>
      </c>
      <c r="O4" s="4">
        <v>6.8713999999999995</v>
      </c>
      <c r="P4" s="8">
        <f t="shared" si="0"/>
        <v>0.73099999999999998</v>
      </c>
      <c r="Q4" s="8">
        <f t="shared" si="1"/>
        <v>0.73099999999999998</v>
      </c>
      <c r="R4" s="8">
        <f t="shared" si="2"/>
        <v>0.73099999999999998</v>
      </c>
      <c r="U4" t="s">
        <v>144</v>
      </c>
      <c r="V4" t="s">
        <v>122</v>
      </c>
      <c r="W4">
        <f>COUNTIFS(I2:I55,U4,G2:G55,V4)</f>
        <v>4</v>
      </c>
    </row>
    <row r="5" spans="1:23" x14ac:dyDescent="0.3">
      <c r="A5" s="5" t="s">
        <v>127</v>
      </c>
      <c r="B5" s="5" t="s">
        <v>106</v>
      </c>
      <c r="C5" s="5" t="s">
        <v>107</v>
      </c>
      <c r="D5" s="5" t="s">
        <v>128</v>
      </c>
      <c r="E5" s="5" t="s">
        <v>129</v>
      </c>
      <c r="F5" s="5">
        <v>33311</v>
      </c>
      <c r="G5" s="5" t="s">
        <v>110</v>
      </c>
      <c r="H5" s="5" t="s">
        <v>130</v>
      </c>
      <c r="I5" s="5" t="s">
        <v>112</v>
      </c>
      <c r="J5" s="5" t="s">
        <v>131</v>
      </c>
      <c r="K5" s="5" t="s">
        <v>132</v>
      </c>
      <c r="L5" s="5">
        <v>957.57749999999999</v>
      </c>
      <c r="M5" s="5">
        <v>5</v>
      </c>
      <c r="N5" s="5">
        <v>0.45</v>
      </c>
      <c r="O5" s="5">
        <v>-383.03100000000006</v>
      </c>
      <c r="P5" s="8">
        <f t="shared" si="0"/>
        <v>172.36394999999999</v>
      </c>
      <c r="Q5" s="8">
        <f t="shared" si="1"/>
        <v>172.36394999999999</v>
      </c>
      <c r="R5" s="8">
        <f t="shared" si="2"/>
        <v>172.36394999999999</v>
      </c>
    </row>
    <row r="6" spans="1:23" x14ac:dyDescent="0.3">
      <c r="A6" s="4" t="s">
        <v>127</v>
      </c>
      <c r="B6" s="4" t="s">
        <v>106</v>
      </c>
      <c r="C6" s="4" t="s">
        <v>107</v>
      </c>
      <c r="D6" s="4" t="s">
        <v>128</v>
      </c>
      <c r="E6" s="4" t="s">
        <v>129</v>
      </c>
      <c r="F6" s="4">
        <v>33311</v>
      </c>
      <c r="G6" s="4" t="s">
        <v>110</v>
      </c>
      <c r="H6" s="4" t="s">
        <v>133</v>
      </c>
      <c r="I6" s="4" t="s">
        <v>124</v>
      </c>
      <c r="J6" s="4" t="s">
        <v>134</v>
      </c>
      <c r="K6" s="4" t="s">
        <v>135</v>
      </c>
      <c r="L6" s="4">
        <v>22.368000000000002</v>
      </c>
      <c r="M6" s="4">
        <v>2</v>
      </c>
      <c r="N6" s="4">
        <v>0.2</v>
      </c>
      <c r="O6" s="4">
        <v>2.5163999999999991</v>
      </c>
      <c r="P6" s="8">
        <f t="shared" si="0"/>
        <v>1.1184000000000001</v>
      </c>
      <c r="Q6" s="8">
        <f t="shared" si="1"/>
        <v>1.1184000000000001</v>
      </c>
      <c r="R6" s="8">
        <f t="shared" si="2"/>
        <v>1.1184000000000001</v>
      </c>
    </row>
    <row r="7" spans="1:23" x14ac:dyDescent="0.3">
      <c r="A7" s="5" t="s">
        <v>136</v>
      </c>
      <c r="B7" s="5" t="s">
        <v>106</v>
      </c>
      <c r="C7" s="5" t="s">
        <v>107</v>
      </c>
      <c r="D7" s="5" t="s">
        <v>120</v>
      </c>
      <c r="E7" s="5" t="s">
        <v>121</v>
      </c>
      <c r="F7" s="5">
        <v>90032</v>
      </c>
      <c r="G7" s="5" t="s">
        <v>122</v>
      </c>
      <c r="H7" s="5" t="s">
        <v>137</v>
      </c>
      <c r="I7" s="5" t="s">
        <v>112</v>
      </c>
      <c r="J7" s="5" t="s">
        <v>138</v>
      </c>
      <c r="K7" s="5" t="s">
        <v>139</v>
      </c>
      <c r="L7" s="5">
        <v>48.86</v>
      </c>
      <c r="M7" s="5">
        <v>7</v>
      </c>
      <c r="N7" s="5">
        <v>0</v>
      </c>
      <c r="O7" s="5">
        <v>14.169399999999996</v>
      </c>
      <c r="P7" s="8">
        <f t="shared" si="0"/>
        <v>2.4430000000000001</v>
      </c>
      <c r="Q7" s="8">
        <f t="shared" si="1"/>
        <v>2.4430000000000001</v>
      </c>
      <c r="R7" s="8">
        <f t="shared" si="2"/>
        <v>2.4430000000000001</v>
      </c>
      <c r="S7" t="s">
        <v>84</v>
      </c>
      <c r="U7" s="7" t="s">
        <v>299</v>
      </c>
      <c r="V7" s="7" t="s">
        <v>303</v>
      </c>
    </row>
    <row r="8" spans="1:23" ht="15.6" x14ac:dyDescent="0.3">
      <c r="A8" s="4" t="s">
        <v>136</v>
      </c>
      <c r="B8" s="4" t="s">
        <v>106</v>
      </c>
      <c r="C8" s="4" t="s">
        <v>107</v>
      </c>
      <c r="D8" s="4" t="s">
        <v>120</v>
      </c>
      <c r="E8" s="4" t="s">
        <v>121</v>
      </c>
      <c r="F8" s="4">
        <v>90032</v>
      </c>
      <c r="G8" s="4" t="s">
        <v>122</v>
      </c>
      <c r="H8" s="4" t="s">
        <v>140</v>
      </c>
      <c r="I8" s="4" t="s">
        <v>124</v>
      </c>
      <c r="J8" s="4" t="s">
        <v>141</v>
      </c>
      <c r="K8" s="4" t="s">
        <v>142</v>
      </c>
      <c r="L8" s="4">
        <v>7.28</v>
      </c>
      <c r="M8" s="4">
        <v>4</v>
      </c>
      <c r="N8" s="4">
        <v>0</v>
      </c>
      <c r="O8" s="4">
        <v>1.9656000000000002</v>
      </c>
      <c r="P8" s="8">
        <f t="shared" si="0"/>
        <v>0.36400000000000005</v>
      </c>
      <c r="Q8" s="8">
        <f t="shared" si="1"/>
        <v>0.36400000000000005</v>
      </c>
      <c r="R8" s="8">
        <f t="shared" si="2"/>
        <v>0.36400000000000005</v>
      </c>
      <c r="U8" s="3" t="s">
        <v>141</v>
      </c>
      <c r="V8">
        <f>SUMIF(J2:J55,U8,L2:L55)</f>
        <v>137.364</v>
      </c>
    </row>
    <row r="9" spans="1:23" x14ac:dyDescent="0.3">
      <c r="A9" s="5" t="s">
        <v>136</v>
      </c>
      <c r="B9" s="5" t="s">
        <v>106</v>
      </c>
      <c r="C9" s="5" t="s">
        <v>107</v>
      </c>
      <c r="D9" s="5" t="s">
        <v>120</v>
      </c>
      <c r="E9" s="5" t="s">
        <v>121</v>
      </c>
      <c r="F9" s="5">
        <v>90032</v>
      </c>
      <c r="G9" s="5" t="s">
        <v>122</v>
      </c>
      <c r="H9" s="5" t="s">
        <v>143</v>
      </c>
      <c r="I9" s="5" t="s">
        <v>144</v>
      </c>
      <c r="J9" s="5" t="s">
        <v>145</v>
      </c>
      <c r="K9" s="5" t="s">
        <v>146</v>
      </c>
      <c r="L9" s="5">
        <v>907.15200000000004</v>
      </c>
      <c r="M9" s="5">
        <v>6</v>
      </c>
      <c r="N9" s="5">
        <v>0.2</v>
      </c>
      <c r="O9" s="5">
        <v>90.715200000000038</v>
      </c>
      <c r="P9" s="8">
        <f t="shared" si="0"/>
        <v>163.28736000000001</v>
      </c>
      <c r="Q9" s="8">
        <f t="shared" si="1"/>
        <v>163.28736000000001</v>
      </c>
      <c r="R9" s="8">
        <f t="shared" si="2"/>
        <v>90.71520000000001</v>
      </c>
      <c r="S9" t="s">
        <v>85</v>
      </c>
      <c r="U9" s="7" t="s">
        <v>304</v>
      </c>
      <c r="V9" s="7" t="s">
        <v>305</v>
      </c>
      <c r="W9" t="s">
        <v>306</v>
      </c>
    </row>
    <row r="10" spans="1:23" ht="15.6" x14ac:dyDescent="0.3">
      <c r="A10" s="4" t="s">
        <v>136</v>
      </c>
      <c r="B10" s="4" t="s">
        <v>106</v>
      </c>
      <c r="C10" s="4" t="s">
        <v>107</v>
      </c>
      <c r="D10" s="4" t="s">
        <v>120</v>
      </c>
      <c r="E10" s="4" t="s">
        <v>121</v>
      </c>
      <c r="F10" s="4">
        <v>90032</v>
      </c>
      <c r="G10" s="4" t="s">
        <v>122</v>
      </c>
      <c r="H10" s="4" t="s">
        <v>147</v>
      </c>
      <c r="I10" s="4" t="s">
        <v>124</v>
      </c>
      <c r="J10" s="4" t="s">
        <v>148</v>
      </c>
      <c r="K10" s="4" t="s">
        <v>149</v>
      </c>
      <c r="L10" s="4">
        <v>18.504000000000001</v>
      </c>
      <c r="M10" s="4">
        <v>3</v>
      </c>
      <c r="N10" s="4">
        <v>0.2</v>
      </c>
      <c r="O10" s="4">
        <v>5.7824999999999998</v>
      </c>
      <c r="P10" s="8">
        <f t="shared" si="0"/>
        <v>0.92520000000000013</v>
      </c>
      <c r="Q10" s="8">
        <f t="shared" si="1"/>
        <v>0.92520000000000013</v>
      </c>
      <c r="R10" s="8">
        <f t="shared" si="2"/>
        <v>0.92520000000000013</v>
      </c>
      <c r="U10" s="3" t="s">
        <v>145</v>
      </c>
      <c r="V10" t="s">
        <v>122</v>
      </c>
      <c r="W10">
        <f>SUMIFS(L2:L55,J2:J55,U10,G2:G55,V10)</f>
        <v>2032.056</v>
      </c>
    </row>
    <row r="11" spans="1:23" x14ac:dyDescent="0.3">
      <c r="A11" s="5" t="s">
        <v>136</v>
      </c>
      <c r="B11" s="5" t="s">
        <v>106</v>
      </c>
      <c r="C11" s="5" t="s">
        <v>107</v>
      </c>
      <c r="D11" s="5" t="s">
        <v>120</v>
      </c>
      <c r="E11" s="5" t="s">
        <v>121</v>
      </c>
      <c r="F11" s="5">
        <v>90032</v>
      </c>
      <c r="G11" s="5" t="s">
        <v>122</v>
      </c>
      <c r="H11" s="5" t="s">
        <v>150</v>
      </c>
      <c r="I11" s="5" t="s">
        <v>124</v>
      </c>
      <c r="J11" s="5" t="s">
        <v>151</v>
      </c>
      <c r="K11" s="5" t="s">
        <v>152</v>
      </c>
      <c r="L11" s="5">
        <v>114.9</v>
      </c>
      <c r="M11" s="5">
        <v>5</v>
      </c>
      <c r="N11" s="5">
        <v>0</v>
      </c>
      <c r="O11" s="5">
        <v>34.469999999999992</v>
      </c>
      <c r="P11" s="8">
        <f t="shared" si="0"/>
        <v>5.745000000000001</v>
      </c>
      <c r="Q11" s="8">
        <f t="shared" si="1"/>
        <v>5.745000000000001</v>
      </c>
      <c r="R11" s="8">
        <f t="shared" si="2"/>
        <v>5.745000000000001</v>
      </c>
      <c r="S11" t="s">
        <v>86</v>
      </c>
      <c r="T11" t="s">
        <v>307</v>
      </c>
    </row>
    <row r="12" spans="1:23" x14ac:dyDescent="0.3">
      <c r="A12" s="4" t="s">
        <v>136</v>
      </c>
      <c r="B12" s="4" t="s">
        <v>106</v>
      </c>
      <c r="C12" s="4" t="s">
        <v>107</v>
      </c>
      <c r="D12" s="4" t="s">
        <v>120</v>
      </c>
      <c r="E12" s="4" t="s">
        <v>121</v>
      </c>
      <c r="F12" s="4">
        <v>90032</v>
      </c>
      <c r="G12" s="4" t="s">
        <v>122</v>
      </c>
      <c r="H12" s="4" t="s">
        <v>153</v>
      </c>
      <c r="I12" s="4" t="s">
        <v>112</v>
      </c>
      <c r="J12" s="4" t="s">
        <v>131</v>
      </c>
      <c r="K12" s="4" t="s">
        <v>154</v>
      </c>
      <c r="L12" s="4">
        <v>1706.1840000000002</v>
      </c>
      <c r="M12" s="4">
        <v>9</v>
      </c>
      <c r="N12" s="4">
        <v>0.2</v>
      </c>
      <c r="O12" s="4">
        <v>85.309199999999805</v>
      </c>
      <c r="P12" s="8">
        <f t="shared" si="0"/>
        <v>307.11312000000004</v>
      </c>
      <c r="Q12" s="8">
        <f t="shared" si="1"/>
        <v>307.11312000000004</v>
      </c>
      <c r="R12" s="8">
        <f t="shared" si="2"/>
        <v>170.61840000000004</v>
      </c>
      <c r="S12" t="s">
        <v>89</v>
      </c>
    </row>
    <row r="13" spans="1:23" x14ac:dyDescent="0.3">
      <c r="A13" s="5" t="s">
        <v>136</v>
      </c>
      <c r="B13" s="5" t="s">
        <v>106</v>
      </c>
      <c r="C13" s="5" t="s">
        <v>107</v>
      </c>
      <c r="D13" s="5" t="s">
        <v>120</v>
      </c>
      <c r="E13" s="5" t="s">
        <v>121</v>
      </c>
      <c r="F13" s="5">
        <v>90032</v>
      </c>
      <c r="G13" s="5" t="s">
        <v>122</v>
      </c>
      <c r="H13" s="5" t="s">
        <v>155</v>
      </c>
      <c r="I13" s="5" t="s">
        <v>144</v>
      </c>
      <c r="J13" s="5" t="s">
        <v>145</v>
      </c>
      <c r="K13" s="5" t="s">
        <v>156</v>
      </c>
      <c r="L13" s="5">
        <v>911.42399999999998</v>
      </c>
      <c r="M13" s="5">
        <v>4</v>
      </c>
      <c r="N13" s="5">
        <v>0.2</v>
      </c>
      <c r="O13" s="5">
        <v>68.356800000000021</v>
      </c>
      <c r="P13" s="8">
        <f t="shared" si="0"/>
        <v>164.05632</v>
      </c>
      <c r="Q13" s="8">
        <f t="shared" si="1"/>
        <v>164.05632</v>
      </c>
      <c r="R13" s="8">
        <f t="shared" si="2"/>
        <v>91.142400000000009</v>
      </c>
    </row>
    <row r="14" spans="1:23" x14ac:dyDescent="0.3">
      <c r="A14" s="4" t="s">
        <v>157</v>
      </c>
      <c r="B14" s="4" t="s">
        <v>106</v>
      </c>
      <c r="C14" s="4" t="s">
        <v>107</v>
      </c>
      <c r="D14" s="4" t="s">
        <v>158</v>
      </c>
      <c r="E14" s="4" t="s">
        <v>159</v>
      </c>
      <c r="F14" s="4">
        <v>28027</v>
      </c>
      <c r="G14" s="4" t="s">
        <v>110</v>
      </c>
      <c r="H14" s="4" t="s">
        <v>160</v>
      </c>
      <c r="I14" s="4" t="s">
        <v>124</v>
      </c>
      <c r="J14" s="4" t="s">
        <v>161</v>
      </c>
      <c r="K14" s="4" t="s">
        <v>162</v>
      </c>
      <c r="L14" s="4">
        <v>15.552000000000003</v>
      </c>
      <c r="M14" s="4">
        <v>3</v>
      </c>
      <c r="N14" s="4">
        <v>0.2</v>
      </c>
      <c r="O14" s="4">
        <v>5.4432</v>
      </c>
      <c r="P14" s="8">
        <f t="shared" si="0"/>
        <v>0.77760000000000018</v>
      </c>
      <c r="Q14" s="8">
        <f t="shared" si="1"/>
        <v>0.77760000000000018</v>
      </c>
      <c r="R14" s="8">
        <f t="shared" si="2"/>
        <v>0.77760000000000018</v>
      </c>
    </row>
    <row r="15" spans="1:23" x14ac:dyDescent="0.3">
      <c r="A15" s="5" t="s">
        <v>163</v>
      </c>
      <c r="B15" s="5" t="s">
        <v>106</v>
      </c>
      <c r="C15" s="5" t="s">
        <v>107</v>
      </c>
      <c r="D15" s="5" t="s">
        <v>164</v>
      </c>
      <c r="E15" s="5" t="s">
        <v>165</v>
      </c>
      <c r="F15" s="5">
        <v>98103</v>
      </c>
      <c r="G15" s="5" t="s">
        <v>122</v>
      </c>
      <c r="H15" s="5" t="s">
        <v>166</v>
      </c>
      <c r="I15" s="5" t="s">
        <v>124</v>
      </c>
      <c r="J15" s="5" t="s">
        <v>148</v>
      </c>
      <c r="K15" s="5" t="s">
        <v>167</v>
      </c>
      <c r="L15" s="5">
        <v>407.97600000000006</v>
      </c>
      <c r="M15" s="5">
        <v>3</v>
      </c>
      <c r="N15" s="5">
        <v>0.2</v>
      </c>
      <c r="O15" s="5">
        <v>132.59219999999993</v>
      </c>
      <c r="P15" s="8">
        <f t="shared" si="0"/>
        <v>20.398800000000005</v>
      </c>
      <c r="Q15" s="8">
        <f t="shared" si="1"/>
        <v>48.957120000000003</v>
      </c>
      <c r="R15" s="8">
        <f t="shared" si="2"/>
        <v>20.398800000000005</v>
      </c>
      <c r="S15" t="s">
        <v>87</v>
      </c>
    </row>
    <row r="16" spans="1:23" x14ac:dyDescent="0.3">
      <c r="A16" s="4" t="s">
        <v>168</v>
      </c>
      <c r="B16" s="4" t="s">
        <v>169</v>
      </c>
      <c r="C16" s="4" t="s">
        <v>107</v>
      </c>
      <c r="D16" s="4" t="s">
        <v>170</v>
      </c>
      <c r="E16" s="4" t="s">
        <v>171</v>
      </c>
      <c r="F16" s="4">
        <v>76106</v>
      </c>
      <c r="G16" s="4" t="s">
        <v>172</v>
      </c>
      <c r="H16" s="4" t="s">
        <v>173</v>
      </c>
      <c r="I16" s="4" t="s">
        <v>124</v>
      </c>
      <c r="J16" s="4" t="s">
        <v>151</v>
      </c>
      <c r="K16" s="4" t="s">
        <v>174</v>
      </c>
      <c r="L16" s="4">
        <v>68.809999999999988</v>
      </c>
      <c r="M16" s="4">
        <v>5</v>
      </c>
      <c r="N16" s="4">
        <v>0.8</v>
      </c>
      <c r="O16" s="4">
        <v>-123.858</v>
      </c>
      <c r="P16" s="8">
        <f t="shared" si="0"/>
        <v>3.4404999999999997</v>
      </c>
      <c r="Q16" s="8">
        <f t="shared" si="1"/>
        <v>3.4404999999999997</v>
      </c>
      <c r="R16" s="8">
        <f t="shared" si="2"/>
        <v>3.4404999999999997</v>
      </c>
      <c r="S16" t="s">
        <v>88</v>
      </c>
    </row>
    <row r="17" spans="1:18" x14ac:dyDescent="0.3">
      <c r="A17" s="5" t="s">
        <v>168</v>
      </c>
      <c r="B17" s="5" t="s">
        <v>169</v>
      </c>
      <c r="C17" s="5" t="s">
        <v>107</v>
      </c>
      <c r="D17" s="5" t="s">
        <v>170</v>
      </c>
      <c r="E17" s="5" t="s">
        <v>171</v>
      </c>
      <c r="F17" s="5">
        <v>76106</v>
      </c>
      <c r="G17" s="5" t="s">
        <v>172</v>
      </c>
      <c r="H17" s="5" t="s">
        <v>175</v>
      </c>
      <c r="I17" s="5" t="s">
        <v>124</v>
      </c>
      <c r="J17" s="5" t="s">
        <v>148</v>
      </c>
      <c r="K17" s="5" t="s">
        <v>176</v>
      </c>
      <c r="L17" s="5">
        <v>2.5439999999999996</v>
      </c>
      <c r="M17" s="5">
        <v>3</v>
      </c>
      <c r="N17" s="5">
        <v>0.8</v>
      </c>
      <c r="O17" s="5">
        <v>-3.8160000000000016</v>
      </c>
      <c r="P17" s="8">
        <f t="shared" si="0"/>
        <v>0.12719999999999998</v>
      </c>
      <c r="Q17" s="8">
        <f t="shared" si="1"/>
        <v>0.12719999999999998</v>
      </c>
      <c r="R17" s="8">
        <f t="shared" si="2"/>
        <v>0.12719999999999998</v>
      </c>
    </row>
    <row r="18" spans="1:18" x14ac:dyDescent="0.3">
      <c r="A18" s="4" t="s">
        <v>177</v>
      </c>
      <c r="B18" s="4" t="s">
        <v>106</v>
      </c>
      <c r="C18" s="4" t="s">
        <v>107</v>
      </c>
      <c r="D18" s="4" t="s">
        <v>178</v>
      </c>
      <c r="E18" s="4" t="s">
        <v>179</v>
      </c>
      <c r="F18" s="4">
        <v>53711</v>
      </c>
      <c r="G18" s="4" t="s">
        <v>172</v>
      </c>
      <c r="H18" s="4" t="s">
        <v>180</v>
      </c>
      <c r="I18" s="4" t="s">
        <v>124</v>
      </c>
      <c r="J18" s="4" t="s">
        <v>134</v>
      </c>
      <c r="K18" s="4" t="s">
        <v>181</v>
      </c>
      <c r="L18" s="4">
        <v>665.88</v>
      </c>
      <c r="M18" s="4">
        <v>6</v>
      </c>
      <c r="N18" s="4">
        <v>0</v>
      </c>
      <c r="O18" s="4">
        <v>13.317599999999999</v>
      </c>
      <c r="P18" s="8">
        <f t="shared" si="0"/>
        <v>119.85839999999999</v>
      </c>
      <c r="Q18" s="8">
        <f t="shared" si="1"/>
        <v>119.85839999999999</v>
      </c>
      <c r="R18" s="8">
        <f t="shared" si="2"/>
        <v>33.294000000000004</v>
      </c>
    </row>
    <row r="19" spans="1:18" x14ac:dyDescent="0.3">
      <c r="A19" s="5" t="s">
        <v>182</v>
      </c>
      <c r="B19" s="5" t="s">
        <v>106</v>
      </c>
      <c r="C19" s="5" t="s">
        <v>107</v>
      </c>
      <c r="D19" s="5" t="s">
        <v>183</v>
      </c>
      <c r="E19" s="5" t="s">
        <v>184</v>
      </c>
      <c r="F19" s="5">
        <v>84084</v>
      </c>
      <c r="G19" s="5" t="s">
        <v>122</v>
      </c>
      <c r="H19" s="5" t="s">
        <v>185</v>
      </c>
      <c r="I19" s="5" t="s">
        <v>124</v>
      </c>
      <c r="J19" s="5" t="s">
        <v>134</v>
      </c>
      <c r="K19" s="5" t="s">
        <v>186</v>
      </c>
      <c r="L19" s="5">
        <v>55.5</v>
      </c>
      <c r="M19" s="5">
        <v>2</v>
      </c>
      <c r="N19" s="5">
        <v>0</v>
      </c>
      <c r="O19" s="5">
        <v>9.9899999999999949</v>
      </c>
      <c r="P19" s="8">
        <f t="shared" si="0"/>
        <v>2.7750000000000004</v>
      </c>
      <c r="Q19" s="8">
        <f t="shared" si="1"/>
        <v>2.7750000000000004</v>
      </c>
      <c r="R19" s="8">
        <f t="shared" si="2"/>
        <v>2.7750000000000004</v>
      </c>
    </row>
    <row r="20" spans="1:18" x14ac:dyDescent="0.3">
      <c r="A20" s="4" t="s">
        <v>187</v>
      </c>
      <c r="B20" s="4" t="s">
        <v>106</v>
      </c>
      <c r="C20" s="4" t="s">
        <v>107</v>
      </c>
      <c r="D20" s="4" t="s">
        <v>188</v>
      </c>
      <c r="E20" s="4" t="s">
        <v>121</v>
      </c>
      <c r="F20" s="4">
        <v>94109</v>
      </c>
      <c r="G20" s="4" t="s">
        <v>122</v>
      </c>
      <c r="H20" s="4" t="s">
        <v>189</v>
      </c>
      <c r="I20" s="4" t="s">
        <v>124</v>
      </c>
      <c r="J20" s="4" t="s">
        <v>141</v>
      </c>
      <c r="K20" s="4" t="s">
        <v>190</v>
      </c>
      <c r="L20" s="4">
        <v>8.56</v>
      </c>
      <c r="M20" s="4">
        <v>2</v>
      </c>
      <c r="N20" s="4">
        <v>0</v>
      </c>
      <c r="O20" s="4">
        <v>2.4823999999999993</v>
      </c>
      <c r="P20" s="8">
        <f t="shared" si="0"/>
        <v>0.42800000000000005</v>
      </c>
      <c r="Q20" s="8">
        <f t="shared" si="1"/>
        <v>0.42800000000000005</v>
      </c>
      <c r="R20" s="8">
        <f t="shared" si="2"/>
        <v>0.42800000000000005</v>
      </c>
    </row>
    <row r="21" spans="1:18" x14ac:dyDescent="0.3">
      <c r="A21" s="5" t="s">
        <v>187</v>
      </c>
      <c r="B21" s="5" t="s">
        <v>106</v>
      </c>
      <c r="C21" s="5" t="s">
        <v>107</v>
      </c>
      <c r="D21" s="5" t="s">
        <v>188</v>
      </c>
      <c r="E21" s="5" t="s">
        <v>121</v>
      </c>
      <c r="F21" s="5">
        <v>94109</v>
      </c>
      <c r="G21" s="5" t="s">
        <v>122</v>
      </c>
      <c r="H21" s="5" t="s">
        <v>191</v>
      </c>
      <c r="I21" s="5" t="s">
        <v>144</v>
      </c>
      <c r="J21" s="5" t="s">
        <v>145</v>
      </c>
      <c r="K21" s="5" t="s">
        <v>192</v>
      </c>
      <c r="L21" s="5">
        <v>213.48000000000002</v>
      </c>
      <c r="M21" s="5">
        <v>3</v>
      </c>
      <c r="N21" s="5">
        <v>0.2</v>
      </c>
      <c r="O21" s="5">
        <v>16.010999999999981</v>
      </c>
      <c r="P21" s="8">
        <f t="shared" si="0"/>
        <v>10.674000000000001</v>
      </c>
      <c r="Q21" s="8">
        <f t="shared" si="1"/>
        <v>25.617599999999999</v>
      </c>
      <c r="R21" s="8">
        <f t="shared" si="2"/>
        <v>10.674000000000001</v>
      </c>
    </row>
    <row r="22" spans="1:18" x14ac:dyDescent="0.3">
      <c r="A22" s="4" t="s">
        <v>187</v>
      </c>
      <c r="B22" s="4" t="s">
        <v>106</v>
      </c>
      <c r="C22" s="4" t="s">
        <v>107</v>
      </c>
      <c r="D22" s="4" t="s">
        <v>188</v>
      </c>
      <c r="E22" s="4" t="s">
        <v>121</v>
      </c>
      <c r="F22" s="4">
        <v>94109</v>
      </c>
      <c r="G22" s="4" t="s">
        <v>122</v>
      </c>
      <c r="H22" s="4" t="s">
        <v>193</v>
      </c>
      <c r="I22" s="4" t="s">
        <v>124</v>
      </c>
      <c r="J22" s="4" t="s">
        <v>148</v>
      </c>
      <c r="K22" s="4" t="s">
        <v>194</v>
      </c>
      <c r="L22" s="4">
        <v>22.72</v>
      </c>
      <c r="M22" s="4">
        <v>4</v>
      </c>
      <c r="N22" s="4">
        <v>0.2</v>
      </c>
      <c r="O22" s="4">
        <v>7.3839999999999986</v>
      </c>
      <c r="P22" s="8">
        <f t="shared" si="0"/>
        <v>1.1359999999999999</v>
      </c>
      <c r="Q22" s="8">
        <f t="shared" si="1"/>
        <v>1.1359999999999999</v>
      </c>
      <c r="R22" s="8">
        <f t="shared" si="2"/>
        <v>1.1359999999999999</v>
      </c>
    </row>
    <row r="23" spans="1:18" x14ac:dyDescent="0.3">
      <c r="A23" s="5" t="s">
        <v>195</v>
      </c>
      <c r="B23" s="5" t="s">
        <v>119</v>
      </c>
      <c r="C23" s="5" t="s">
        <v>107</v>
      </c>
      <c r="D23" s="5" t="s">
        <v>196</v>
      </c>
      <c r="E23" s="5" t="s">
        <v>197</v>
      </c>
      <c r="F23" s="5">
        <v>68025</v>
      </c>
      <c r="G23" s="5" t="s">
        <v>172</v>
      </c>
      <c r="H23" s="5" t="s">
        <v>198</v>
      </c>
      <c r="I23" s="5" t="s">
        <v>124</v>
      </c>
      <c r="J23" s="5" t="s">
        <v>141</v>
      </c>
      <c r="K23" s="5" t="s">
        <v>199</v>
      </c>
      <c r="L23" s="5">
        <v>19.459999999999997</v>
      </c>
      <c r="M23" s="5">
        <v>7</v>
      </c>
      <c r="N23" s="5">
        <v>0</v>
      </c>
      <c r="O23" s="5">
        <v>5.0595999999999997</v>
      </c>
      <c r="P23" s="8">
        <f t="shared" si="0"/>
        <v>0.97299999999999986</v>
      </c>
      <c r="Q23" s="8">
        <f t="shared" si="1"/>
        <v>0.97299999999999986</v>
      </c>
      <c r="R23" s="8">
        <f t="shared" si="2"/>
        <v>0.97299999999999986</v>
      </c>
    </row>
    <row r="24" spans="1:18" x14ac:dyDescent="0.3">
      <c r="A24" s="4" t="s">
        <v>195</v>
      </c>
      <c r="B24" s="4" t="s">
        <v>119</v>
      </c>
      <c r="C24" s="4" t="s">
        <v>107</v>
      </c>
      <c r="D24" s="4" t="s">
        <v>196</v>
      </c>
      <c r="E24" s="4" t="s">
        <v>197</v>
      </c>
      <c r="F24" s="4">
        <v>68025</v>
      </c>
      <c r="G24" s="4" t="s">
        <v>172</v>
      </c>
      <c r="H24" s="4" t="s">
        <v>200</v>
      </c>
      <c r="I24" s="4" t="s">
        <v>124</v>
      </c>
      <c r="J24" s="4" t="s">
        <v>151</v>
      </c>
      <c r="K24" s="4" t="s">
        <v>201</v>
      </c>
      <c r="L24" s="4">
        <v>60.339999999999996</v>
      </c>
      <c r="M24" s="4">
        <v>7</v>
      </c>
      <c r="N24" s="4">
        <v>0</v>
      </c>
      <c r="O24" s="4">
        <v>15.688400000000001</v>
      </c>
      <c r="P24" s="8">
        <f t="shared" si="0"/>
        <v>3.0169999999999999</v>
      </c>
      <c r="Q24" s="8">
        <f t="shared" si="1"/>
        <v>3.0169999999999999</v>
      </c>
      <c r="R24" s="8">
        <f t="shared" si="2"/>
        <v>3.0169999999999999</v>
      </c>
    </row>
    <row r="25" spans="1:18" x14ac:dyDescent="0.3">
      <c r="A25" s="5" t="s">
        <v>202</v>
      </c>
      <c r="B25" s="5" t="s">
        <v>106</v>
      </c>
      <c r="C25" s="5" t="s">
        <v>107</v>
      </c>
      <c r="D25" s="5" t="s">
        <v>203</v>
      </c>
      <c r="E25" s="5" t="s">
        <v>204</v>
      </c>
      <c r="F25" s="5">
        <v>19140</v>
      </c>
      <c r="G25" s="5" t="s">
        <v>205</v>
      </c>
      <c r="H25" s="5" t="s">
        <v>206</v>
      </c>
      <c r="I25" s="5" t="s">
        <v>112</v>
      </c>
      <c r="J25" s="5" t="s">
        <v>116</v>
      </c>
      <c r="K25" s="5" t="s">
        <v>207</v>
      </c>
      <c r="L25" s="5">
        <v>71.371999999999986</v>
      </c>
      <c r="M25" s="5">
        <v>2</v>
      </c>
      <c r="N25" s="5">
        <v>0.3</v>
      </c>
      <c r="O25" s="5">
        <v>-1.0196000000000005</v>
      </c>
      <c r="P25" s="8">
        <f t="shared" si="0"/>
        <v>3.5685999999999996</v>
      </c>
      <c r="Q25" s="8">
        <f t="shared" si="1"/>
        <v>3.5685999999999996</v>
      </c>
      <c r="R25" s="8">
        <f t="shared" si="2"/>
        <v>3.5685999999999996</v>
      </c>
    </row>
    <row r="26" spans="1:18" x14ac:dyDescent="0.3">
      <c r="A26" s="4" t="s">
        <v>208</v>
      </c>
      <c r="B26" s="4" t="s">
        <v>106</v>
      </c>
      <c r="C26" s="4" t="s">
        <v>107</v>
      </c>
      <c r="D26" s="4" t="s">
        <v>209</v>
      </c>
      <c r="E26" s="4" t="s">
        <v>184</v>
      </c>
      <c r="F26" s="4">
        <v>84057</v>
      </c>
      <c r="G26" s="4" t="s">
        <v>122</v>
      </c>
      <c r="H26" s="4" t="s">
        <v>130</v>
      </c>
      <c r="I26" s="4" t="s">
        <v>112</v>
      </c>
      <c r="J26" s="4" t="s">
        <v>131</v>
      </c>
      <c r="K26" s="4" t="s">
        <v>132</v>
      </c>
      <c r="L26" s="4">
        <v>1044.6299999999999</v>
      </c>
      <c r="M26" s="4">
        <v>3</v>
      </c>
      <c r="N26" s="4">
        <v>0</v>
      </c>
      <c r="O26" s="4">
        <v>240.26490000000001</v>
      </c>
      <c r="P26" s="8">
        <f t="shared" si="0"/>
        <v>188.03339999999997</v>
      </c>
      <c r="Q26" s="8">
        <f t="shared" si="1"/>
        <v>188.03339999999997</v>
      </c>
      <c r="R26" s="8">
        <f t="shared" si="2"/>
        <v>104.46299999999999</v>
      </c>
    </row>
    <row r="27" spans="1:18" x14ac:dyDescent="0.3">
      <c r="A27" s="5" t="s">
        <v>210</v>
      </c>
      <c r="B27" s="5" t="s">
        <v>106</v>
      </c>
      <c r="C27" s="5" t="s">
        <v>107</v>
      </c>
      <c r="D27" s="5" t="s">
        <v>120</v>
      </c>
      <c r="E27" s="5" t="s">
        <v>121</v>
      </c>
      <c r="F27" s="5">
        <v>90049</v>
      </c>
      <c r="G27" s="5" t="s">
        <v>122</v>
      </c>
      <c r="H27" s="5" t="s">
        <v>211</v>
      </c>
      <c r="I27" s="5" t="s">
        <v>124</v>
      </c>
      <c r="J27" s="5" t="s">
        <v>148</v>
      </c>
      <c r="K27" s="5" t="s">
        <v>212</v>
      </c>
      <c r="L27" s="5">
        <v>11.648000000000001</v>
      </c>
      <c r="M27" s="5">
        <v>2</v>
      </c>
      <c r="N27" s="5">
        <v>0.2</v>
      </c>
      <c r="O27" s="5">
        <v>4.2224000000000004</v>
      </c>
      <c r="P27" s="8">
        <f t="shared" si="0"/>
        <v>0.58240000000000014</v>
      </c>
      <c r="Q27" s="8">
        <f t="shared" si="1"/>
        <v>0.58240000000000014</v>
      </c>
      <c r="R27" s="8">
        <f t="shared" si="2"/>
        <v>0.58240000000000014</v>
      </c>
    </row>
    <row r="28" spans="1:18" x14ac:dyDescent="0.3">
      <c r="A28" s="4" t="s">
        <v>210</v>
      </c>
      <c r="B28" s="4" t="s">
        <v>106</v>
      </c>
      <c r="C28" s="4" t="s">
        <v>107</v>
      </c>
      <c r="D28" s="4" t="s">
        <v>120</v>
      </c>
      <c r="E28" s="4" t="s">
        <v>121</v>
      </c>
      <c r="F28" s="4">
        <v>90049</v>
      </c>
      <c r="G28" s="4" t="s">
        <v>122</v>
      </c>
      <c r="H28" s="4" t="s">
        <v>213</v>
      </c>
      <c r="I28" s="4" t="s">
        <v>144</v>
      </c>
      <c r="J28" s="4" t="s">
        <v>214</v>
      </c>
      <c r="K28" s="4" t="s">
        <v>215</v>
      </c>
      <c r="L28" s="4">
        <v>90.570000000000007</v>
      </c>
      <c r="M28" s="4">
        <v>3</v>
      </c>
      <c r="N28" s="4">
        <v>0</v>
      </c>
      <c r="O28" s="4">
        <v>11.774100000000004</v>
      </c>
      <c r="P28" s="8">
        <f t="shared" si="0"/>
        <v>4.5285000000000002</v>
      </c>
      <c r="Q28" s="8">
        <f t="shared" si="1"/>
        <v>4.5285000000000002</v>
      </c>
      <c r="R28" s="8">
        <f t="shared" si="2"/>
        <v>4.5285000000000002</v>
      </c>
    </row>
    <row r="29" spans="1:18" x14ac:dyDescent="0.3">
      <c r="A29" s="5" t="s">
        <v>216</v>
      </c>
      <c r="B29" s="5" t="s">
        <v>106</v>
      </c>
      <c r="C29" s="5" t="s">
        <v>107</v>
      </c>
      <c r="D29" s="5" t="s">
        <v>203</v>
      </c>
      <c r="E29" s="5" t="s">
        <v>204</v>
      </c>
      <c r="F29" s="5">
        <v>19140</v>
      </c>
      <c r="G29" s="5" t="s">
        <v>205</v>
      </c>
      <c r="H29" s="5" t="s">
        <v>217</v>
      </c>
      <c r="I29" s="5" t="s">
        <v>112</v>
      </c>
      <c r="J29" s="5" t="s">
        <v>113</v>
      </c>
      <c r="K29" s="5" t="s">
        <v>218</v>
      </c>
      <c r="L29" s="5">
        <v>3083.4300000000003</v>
      </c>
      <c r="M29" s="5">
        <v>7</v>
      </c>
      <c r="N29" s="5">
        <v>0.5</v>
      </c>
      <c r="O29" s="5">
        <v>-1665.0522000000001</v>
      </c>
      <c r="P29" s="8">
        <f t="shared" si="0"/>
        <v>555.01740000000007</v>
      </c>
      <c r="Q29" s="8">
        <f t="shared" si="1"/>
        <v>555.01740000000007</v>
      </c>
      <c r="R29" s="8">
        <f t="shared" si="2"/>
        <v>154.17150000000004</v>
      </c>
    </row>
    <row r="30" spans="1:18" x14ac:dyDescent="0.3">
      <c r="A30" s="4" t="s">
        <v>216</v>
      </c>
      <c r="B30" s="4" t="s">
        <v>106</v>
      </c>
      <c r="C30" s="4" t="s">
        <v>107</v>
      </c>
      <c r="D30" s="4" t="s">
        <v>203</v>
      </c>
      <c r="E30" s="4" t="s">
        <v>204</v>
      </c>
      <c r="F30" s="4">
        <v>19140</v>
      </c>
      <c r="G30" s="4" t="s">
        <v>205</v>
      </c>
      <c r="H30" s="4" t="s">
        <v>219</v>
      </c>
      <c r="I30" s="4" t="s">
        <v>124</v>
      </c>
      <c r="J30" s="4" t="s">
        <v>148</v>
      </c>
      <c r="K30" s="4" t="s">
        <v>220</v>
      </c>
      <c r="L30" s="4">
        <v>9.6180000000000021</v>
      </c>
      <c r="M30" s="4">
        <v>2</v>
      </c>
      <c r="N30" s="4">
        <v>0.7</v>
      </c>
      <c r="O30" s="4">
        <v>-7.0532000000000004</v>
      </c>
      <c r="P30" s="8">
        <f t="shared" si="0"/>
        <v>0.48090000000000011</v>
      </c>
      <c r="Q30" s="8">
        <f t="shared" si="1"/>
        <v>0.48090000000000011</v>
      </c>
      <c r="R30" s="8">
        <f t="shared" si="2"/>
        <v>0.48090000000000011</v>
      </c>
    </row>
    <row r="31" spans="1:18" x14ac:dyDescent="0.3">
      <c r="A31" s="5" t="s">
        <v>216</v>
      </c>
      <c r="B31" s="5" t="s">
        <v>106</v>
      </c>
      <c r="C31" s="5" t="s">
        <v>107</v>
      </c>
      <c r="D31" s="5" t="s">
        <v>203</v>
      </c>
      <c r="E31" s="5" t="s">
        <v>204</v>
      </c>
      <c r="F31" s="5">
        <v>19140</v>
      </c>
      <c r="G31" s="5" t="s">
        <v>205</v>
      </c>
      <c r="H31" s="5" t="s">
        <v>221</v>
      </c>
      <c r="I31" s="5" t="s">
        <v>112</v>
      </c>
      <c r="J31" s="5" t="s">
        <v>138</v>
      </c>
      <c r="K31" s="5" t="s">
        <v>222</v>
      </c>
      <c r="L31" s="5">
        <v>124.20000000000002</v>
      </c>
      <c r="M31" s="5">
        <v>3</v>
      </c>
      <c r="N31" s="5">
        <v>0.2</v>
      </c>
      <c r="O31" s="5">
        <v>15.524999999999991</v>
      </c>
      <c r="P31" s="8">
        <f t="shared" si="0"/>
        <v>6.2100000000000009</v>
      </c>
      <c r="Q31" s="8">
        <f t="shared" si="1"/>
        <v>6.2100000000000009</v>
      </c>
      <c r="R31" s="8">
        <f t="shared" si="2"/>
        <v>6.2100000000000009</v>
      </c>
    </row>
    <row r="32" spans="1:18" x14ac:dyDescent="0.3">
      <c r="A32" s="4" t="s">
        <v>216</v>
      </c>
      <c r="B32" s="4" t="s">
        <v>106</v>
      </c>
      <c r="C32" s="4" t="s">
        <v>107</v>
      </c>
      <c r="D32" s="4" t="s">
        <v>203</v>
      </c>
      <c r="E32" s="4" t="s">
        <v>204</v>
      </c>
      <c r="F32" s="4">
        <v>19140</v>
      </c>
      <c r="G32" s="4" t="s">
        <v>205</v>
      </c>
      <c r="H32" s="4" t="s">
        <v>223</v>
      </c>
      <c r="I32" s="4" t="s">
        <v>124</v>
      </c>
      <c r="J32" s="4" t="s">
        <v>224</v>
      </c>
      <c r="K32" s="4" t="s">
        <v>225</v>
      </c>
      <c r="L32" s="4">
        <v>3.2640000000000002</v>
      </c>
      <c r="M32" s="4">
        <v>2</v>
      </c>
      <c r="N32" s="4">
        <v>0.2</v>
      </c>
      <c r="O32" s="4">
        <v>1.1015999999999997</v>
      </c>
      <c r="P32" s="8">
        <f t="shared" si="0"/>
        <v>0.16320000000000001</v>
      </c>
      <c r="Q32" s="8">
        <f t="shared" si="1"/>
        <v>0.16320000000000001</v>
      </c>
      <c r="R32" s="8">
        <f t="shared" si="2"/>
        <v>0.16320000000000001</v>
      </c>
    </row>
    <row r="33" spans="1:18" x14ac:dyDescent="0.3">
      <c r="A33" s="5" t="s">
        <v>216</v>
      </c>
      <c r="B33" s="5" t="s">
        <v>106</v>
      </c>
      <c r="C33" s="5" t="s">
        <v>107</v>
      </c>
      <c r="D33" s="5" t="s">
        <v>203</v>
      </c>
      <c r="E33" s="5" t="s">
        <v>204</v>
      </c>
      <c r="F33" s="5">
        <v>19140</v>
      </c>
      <c r="G33" s="5" t="s">
        <v>205</v>
      </c>
      <c r="H33" s="5" t="s">
        <v>226</v>
      </c>
      <c r="I33" s="5" t="s">
        <v>124</v>
      </c>
      <c r="J33" s="5" t="s">
        <v>141</v>
      </c>
      <c r="K33" s="5" t="s">
        <v>227</v>
      </c>
      <c r="L33" s="5">
        <v>86.304000000000002</v>
      </c>
      <c r="M33" s="5">
        <v>6</v>
      </c>
      <c r="N33" s="5">
        <v>0.2</v>
      </c>
      <c r="O33" s="5">
        <v>9.7091999999999885</v>
      </c>
      <c r="P33" s="8">
        <f t="shared" si="0"/>
        <v>4.3151999999999999</v>
      </c>
      <c r="Q33" s="8">
        <f t="shared" si="1"/>
        <v>4.3151999999999999</v>
      </c>
      <c r="R33" s="8">
        <f t="shared" si="2"/>
        <v>4.3151999999999999</v>
      </c>
    </row>
    <row r="34" spans="1:18" x14ac:dyDescent="0.3">
      <c r="A34" s="4" t="s">
        <v>216</v>
      </c>
      <c r="B34" s="4" t="s">
        <v>106</v>
      </c>
      <c r="C34" s="4" t="s">
        <v>107</v>
      </c>
      <c r="D34" s="4" t="s">
        <v>203</v>
      </c>
      <c r="E34" s="4" t="s">
        <v>204</v>
      </c>
      <c r="F34" s="4">
        <v>19140</v>
      </c>
      <c r="G34" s="4" t="s">
        <v>205</v>
      </c>
      <c r="H34" s="4" t="s">
        <v>228</v>
      </c>
      <c r="I34" s="4" t="s">
        <v>124</v>
      </c>
      <c r="J34" s="4" t="s">
        <v>148</v>
      </c>
      <c r="K34" s="4" t="s">
        <v>229</v>
      </c>
      <c r="L34" s="4">
        <v>6.8580000000000014</v>
      </c>
      <c r="M34" s="4">
        <v>6</v>
      </c>
      <c r="N34" s="4">
        <v>0.7</v>
      </c>
      <c r="O34" s="4">
        <v>-5.7149999999999999</v>
      </c>
      <c r="P34" s="8">
        <f t="shared" si="0"/>
        <v>0.34290000000000009</v>
      </c>
      <c r="Q34" s="8">
        <f t="shared" si="1"/>
        <v>0.34290000000000009</v>
      </c>
      <c r="R34" s="8">
        <f t="shared" si="2"/>
        <v>0.34290000000000009</v>
      </c>
    </row>
    <row r="35" spans="1:18" x14ac:dyDescent="0.3">
      <c r="A35" s="5" t="s">
        <v>216</v>
      </c>
      <c r="B35" s="5" t="s">
        <v>106</v>
      </c>
      <c r="C35" s="5" t="s">
        <v>107</v>
      </c>
      <c r="D35" s="5" t="s">
        <v>203</v>
      </c>
      <c r="E35" s="5" t="s">
        <v>204</v>
      </c>
      <c r="F35" s="5">
        <v>19140</v>
      </c>
      <c r="G35" s="5" t="s">
        <v>205</v>
      </c>
      <c r="H35" s="5" t="s">
        <v>230</v>
      </c>
      <c r="I35" s="5" t="s">
        <v>124</v>
      </c>
      <c r="J35" s="5" t="s">
        <v>141</v>
      </c>
      <c r="K35" s="5" t="s">
        <v>231</v>
      </c>
      <c r="L35" s="5">
        <v>15.76</v>
      </c>
      <c r="M35" s="5">
        <v>2</v>
      </c>
      <c r="N35" s="5">
        <v>0.2</v>
      </c>
      <c r="O35" s="5">
        <v>3.5460000000000007</v>
      </c>
      <c r="P35" s="8">
        <f t="shared" si="0"/>
        <v>0.78800000000000003</v>
      </c>
      <c r="Q35" s="8">
        <f t="shared" si="1"/>
        <v>0.78800000000000003</v>
      </c>
      <c r="R35" s="8">
        <f t="shared" si="2"/>
        <v>0.78800000000000003</v>
      </c>
    </row>
    <row r="36" spans="1:18" x14ac:dyDescent="0.3">
      <c r="A36" s="4" t="s">
        <v>232</v>
      </c>
      <c r="B36" s="4" t="s">
        <v>169</v>
      </c>
      <c r="C36" s="4" t="s">
        <v>107</v>
      </c>
      <c r="D36" s="4" t="s">
        <v>233</v>
      </c>
      <c r="E36" s="4" t="s">
        <v>171</v>
      </c>
      <c r="F36" s="4">
        <v>77095</v>
      </c>
      <c r="G36" s="4" t="s">
        <v>172</v>
      </c>
      <c r="H36" s="4" t="s">
        <v>234</v>
      </c>
      <c r="I36" s="4" t="s">
        <v>124</v>
      </c>
      <c r="J36" s="4" t="s">
        <v>161</v>
      </c>
      <c r="K36" s="4" t="s">
        <v>235</v>
      </c>
      <c r="L36" s="4">
        <v>29.472000000000001</v>
      </c>
      <c r="M36" s="4">
        <v>3</v>
      </c>
      <c r="N36" s="4">
        <v>0.2</v>
      </c>
      <c r="O36" s="4">
        <v>9.9467999999999979</v>
      </c>
      <c r="P36" s="8">
        <f t="shared" si="0"/>
        <v>1.4736000000000002</v>
      </c>
      <c r="Q36" s="8">
        <f t="shared" si="1"/>
        <v>1.4736000000000002</v>
      </c>
      <c r="R36" s="8">
        <f t="shared" si="2"/>
        <v>1.4736000000000002</v>
      </c>
    </row>
    <row r="37" spans="1:18" x14ac:dyDescent="0.3">
      <c r="A37" s="5" t="s">
        <v>236</v>
      </c>
      <c r="B37" s="5" t="s">
        <v>119</v>
      </c>
      <c r="C37" s="5" t="s">
        <v>107</v>
      </c>
      <c r="D37" s="5" t="s">
        <v>237</v>
      </c>
      <c r="E37" s="5" t="s">
        <v>171</v>
      </c>
      <c r="F37" s="5">
        <v>75080</v>
      </c>
      <c r="G37" s="5" t="s">
        <v>172</v>
      </c>
      <c r="H37" s="5" t="s">
        <v>238</v>
      </c>
      <c r="I37" s="5" t="s">
        <v>144</v>
      </c>
      <c r="J37" s="5" t="s">
        <v>145</v>
      </c>
      <c r="K37" s="5" t="s">
        <v>239</v>
      </c>
      <c r="L37" s="5">
        <v>1097.5440000000003</v>
      </c>
      <c r="M37" s="5">
        <v>7</v>
      </c>
      <c r="N37" s="5">
        <v>0.2</v>
      </c>
      <c r="O37" s="5">
        <v>123.47369999999989</v>
      </c>
      <c r="P37" s="8">
        <f t="shared" si="0"/>
        <v>197.55792000000005</v>
      </c>
      <c r="Q37" s="8">
        <f t="shared" si="1"/>
        <v>197.55792000000005</v>
      </c>
      <c r="R37" s="8">
        <f t="shared" si="2"/>
        <v>54.877200000000016</v>
      </c>
    </row>
    <row r="38" spans="1:18" x14ac:dyDescent="0.3">
      <c r="A38" s="4" t="s">
        <v>236</v>
      </c>
      <c r="B38" s="4" t="s">
        <v>119</v>
      </c>
      <c r="C38" s="4" t="s">
        <v>107</v>
      </c>
      <c r="D38" s="4" t="s">
        <v>237</v>
      </c>
      <c r="E38" s="4" t="s">
        <v>171</v>
      </c>
      <c r="F38" s="4">
        <v>75080</v>
      </c>
      <c r="G38" s="4" t="s">
        <v>172</v>
      </c>
      <c r="H38" s="4" t="s">
        <v>240</v>
      </c>
      <c r="I38" s="4" t="s">
        <v>112</v>
      </c>
      <c r="J38" s="4" t="s">
        <v>138</v>
      </c>
      <c r="K38" s="4" t="s">
        <v>241</v>
      </c>
      <c r="L38" s="4">
        <v>190.92</v>
      </c>
      <c r="M38" s="4">
        <v>5</v>
      </c>
      <c r="N38" s="4">
        <v>0.6</v>
      </c>
      <c r="O38" s="4">
        <v>-147.96300000000002</v>
      </c>
      <c r="P38" s="8">
        <f t="shared" si="0"/>
        <v>9.5459999999999994</v>
      </c>
      <c r="Q38" s="8">
        <f t="shared" si="1"/>
        <v>9.5459999999999994</v>
      </c>
      <c r="R38" s="8">
        <f t="shared" si="2"/>
        <v>9.5459999999999994</v>
      </c>
    </row>
    <row r="39" spans="1:18" x14ac:dyDescent="0.3">
      <c r="A39" s="5" t="s">
        <v>242</v>
      </c>
      <c r="B39" s="5" t="s">
        <v>169</v>
      </c>
      <c r="C39" s="5" t="s">
        <v>107</v>
      </c>
      <c r="D39" s="5" t="s">
        <v>233</v>
      </c>
      <c r="E39" s="5" t="s">
        <v>171</v>
      </c>
      <c r="F39" s="5">
        <v>77041</v>
      </c>
      <c r="G39" s="5" t="s">
        <v>172</v>
      </c>
      <c r="H39" s="5" t="s">
        <v>243</v>
      </c>
      <c r="I39" s="5" t="s">
        <v>124</v>
      </c>
      <c r="J39" s="5" t="s">
        <v>224</v>
      </c>
      <c r="K39" s="5" t="s">
        <v>244</v>
      </c>
      <c r="L39" s="5">
        <v>113.328</v>
      </c>
      <c r="M39" s="5">
        <v>9</v>
      </c>
      <c r="N39" s="5">
        <v>0.2</v>
      </c>
      <c r="O39" s="5">
        <v>35.414999999999999</v>
      </c>
      <c r="P39" s="8">
        <f t="shared" si="0"/>
        <v>5.6664000000000003</v>
      </c>
      <c r="Q39" s="8">
        <f t="shared" si="1"/>
        <v>5.6664000000000003</v>
      </c>
      <c r="R39" s="8">
        <f t="shared" si="2"/>
        <v>5.6664000000000003</v>
      </c>
    </row>
    <row r="40" spans="1:18" x14ac:dyDescent="0.3">
      <c r="A40" s="4" t="s">
        <v>242</v>
      </c>
      <c r="B40" s="4" t="s">
        <v>169</v>
      </c>
      <c r="C40" s="4" t="s">
        <v>107</v>
      </c>
      <c r="D40" s="4" t="s">
        <v>233</v>
      </c>
      <c r="E40" s="4" t="s">
        <v>171</v>
      </c>
      <c r="F40" s="4">
        <v>77041</v>
      </c>
      <c r="G40" s="4" t="s">
        <v>172</v>
      </c>
      <c r="H40" s="4" t="s">
        <v>245</v>
      </c>
      <c r="I40" s="4" t="s">
        <v>112</v>
      </c>
      <c r="J40" s="4" t="s">
        <v>113</v>
      </c>
      <c r="K40" s="4" t="s">
        <v>246</v>
      </c>
      <c r="L40" s="4">
        <v>532.39919999999995</v>
      </c>
      <c r="M40" s="4">
        <v>3</v>
      </c>
      <c r="N40" s="4">
        <v>0.32</v>
      </c>
      <c r="O40" s="4">
        <v>-46.976400000000012</v>
      </c>
      <c r="P40" s="8">
        <f t="shared" si="0"/>
        <v>95.831855999999988</v>
      </c>
      <c r="Q40" s="8">
        <f t="shared" si="1"/>
        <v>95.831855999999988</v>
      </c>
      <c r="R40" s="8">
        <f t="shared" si="2"/>
        <v>26.619959999999999</v>
      </c>
    </row>
    <row r="41" spans="1:18" x14ac:dyDescent="0.3">
      <c r="A41" s="5" t="s">
        <v>242</v>
      </c>
      <c r="B41" s="5" t="s">
        <v>169</v>
      </c>
      <c r="C41" s="5" t="s">
        <v>107</v>
      </c>
      <c r="D41" s="5" t="s">
        <v>233</v>
      </c>
      <c r="E41" s="5" t="s">
        <v>171</v>
      </c>
      <c r="F41" s="5">
        <v>77041</v>
      </c>
      <c r="G41" s="5" t="s">
        <v>172</v>
      </c>
      <c r="H41" s="5" t="s">
        <v>247</v>
      </c>
      <c r="I41" s="5" t="s">
        <v>112</v>
      </c>
      <c r="J41" s="5" t="s">
        <v>116</v>
      </c>
      <c r="K41" s="5" t="s">
        <v>248</v>
      </c>
      <c r="L41" s="5">
        <v>212.05799999999999</v>
      </c>
      <c r="M41" s="5">
        <v>3</v>
      </c>
      <c r="N41" s="5">
        <v>0.3</v>
      </c>
      <c r="O41" s="5">
        <v>-15.146999999999991</v>
      </c>
      <c r="P41" s="8">
        <f t="shared" si="0"/>
        <v>10.6029</v>
      </c>
      <c r="Q41" s="8">
        <f t="shared" si="1"/>
        <v>25.446959999999997</v>
      </c>
      <c r="R41" s="8">
        <f t="shared" si="2"/>
        <v>10.6029</v>
      </c>
    </row>
    <row r="42" spans="1:18" x14ac:dyDescent="0.3">
      <c r="A42" s="4" t="s">
        <v>242</v>
      </c>
      <c r="B42" s="4" t="s">
        <v>169</v>
      </c>
      <c r="C42" s="4" t="s">
        <v>107</v>
      </c>
      <c r="D42" s="4" t="s">
        <v>233</v>
      </c>
      <c r="E42" s="4" t="s">
        <v>171</v>
      </c>
      <c r="F42" s="4">
        <v>77041</v>
      </c>
      <c r="G42" s="4" t="s">
        <v>172</v>
      </c>
      <c r="H42" s="4" t="s">
        <v>249</v>
      </c>
      <c r="I42" s="4" t="s">
        <v>144</v>
      </c>
      <c r="J42" s="4" t="s">
        <v>145</v>
      </c>
      <c r="K42" s="4" t="s">
        <v>250</v>
      </c>
      <c r="L42" s="4">
        <v>371.16800000000001</v>
      </c>
      <c r="M42" s="4">
        <v>4</v>
      </c>
      <c r="N42" s="4">
        <v>0.2</v>
      </c>
      <c r="O42" s="4">
        <v>41.756399999999957</v>
      </c>
      <c r="P42" s="8">
        <f t="shared" si="0"/>
        <v>18.558400000000002</v>
      </c>
      <c r="Q42" s="8">
        <f t="shared" si="1"/>
        <v>44.54016</v>
      </c>
      <c r="R42" s="8">
        <f t="shared" si="2"/>
        <v>18.558400000000002</v>
      </c>
    </row>
    <row r="43" spans="1:18" x14ac:dyDescent="0.3">
      <c r="A43" s="5" t="s">
        <v>251</v>
      </c>
      <c r="B43" s="5" t="s">
        <v>119</v>
      </c>
      <c r="C43" s="5" t="s">
        <v>107</v>
      </c>
      <c r="D43" s="5" t="s">
        <v>252</v>
      </c>
      <c r="E43" s="5" t="s">
        <v>253</v>
      </c>
      <c r="F43" s="5">
        <v>60540</v>
      </c>
      <c r="G43" s="5" t="s">
        <v>172</v>
      </c>
      <c r="H43" s="5" t="s">
        <v>254</v>
      </c>
      <c r="I43" s="5" t="s">
        <v>144</v>
      </c>
      <c r="J43" s="5" t="s">
        <v>145</v>
      </c>
      <c r="K43" s="5" t="s">
        <v>255</v>
      </c>
      <c r="L43" s="5">
        <v>147.16800000000001</v>
      </c>
      <c r="M43" s="5">
        <v>4</v>
      </c>
      <c r="N43" s="5">
        <v>0.2</v>
      </c>
      <c r="O43" s="5">
        <v>16.556399999999996</v>
      </c>
      <c r="P43" s="8">
        <f t="shared" si="0"/>
        <v>7.3584000000000005</v>
      </c>
      <c r="Q43" s="8">
        <f t="shared" si="1"/>
        <v>7.3584000000000005</v>
      </c>
      <c r="R43" s="8">
        <f t="shared" si="2"/>
        <v>7.3584000000000005</v>
      </c>
    </row>
    <row r="44" spans="1:18" x14ac:dyDescent="0.3">
      <c r="A44" s="4" t="s">
        <v>256</v>
      </c>
      <c r="B44" s="4" t="s">
        <v>119</v>
      </c>
      <c r="C44" s="4" t="s">
        <v>107</v>
      </c>
      <c r="D44" s="4" t="s">
        <v>120</v>
      </c>
      <c r="E44" s="4" t="s">
        <v>121</v>
      </c>
      <c r="F44" s="4">
        <v>90049</v>
      </c>
      <c r="G44" s="4" t="s">
        <v>122</v>
      </c>
      <c r="H44" s="4" t="s">
        <v>257</v>
      </c>
      <c r="I44" s="4" t="s">
        <v>124</v>
      </c>
      <c r="J44" s="4" t="s">
        <v>134</v>
      </c>
      <c r="K44" s="4" t="s">
        <v>258</v>
      </c>
      <c r="L44" s="4">
        <v>77.88</v>
      </c>
      <c r="M44" s="4">
        <v>2</v>
      </c>
      <c r="N44" s="4">
        <v>0</v>
      </c>
      <c r="O44" s="4">
        <v>3.8939999999999912</v>
      </c>
      <c r="P44" s="8">
        <f t="shared" si="0"/>
        <v>3.8940000000000001</v>
      </c>
      <c r="Q44" s="8">
        <f t="shared" si="1"/>
        <v>3.8940000000000001</v>
      </c>
      <c r="R44" s="8">
        <f t="shared" si="2"/>
        <v>3.8940000000000001</v>
      </c>
    </row>
    <row r="45" spans="1:18" x14ac:dyDescent="0.3">
      <c r="A45" s="5" t="s">
        <v>259</v>
      </c>
      <c r="B45" s="5" t="s">
        <v>119</v>
      </c>
      <c r="C45" s="5" t="s">
        <v>107</v>
      </c>
      <c r="D45" s="5" t="s">
        <v>260</v>
      </c>
      <c r="E45" s="5" t="s">
        <v>129</v>
      </c>
      <c r="F45" s="5">
        <v>32935</v>
      </c>
      <c r="G45" s="5" t="s">
        <v>110</v>
      </c>
      <c r="H45" s="5" t="s">
        <v>261</v>
      </c>
      <c r="I45" s="5" t="s">
        <v>124</v>
      </c>
      <c r="J45" s="5" t="s">
        <v>134</v>
      </c>
      <c r="K45" s="5" t="s">
        <v>262</v>
      </c>
      <c r="L45" s="5">
        <v>95.616</v>
      </c>
      <c r="M45" s="5">
        <v>2</v>
      </c>
      <c r="N45" s="5">
        <v>0.2</v>
      </c>
      <c r="O45" s="5">
        <v>9.5616000000000092</v>
      </c>
      <c r="P45" s="8">
        <f t="shared" si="0"/>
        <v>4.7808000000000002</v>
      </c>
      <c r="Q45" s="8">
        <f t="shared" si="1"/>
        <v>4.7808000000000002</v>
      </c>
      <c r="R45" s="8">
        <f t="shared" si="2"/>
        <v>4.7808000000000002</v>
      </c>
    </row>
    <row r="46" spans="1:18" x14ac:dyDescent="0.3">
      <c r="A46" s="4" t="s">
        <v>263</v>
      </c>
      <c r="B46" s="4" t="s">
        <v>119</v>
      </c>
      <c r="C46" s="4" t="s">
        <v>107</v>
      </c>
      <c r="D46" s="4" t="s">
        <v>264</v>
      </c>
      <c r="E46" s="4" t="s">
        <v>265</v>
      </c>
      <c r="F46" s="4">
        <v>55122</v>
      </c>
      <c r="G46" s="4" t="s">
        <v>172</v>
      </c>
      <c r="H46" s="4" t="s">
        <v>266</v>
      </c>
      <c r="I46" s="4" t="s">
        <v>144</v>
      </c>
      <c r="J46" s="4" t="s">
        <v>214</v>
      </c>
      <c r="K46" s="4" t="s">
        <v>267</v>
      </c>
      <c r="L46" s="4">
        <v>45.98</v>
      </c>
      <c r="M46" s="4">
        <v>2</v>
      </c>
      <c r="N46" s="4">
        <v>0</v>
      </c>
      <c r="O46" s="4">
        <v>19.7714</v>
      </c>
      <c r="P46" s="8">
        <f t="shared" si="0"/>
        <v>2.2989999999999999</v>
      </c>
      <c r="Q46" s="8">
        <f t="shared" si="1"/>
        <v>2.2989999999999999</v>
      </c>
      <c r="R46" s="8">
        <f t="shared" si="2"/>
        <v>2.2989999999999999</v>
      </c>
    </row>
    <row r="47" spans="1:18" x14ac:dyDescent="0.3">
      <c r="A47" s="5" t="s">
        <v>263</v>
      </c>
      <c r="B47" s="5" t="s">
        <v>119</v>
      </c>
      <c r="C47" s="5" t="s">
        <v>107</v>
      </c>
      <c r="D47" s="5" t="s">
        <v>264</v>
      </c>
      <c r="E47" s="5" t="s">
        <v>265</v>
      </c>
      <c r="F47" s="5">
        <v>55122</v>
      </c>
      <c r="G47" s="5" t="s">
        <v>172</v>
      </c>
      <c r="H47" s="5" t="s">
        <v>268</v>
      </c>
      <c r="I47" s="5" t="s">
        <v>124</v>
      </c>
      <c r="J47" s="5" t="s">
        <v>148</v>
      </c>
      <c r="K47" s="5" t="s">
        <v>269</v>
      </c>
      <c r="L47" s="5">
        <v>17.46</v>
      </c>
      <c r="M47" s="5">
        <v>2</v>
      </c>
      <c r="N47" s="5">
        <v>0</v>
      </c>
      <c r="O47" s="5">
        <v>8.2061999999999991</v>
      </c>
      <c r="P47" s="8">
        <f t="shared" si="0"/>
        <v>0.87300000000000011</v>
      </c>
      <c r="Q47" s="8">
        <f t="shared" si="1"/>
        <v>0.87300000000000011</v>
      </c>
      <c r="R47" s="8">
        <f t="shared" si="2"/>
        <v>0.87300000000000011</v>
      </c>
    </row>
    <row r="48" spans="1:18" x14ac:dyDescent="0.3">
      <c r="A48" s="4" t="s">
        <v>270</v>
      </c>
      <c r="B48" s="4" t="s">
        <v>106</v>
      </c>
      <c r="C48" s="4" t="s">
        <v>107</v>
      </c>
      <c r="D48" s="4" t="s">
        <v>271</v>
      </c>
      <c r="E48" s="4" t="s">
        <v>272</v>
      </c>
      <c r="F48" s="4">
        <v>48185</v>
      </c>
      <c r="G48" s="4" t="s">
        <v>172</v>
      </c>
      <c r="H48" s="4" t="s">
        <v>273</v>
      </c>
      <c r="I48" s="4" t="s">
        <v>124</v>
      </c>
      <c r="J48" s="4" t="s">
        <v>134</v>
      </c>
      <c r="K48" s="4" t="s">
        <v>274</v>
      </c>
      <c r="L48" s="4">
        <v>211.96</v>
      </c>
      <c r="M48" s="4">
        <v>4</v>
      </c>
      <c r="N48" s="4">
        <v>0</v>
      </c>
      <c r="O48" s="4">
        <v>8.4783999999999935</v>
      </c>
      <c r="P48" s="8">
        <f t="shared" si="0"/>
        <v>10.598000000000001</v>
      </c>
      <c r="Q48" s="8">
        <f t="shared" si="1"/>
        <v>25.435199999999998</v>
      </c>
      <c r="R48" s="8">
        <f t="shared" si="2"/>
        <v>10.598000000000001</v>
      </c>
    </row>
    <row r="49" spans="1:18" x14ac:dyDescent="0.3">
      <c r="A49" s="5" t="s">
        <v>275</v>
      </c>
      <c r="B49" s="5" t="s">
        <v>106</v>
      </c>
      <c r="C49" s="5" t="s">
        <v>107</v>
      </c>
      <c r="D49" s="5" t="s">
        <v>276</v>
      </c>
      <c r="E49" s="5" t="s">
        <v>277</v>
      </c>
      <c r="F49" s="5">
        <v>19901</v>
      </c>
      <c r="G49" s="5" t="s">
        <v>205</v>
      </c>
      <c r="H49" s="5" t="s">
        <v>278</v>
      </c>
      <c r="I49" s="5" t="s">
        <v>144</v>
      </c>
      <c r="J49" s="5" t="s">
        <v>214</v>
      </c>
      <c r="K49" s="5" t="s">
        <v>279</v>
      </c>
      <c r="L49" s="5">
        <v>45</v>
      </c>
      <c r="M49" s="5">
        <v>3</v>
      </c>
      <c r="N49" s="5">
        <v>0</v>
      </c>
      <c r="O49" s="5">
        <v>4.9500000000000011</v>
      </c>
      <c r="P49" s="8">
        <f t="shared" si="0"/>
        <v>2.25</v>
      </c>
      <c r="Q49" s="8">
        <f t="shared" si="1"/>
        <v>2.25</v>
      </c>
      <c r="R49" s="8">
        <f t="shared" si="2"/>
        <v>2.25</v>
      </c>
    </row>
    <row r="50" spans="1:18" x14ac:dyDescent="0.3">
      <c r="A50" s="4" t="s">
        <v>275</v>
      </c>
      <c r="B50" s="4" t="s">
        <v>106</v>
      </c>
      <c r="C50" s="4" t="s">
        <v>107</v>
      </c>
      <c r="D50" s="4" t="s">
        <v>276</v>
      </c>
      <c r="E50" s="4" t="s">
        <v>277</v>
      </c>
      <c r="F50" s="4">
        <v>19901</v>
      </c>
      <c r="G50" s="4" t="s">
        <v>205</v>
      </c>
      <c r="H50" s="4" t="s">
        <v>280</v>
      </c>
      <c r="I50" s="4" t="s">
        <v>144</v>
      </c>
      <c r="J50" s="4" t="s">
        <v>145</v>
      </c>
      <c r="K50" s="4" t="s">
        <v>281</v>
      </c>
      <c r="L50" s="4">
        <v>21.8</v>
      </c>
      <c r="M50" s="4">
        <v>2</v>
      </c>
      <c r="N50" s="4">
        <v>0</v>
      </c>
      <c r="O50" s="4">
        <v>6.104000000000001</v>
      </c>
      <c r="P50" s="8">
        <f t="shared" si="0"/>
        <v>1.0900000000000001</v>
      </c>
      <c r="Q50" s="8">
        <f t="shared" si="1"/>
        <v>1.0900000000000001</v>
      </c>
      <c r="R50" s="8">
        <f t="shared" si="2"/>
        <v>1.0900000000000001</v>
      </c>
    </row>
    <row r="51" spans="1:18" x14ac:dyDescent="0.3">
      <c r="A51" s="5" t="s">
        <v>282</v>
      </c>
      <c r="B51" s="5" t="s">
        <v>106</v>
      </c>
      <c r="C51" s="5" t="s">
        <v>107</v>
      </c>
      <c r="D51" s="5" t="s">
        <v>283</v>
      </c>
      <c r="E51" s="5" t="s">
        <v>284</v>
      </c>
      <c r="F51" s="5">
        <v>47150</v>
      </c>
      <c r="G51" s="5" t="s">
        <v>172</v>
      </c>
      <c r="H51" s="5" t="s">
        <v>285</v>
      </c>
      <c r="I51" s="5" t="s">
        <v>124</v>
      </c>
      <c r="J51" s="5" t="s">
        <v>148</v>
      </c>
      <c r="K51" s="5" t="s">
        <v>286</v>
      </c>
      <c r="L51" s="5">
        <v>38.22</v>
      </c>
      <c r="M51" s="5">
        <v>6</v>
      </c>
      <c r="N51" s="5">
        <v>0</v>
      </c>
      <c r="O51" s="5">
        <v>17.9634</v>
      </c>
      <c r="P51" s="8">
        <f t="shared" si="0"/>
        <v>1.911</v>
      </c>
      <c r="Q51" s="8">
        <f t="shared" si="1"/>
        <v>1.911</v>
      </c>
      <c r="R51" s="8">
        <f t="shared" si="2"/>
        <v>1.911</v>
      </c>
    </row>
    <row r="52" spans="1:18" x14ac:dyDescent="0.3">
      <c r="A52" s="4" t="s">
        <v>282</v>
      </c>
      <c r="B52" s="4" t="s">
        <v>106</v>
      </c>
      <c r="C52" s="4" t="s">
        <v>107</v>
      </c>
      <c r="D52" s="4" t="s">
        <v>283</v>
      </c>
      <c r="E52" s="4" t="s">
        <v>284</v>
      </c>
      <c r="F52" s="4">
        <v>47150</v>
      </c>
      <c r="G52" s="4" t="s">
        <v>172</v>
      </c>
      <c r="H52" s="4" t="s">
        <v>287</v>
      </c>
      <c r="I52" s="4" t="s">
        <v>124</v>
      </c>
      <c r="J52" s="4" t="s">
        <v>125</v>
      </c>
      <c r="K52" s="4" t="s">
        <v>288</v>
      </c>
      <c r="L52" s="4">
        <v>75.179999999999993</v>
      </c>
      <c r="M52" s="4">
        <v>6</v>
      </c>
      <c r="N52" s="4">
        <v>0</v>
      </c>
      <c r="O52" s="4">
        <v>35.334599999999995</v>
      </c>
      <c r="P52" s="8">
        <f t="shared" si="0"/>
        <v>3.7589999999999999</v>
      </c>
      <c r="Q52" s="8">
        <f t="shared" si="1"/>
        <v>3.7589999999999999</v>
      </c>
      <c r="R52" s="8">
        <f t="shared" si="2"/>
        <v>3.7589999999999999</v>
      </c>
    </row>
    <row r="53" spans="1:18" x14ac:dyDescent="0.3">
      <c r="A53" s="5" t="s">
        <v>282</v>
      </c>
      <c r="B53" s="5" t="s">
        <v>106</v>
      </c>
      <c r="C53" s="5" t="s">
        <v>107</v>
      </c>
      <c r="D53" s="5" t="s">
        <v>283</v>
      </c>
      <c r="E53" s="5" t="s">
        <v>284</v>
      </c>
      <c r="F53" s="5">
        <v>47150</v>
      </c>
      <c r="G53" s="5" t="s">
        <v>172</v>
      </c>
      <c r="H53" s="5" t="s">
        <v>289</v>
      </c>
      <c r="I53" s="5" t="s">
        <v>112</v>
      </c>
      <c r="J53" s="5" t="s">
        <v>138</v>
      </c>
      <c r="K53" s="5" t="s">
        <v>290</v>
      </c>
      <c r="L53" s="5">
        <v>6.16</v>
      </c>
      <c r="M53" s="5">
        <v>2</v>
      </c>
      <c r="N53" s="5">
        <v>0</v>
      </c>
      <c r="O53" s="5">
        <v>2.9567999999999999</v>
      </c>
      <c r="P53" s="8">
        <f t="shared" si="0"/>
        <v>0.30800000000000005</v>
      </c>
      <c r="Q53" s="8">
        <f t="shared" si="1"/>
        <v>0.30800000000000005</v>
      </c>
      <c r="R53" s="8">
        <f t="shared" si="2"/>
        <v>0.30800000000000005</v>
      </c>
    </row>
    <row r="54" spans="1:18" x14ac:dyDescent="0.3">
      <c r="A54" s="4" t="s">
        <v>282</v>
      </c>
      <c r="B54" s="4" t="s">
        <v>106</v>
      </c>
      <c r="C54" s="4" t="s">
        <v>107</v>
      </c>
      <c r="D54" s="4" t="s">
        <v>283</v>
      </c>
      <c r="E54" s="4" t="s">
        <v>284</v>
      </c>
      <c r="F54" s="4">
        <v>47150</v>
      </c>
      <c r="G54" s="4" t="s">
        <v>172</v>
      </c>
      <c r="H54" s="4" t="s">
        <v>291</v>
      </c>
      <c r="I54" s="4" t="s">
        <v>112</v>
      </c>
      <c r="J54" s="4" t="s">
        <v>116</v>
      </c>
      <c r="K54" s="4" t="s">
        <v>292</v>
      </c>
      <c r="L54" s="4">
        <v>89.99</v>
      </c>
      <c r="M54" s="4">
        <v>1</v>
      </c>
      <c r="N54" s="4">
        <v>0</v>
      </c>
      <c r="O54" s="4">
        <v>17.098099999999988</v>
      </c>
      <c r="P54" s="8">
        <f t="shared" si="0"/>
        <v>4.4995000000000003</v>
      </c>
      <c r="Q54" s="8">
        <f t="shared" si="1"/>
        <v>4.4995000000000003</v>
      </c>
      <c r="R54" s="8">
        <f t="shared" si="2"/>
        <v>4.4995000000000003</v>
      </c>
    </row>
    <row r="55" spans="1:18" x14ac:dyDescent="0.3">
      <c r="A55" s="5" t="s">
        <v>293</v>
      </c>
      <c r="B55" s="5" t="s">
        <v>119</v>
      </c>
      <c r="C55" s="5" t="s">
        <v>107</v>
      </c>
      <c r="D55" s="5" t="s">
        <v>294</v>
      </c>
      <c r="E55" s="5" t="s">
        <v>295</v>
      </c>
      <c r="F55" s="5">
        <v>10024</v>
      </c>
      <c r="G55" s="5" t="s">
        <v>205</v>
      </c>
      <c r="H55" s="5" t="s">
        <v>296</v>
      </c>
      <c r="I55" s="5" t="s">
        <v>124</v>
      </c>
      <c r="J55" s="5" t="s">
        <v>297</v>
      </c>
      <c r="K55" s="5" t="s">
        <v>298</v>
      </c>
      <c r="L55" s="5">
        <v>15.260000000000002</v>
      </c>
      <c r="M55" s="5">
        <v>7</v>
      </c>
      <c r="N55" s="5">
        <v>0</v>
      </c>
      <c r="O55" s="5">
        <v>6.2566000000000006</v>
      </c>
      <c r="P55" s="8">
        <f t="shared" si="0"/>
        <v>0.76300000000000012</v>
      </c>
      <c r="Q55" s="8">
        <f t="shared" si="1"/>
        <v>0.76300000000000012</v>
      </c>
      <c r="R55" s="8">
        <f t="shared" si="2"/>
        <v>0.76300000000000012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Condition Example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2019-02-13T08:42:53Z</dcterms:created>
  <dcterms:modified xsi:type="dcterms:W3CDTF">2019-02-13T10:05:07Z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ca45c8db-8c68-458b-af45-5f82593fd184</vt:lpwstr>
  </property>
</Properties>
</file>