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7" i="2" l="1"/>
  <c r="V17" i="2"/>
  <c r="V8" i="2"/>
  <c r="S7" i="2"/>
  <c r="T12" i="2"/>
  <c r="T11" i="2"/>
  <c r="L56" i="2"/>
  <c r="J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P2" i="1"/>
  <c r="G33" i="1"/>
  <c r="G32" i="1"/>
  <c r="L28" i="1"/>
  <c r="K27" i="1"/>
  <c r="L30" i="1"/>
  <c r="K29" i="1"/>
  <c r="N22" i="1"/>
  <c r="N21" i="1"/>
  <c r="L22" i="1"/>
  <c r="L21" i="1"/>
  <c r="N20" i="1"/>
  <c r="L20" i="1"/>
  <c r="N19" i="1"/>
  <c r="L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<sst xmlns="http://schemas.openxmlformats.org/spreadsheetml/2006/main" count="686" uniqueCount="294">
  <si>
    <t>SID</t>
  </si>
  <si>
    <t>FNAME</t>
  </si>
  <si>
    <t>LNAME</t>
  </si>
  <si>
    <t>GENDER</t>
  </si>
  <si>
    <t>EMAIL</t>
  </si>
  <si>
    <t>COUNTRY</t>
  </si>
  <si>
    <t>HS</t>
  </si>
  <si>
    <t>ES</t>
  </si>
  <si>
    <t>CS</t>
  </si>
  <si>
    <t>MS</t>
  </si>
  <si>
    <t>Raman</t>
  </si>
  <si>
    <t>Jatin</t>
  </si>
  <si>
    <t>Divya</t>
  </si>
  <si>
    <t>Ayush</t>
  </si>
  <si>
    <t>Nitisha</t>
  </si>
  <si>
    <t>Monika</t>
  </si>
  <si>
    <t>Rohit</t>
  </si>
  <si>
    <t>Kshitiz</t>
  </si>
  <si>
    <t>Jyoti</t>
  </si>
  <si>
    <t>Mahima</t>
  </si>
  <si>
    <t>Ridhi</t>
  </si>
  <si>
    <t>Vidhi</t>
  </si>
  <si>
    <t>Sinha</t>
  </si>
  <si>
    <t>Sharma</t>
  </si>
  <si>
    <t>Wadhwan</t>
  </si>
  <si>
    <t>Kapoor</t>
  </si>
  <si>
    <t>Srivastava</t>
  </si>
  <si>
    <t>Johar</t>
  </si>
  <si>
    <t>Pandey</t>
  </si>
  <si>
    <t>Singh</t>
  </si>
  <si>
    <t>Kumar</t>
  </si>
  <si>
    <t>Gaur</t>
  </si>
  <si>
    <t>Bansal</t>
  </si>
  <si>
    <t>Agarwal</t>
  </si>
  <si>
    <t>Male</t>
  </si>
  <si>
    <t>Female</t>
  </si>
  <si>
    <t>India</t>
  </si>
  <si>
    <t>UK</t>
  </si>
  <si>
    <t>US</t>
  </si>
  <si>
    <t>Functions</t>
  </si>
  <si>
    <t>sum</t>
  </si>
  <si>
    <t>average</t>
  </si>
  <si>
    <t>return aveage of given reference/cell address</t>
  </si>
  <si>
    <t>max</t>
  </si>
  <si>
    <t>return highest value</t>
  </si>
  <si>
    <t>min</t>
  </si>
  <si>
    <t>return lowest value</t>
  </si>
  <si>
    <t>return/show total of given refence/cell address</t>
  </si>
  <si>
    <t>small</t>
  </si>
  <si>
    <t>large</t>
  </si>
  <si>
    <t>return given rank of highest value</t>
  </si>
  <si>
    <t>return given rank of lowest value</t>
  </si>
  <si>
    <t>Total/function</t>
  </si>
  <si>
    <t>Total/Formula</t>
  </si>
  <si>
    <t>Average/Formula</t>
  </si>
  <si>
    <t>Average/Function</t>
  </si>
  <si>
    <t>Max</t>
  </si>
  <si>
    <t>Min</t>
  </si>
  <si>
    <t>lowest value</t>
  </si>
  <si>
    <t>(array,position/rank)</t>
  </si>
  <si>
    <t>highest</t>
  </si>
  <si>
    <t>sumifs</t>
  </si>
  <si>
    <t>countif</t>
  </si>
  <si>
    <t>sumif</t>
  </si>
  <si>
    <t>countifs</t>
  </si>
  <si>
    <t>single condition</t>
  </si>
  <si>
    <t>multiple condition</t>
  </si>
  <si>
    <t>range</t>
  </si>
  <si>
    <t>factorial</t>
  </si>
  <si>
    <t>k-means</t>
  </si>
  <si>
    <t>max - min</t>
  </si>
  <si>
    <t>k-Mean</t>
  </si>
  <si>
    <t>if condition:</t>
  </si>
  <si>
    <t>if(condition, true, false)</t>
  </si>
  <si>
    <t>Male/Female</t>
  </si>
  <si>
    <t>Grade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</si>
  <si>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</si>
  <si>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</si>
  <si>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</si>
  <si>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</si>
  <si>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</si>
  <si>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</si>
  <si>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</si>
  <si>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</si>
  <si>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</si>
  <si>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</si>
  <si>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</si>
  <si>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</si>
  <si>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</si>
  <si>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</si>
  <si>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</si>
  <si>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</si>
  <si>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</si>
  <si>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</si>
  <si>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</si>
  <si>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</si>
  <si>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</si>
  <si>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</si>
  <si>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</si>
  <si>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</si>
  <si>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</si>
  <si>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</si>
  <si>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</si>
  <si>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</si>
  <si>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</si>
  <si>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</si>
  <si>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</si>
  <si>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</si>
  <si>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</si>
  <si>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</si>
  <si>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</si>
  <si>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</si>
  <si>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</si>
  <si>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</si>
  <si>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</si>
  <si>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</si>
  <si>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</si>
  <si>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</si>
  <si>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</si>
  <si>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</si>
  <si>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</si>
  <si>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</si>
  <si>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</si>
  <si>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</si>
  <si>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</si>
  <si>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</si>
  <si>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</si>
  <si>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</si>
  <si>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</si>
  <si>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</si>
  <si>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</si>
  <si>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</si>
  <si>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</si>
  <si>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</si>
  <si>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</si>
  <si>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</si>
  <si>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</si>
  <si>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</si>
  <si>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</si>
  <si>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</si>
  <si>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</si>
  <si>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</si>
  <si>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</si>
  <si>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Andrew Allen</t>
  </si>
  <si>
    <t>Concord</t>
  </si>
  <si>
    <t>North Carolina</t>
  </si>
  <si>
    <t>OFF-PA-10002365</t>
  </si>
  <si>
    <t>Paper</t>
  </si>
  <si>
    <t>Xerox 1967</t>
  </si>
  <si>
    <t>Irene Maddox</t>
  </si>
  <si>
    <t>Seattle</t>
  </si>
  <si>
    <t>Washington</t>
  </si>
  <si>
    <t>OFF-BI-10003656</t>
  </si>
  <si>
    <t>Fellowes PB200 Plastic Comb Binding Machine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</si>
  <si>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</si>
  <si>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</si>
  <si>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</si>
  <si>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</si>
  <si>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</si>
  <si>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</si>
  <si>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</si>
  <si>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</si>
  <si>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</si>
  <si>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Pete Kriz</t>
  </si>
  <si>
    <t>Madison</t>
  </si>
  <si>
    <t>Wisconsin</t>
  </si>
  <si>
    <t>OFF-ST-10004186</t>
  </si>
  <si>
    <t>Stur-D-Stor Shelving, Vertical 5-Shelf: 72"H x 36"W x 18 1/2"D</t>
  </si>
  <si>
    <t>Alejandro Grove</t>
  </si>
  <si>
    <t>West Jordan</t>
  </si>
  <si>
    <t>Utah</t>
  </si>
  <si>
    <t>OFF-ST-10000107</t>
  </si>
  <si>
    <t>Fellowes Super Stor/Drawer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</si>
  <si>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</si>
  <si>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</si>
  <si>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</si>
  <si>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</si>
  <si>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</si>
  <si>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</si>
  <si>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</si>
  <si>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</si>
  <si>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</si>
  <si>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</si>
  <si>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</si>
  <si>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</si>
  <si>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</si>
  <si>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</si>
  <si>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</si>
  <si>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</si>
  <si>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</si>
  <si>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</si>
  <si>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</si>
  <si>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</si>
  <si>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</si>
  <si>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Emily Burns</t>
  </si>
  <si>
    <t>Orem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</si>
  <si>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</si>
  <si>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</si>
  <si>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</si>
  <si>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</si>
  <si>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</si>
  <si>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</si>
  <si>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</si>
  <si>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</si>
  <si>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</si>
  <si>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</si>
  <si>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</si>
  <si>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</si>
  <si>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</si>
  <si>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</si>
  <si>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</si>
  <si>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</si>
  <si>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</si>
  <si>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</si>
  <si>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</si>
  <si>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</si>
  <si>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</si>
  <si>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</si>
  <si>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Matt Abelman</t>
  </si>
  <si>
    <t>Houston</t>
  </si>
  <si>
    <t>OFF-PA-10000249</t>
  </si>
  <si>
    <t>Easy-staple paper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</si>
  <si>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</si>
  <si>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</si>
  <si>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</si>
  <si>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</si>
  <si>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</si>
  <si>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</si>
  <si>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</si>
  <si>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</si>
  <si>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</si>
  <si>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</si>
  <si>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</si>
  <si>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</si>
  <si>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</si>
  <si>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</si>
  <si>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</si>
  <si>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Linda Cazamias</t>
  </si>
  <si>
    <t>Naperville</t>
  </si>
  <si>
    <t>Illinois</t>
  </si>
  <si>
    <t>TEC-PH-10004093</t>
  </si>
  <si>
    <t>Panasonic Kx-TS550</t>
  </si>
  <si>
    <t>Ruben Ausman</t>
  </si>
  <si>
    <t>OFF-ST-10003479</t>
  </si>
  <si>
    <t>Eldon Base for stackable storage shelf, platinum</t>
  </si>
  <si>
    <t>Erin Smith</t>
  </si>
  <si>
    <t>Melbourne</t>
  </si>
  <si>
    <t>OFF-ST-10003282</t>
  </si>
  <si>
    <t>Advantus 10-Drawer Portable Organizer, Chrome Metal Frame, Smoke Drawers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</si>
  <si>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</si>
  <si>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</si>
  <si>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</si>
  <si>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</si>
  <si>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</si>
  <si>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</si>
  <si>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</si>
  <si>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Patrick O'Donnell</t>
  </si>
  <si>
    <t>Westland</t>
  </si>
  <si>
    <t>Michigan</t>
  </si>
  <si>
    <t>OFF-ST-10001713</t>
  </si>
  <si>
    <t>Gould Plastics 9-Pocket Panel Bin, 18-3/8w x 5-1/4d x 20-1/2h, Black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</si>
  <si>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</si>
  <si>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</si>
  <si>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</si>
  <si>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</si>
  <si>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</si>
  <si>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</si>
  <si>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</si>
  <si>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</si>
  <si>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</si>
  <si>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</si>
  <si>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</si>
  <si>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</si>
  <si>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</si>
  <si>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</si>
  <si>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</si>
  <si>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</si>
  <si>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</si>
  <si>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</si>
  <si>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Janet Molinari</t>
  </si>
  <si>
    <t>New York City</t>
  </si>
  <si>
    <t>New York</t>
  </si>
  <si>
    <t>OFF-FA-10000304</t>
  </si>
  <si>
    <t>Fasteners</t>
  </si>
  <si>
    <t>Advantus Push Pins</t>
  </si>
  <si>
    <t>Total sale and porfit in above</t>
  </si>
  <si>
    <t>Show given rank of highest profit and loss</t>
  </si>
  <si>
    <t>Highest</t>
  </si>
  <si>
    <t>lowest</t>
  </si>
  <si>
    <t>west</t>
  </si>
  <si>
    <t>Regin</t>
  </si>
  <si>
    <t>Catetory</t>
  </si>
  <si>
    <t>Total_Profit</t>
  </si>
  <si>
    <t>Total_Sale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</si>
</sst>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3" borderId="1" xfId="0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0" xfId="1" applyFont="1"/>
    <xf numFmtId="0" fontId="1" fillId="2" borderId="0" xfId="1" applyFont="1" applyBorder="1"/>
  </cellXfs>
  <cellStyles count="2">
    <cellStyle name="Accent5" xfId="1" builtinId="45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="130" zoomScaleNormal="130" workbookViewId="0">
      <selection activeCell="H17" sqref="H17"/>
    </sheetView>
  </sheetViews>
  <sheetFormatPr defaultRowHeight="14.4" x14ac:dyDescent="0.3"/>
  <cols>
    <col min="4" max="4" width="17.6640625" customWidth="1"/>
    <col min="11" max="11" width="12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52</v>
      </c>
      <c r="M1" t="s">
        <v>54</v>
      </c>
      <c r="N1" t="s">
        <v>55</v>
      </c>
      <c r="O1" t="s">
        <v>71</v>
      </c>
      <c r="Q1" t="s">
        <v>74</v>
      </c>
      <c r="R1" t="s">
        <v>75</v>
      </c>
    </row>
    <row r="2" spans="1:18" x14ac:dyDescent="0.3">
      <c r="A2">
        <v>1</v>
      </c>
      <c r="B2" t="s">
        <v>10</v>
      </c>
      <c r="C2" t="s">
        <v>22</v>
      </c>
      <c r="D2" t="s">
        <v>34</v>
      </c>
      <c r="E2" t="str">
        <f>B2&amp;"@gmail.com"</f>
        <v>Raman@gmail.com</v>
      </c>
      <c r="F2" t="s">
        <v>36</v>
      </c>
      <c r="G2">
        <v>66</v>
      </c>
      <c r="H2">
        <v>44</v>
      </c>
      <c r="I2">
        <v>66</v>
      </c>
      <c r="J2">
        <v>55</v>
      </c>
      <c r="K2">
        <f>G2+H2+I2+J2</f>
        <v>231</v>
      </c>
      <c r="L2">
        <f>SUM(G2:J2)</f>
        <v>231</v>
      </c>
      <c r="M2">
        <f>K2/4</f>
        <v>57.75</v>
      </c>
      <c r="N2">
        <f>AVERAGE(G2:J2)</f>
        <v>57.75</v>
      </c>
      <c r="O2">
        <f>K2/$P$2</f>
        <v>5.241660993873383E-2</v>
      </c>
      <c r="P2">
        <f>SUM(K2:K16)</f>
        <v>4407</v>
      </c>
      <c r="Q2">
        <f>IF(D2="Male",1,0)</f>
        <v>1</v>
      </c>
      <c r="R2" t="str">
        <f>IF(N2&gt;=80,"A",IF(N2&gt;=60,"B",IF(N2&gt;=40,"C","F")))</f>
        <v>C</v>
      </c>
    </row>
    <row r="3" spans="1:18" x14ac:dyDescent="0.3">
      <c r="A3">
        <v>2</v>
      </c>
      <c r="B3" t="s">
        <v>11</v>
      </c>
      <c r="C3" t="s">
        <v>23</v>
      </c>
      <c r="D3" t="s">
        <v>34</v>
      </c>
      <c r="E3" t="str">
        <f t="shared" ref="E3:E16" si="0">B3&amp;"@gmail.com"</f>
        <v>Jatin@gmail.com</v>
      </c>
      <c r="F3" t="s">
        <v>36</v>
      </c>
      <c r="G3">
        <v>77</v>
      </c>
      <c r="H3">
        <v>55</v>
      </c>
      <c r="I3">
        <v>77</v>
      </c>
      <c r="J3">
        <v>88</v>
      </c>
      <c r="K3">
        <f t="shared" ref="K3:K16" si="1">G3+H3+I3+J3</f>
        <v>297</v>
      </c>
      <c r="L3">
        <f t="shared" ref="L3:L16" si="2">SUM(G3:J3)</f>
        <v>297</v>
      </c>
      <c r="M3">
        <f t="shared" ref="M3:M16" si="3">K3/4</f>
        <v>74.25</v>
      </c>
      <c r="N3">
        <f t="shared" ref="N3:N16" si="4">AVERAGE(G3:J3)</f>
        <v>74.25</v>
      </c>
      <c r="O3">
        <f t="shared" ref="O3:O16" si="5">K3/$P$2</f>
        <v>6.7392784206943501E-2</v>
      </c>
      <c r="Q3">
        <f t="shared" ref="Q3:Q16" si="6">IF(D3="Male",1,0)</f>
        <v>1</v>
      </c>
      <c r="R3" t="str">
        <f t="shared" ref="R3:R16" si="7">IF(N3&gt;=80,"A",IF(N3&gt;=60,"B",IF(N3&gt;=40,"C","F")))</f>
        <v>B</v>
      </c>
    </row>
    <row r="4" spans="1:18" x14ac:dyDescent="0.3">
      <c r="A4">
        <v>3</v>
      </c>
      <c r="B4" t="s">
        <v>12</v>
      </c>
      <c r="C4" t="s">
        <v>24</v>
      </c>
      <c r="D4" t="s">
        <v>35</v>
      </c>
      <c r="E4" t="str">
        <f t="shared" si="0"/>
        <v>Divya@gmail.com</v>
      </c>
      <c r="F4" t="s">
        <v>36</v>
      </c>
      <c r="G4">
        <v>88</v>
      </c>
      <c r="H4">
        <v>66</v>
      </c>
      <c r="I4">
        <v>88</v>
      </c>
      <c r="J4">
        <v>99</v>
      </c>
      <c r="K4">
        <f t="shared" si="1"/>
        <v>341</v>
      </c>
      <c r="L4">
        <f t="shared" si="2"/>
        <v>341</v>
      </c>
      <c r="M4">
        <f t="shared" si="3"/>
        <v>85.25</v>
      </c>
      <c r="N4">
        <f t="shared" si="4"/>
        <v>85.25</v>
      </c>
      <c r="O4">
        <f t="shared" si="5"/>
        <v>7.7376900385749944E-2</v>
      </c>
      <c r="Q4">
        <f t="shared" si="6"/>
        <v>0</v>
      </c>
      <c r="R4" t="str">
        <f t="shared" si="7"/>
        <v>A</v>
      </c>
    </row>
    <row r="5" spans="1:18" x14ac:dyDescent="0.3">
      <c r="A5">
        <v>4</v>
      </c>
      <c r="B5" t="s">
        <v>13</v>
      </c>
      <c r="C5" t="s">
        <v>25</v>
      </c>
      <c r="D5" t="s">
        <v>34</v>
      </c>
      <c r="E5" t="str">
        <f t="shared" si="0"/>
        <v>Ayush@gmail.com</v>
      </c>
      <c r="F5" t="s">
        <v>37</v>
      </c>
      <c r="G5">
        <v>78</v>
      </c>
      <c r="H5">
        <v>78</v>
      </c>
      <c r="I5">
        <v>78</v>
      </c>
      <c r="J5">
        <v>78</v>
      </c>
      <c r="K5">
        <f t="shared" si="1"/>
        <v>312</v>
      </c>
      <c r="L5">
        <f t="shared" si="2"/>
        <v>312</v>
      </c>
      <c r="M5">
        <f t="shared" si="3"/>
        <v>78</v>
      </c>
      <c r="N5">
        <f t="shared" si="4"/>
        <v>78</v>
      </c>
      <c r="O5">
        <f t="shared" si="5"/>
        <v>7.0796460176991149E-2</v>
      </c>
      <c r="Q5">
        <f t="shared" si="6"/>
        <v>1</v>
      </c>
      <c r="R5" t="str">
        <f t="shared" si="7"/>
        <v>B</v>
      </c>
    </row>
    <row r="6" spans="1:18" x14ac:dyDescent="0.3">
      <c r="A6">
        <v>5</v>
      </c>
      <c r="B6" t="s">
        <v>14</v>
      </c>
      <c r="C6" t="s">
        <v>26</v>
      </c>
      <c r="D6" t="s">
        <v>35</v>
      </c>
      <c r="E6" t="str">
        <f t="shared" si="0"/>
        <v>Nitisha@gmail.com</v>
      </c>
      <c r="F6" t="s">
        <v>36</v>
      </c>
      <c r="G6">
        <v>90</v>
      </c>
      <c r="H6">
        <v>90</v>
      </c>
      <c r="I6">
        <v>90</v>
      </c>
      <c r="J6">
        <v>90</v>
      </c>
      <c r="K6">
        <f t="shared" si="1"/>
        <v>360</v>
      </c>
      <c r="L6">
        <f t="shared" si="2"/>
        <v>360</v>
      </c>
      <c r="M6">
        <f t="shared" si="3"/>
        <v>90</v>
      </c>
      <c r="N6">
        <f t="shared" si="4"/>
        <v>90</v>
      </c>
      <c r="O6">
        <f t="shared" si="5"/>
        <v>8.168822328114364E-2</v>
      </c>
      <c r="Q6">
        <f t="shared" si="6"/>
        <v>0</v>
      </c>
      <c r="R6" t="str">
        <f t="shared" si="7"/>
        <v>A</v>
      </c>
    </row>
    <row r="7" spans="1:18" x14ac:dyDescent="0.3">
      <c r="A7">
        <v>6</v>
      </c>
      <c r="B7" t="s">
        <v>15</v>
      </c>
      <c r="C7" t="s">
        <v>23</v>
      </c>
      <c r="D7" t="s">
        <v>35</v>
      </c>
      <c r="E7" t="str">
        <f t="shared" si="0"/>
        <v>Monika@gmail.com</v>
      </c>
      <c r="F7" t="s">
        <v>38</v>
      </c>
      <c r="G7">
        <v>56</v>
      </c>
      <c r="H7">
        <v>56</v>
      </c>
      <c r="I7">
        <v>56</v>
      </c>
      <c r="J7">
        <v>56</v>
      </c>
      <c r="K7">
        <f t="shared" si="1"/>
        <v>224</v>
      </c>
      <c r="L7">
        <f t="shared" si="2"/>
        <v>224</v>
      </c>
      <c r="M7">
        <f t="shared" si="3"/>
        <v>56</v>
      </c>
      <c r="N7">
        <f t="shared" si="4"/>
        <v>56</v>
      </c>
      <c r="O7">
        <f t="shared" si="5"/>
        <v>5.0828227819378263E-2</v>
      </c>
      <c r="Q7">
        <f t="shared" si="6"/>
        <v>0</v>
      </c>
      <c r="R7" t="str">
        <f t="shared" si="7"/>
        <v>C</v>
      </c>
    </row>
    <row r="8" spans="1:18" x14ac:dyDescent="0.3">
      <c r="A8">
        <v>7</v>
      </c>
      <c r="B8" t="s">
        <v>12</v>
      </c>
      <c r="C8" t="s">
        <v>22</v>
      </c>
      <c r="D8" t="s">
        <v>35</v>
      </c>
      <c r="E8" t="str">
        <f t="shared" si="0"/>
        <v>Divya@gmail.com</v>
      </c>
      <c r="F8" t="s">
        <v>36</v>
      </c>
      <c r="G8">
        <v>78</v>
      </c>
      <c r="H8">
        <v>78</v>
      </c>
      <c r="I8">
        <v>78</v>
      </c>
      <c r="J8">
        <v>33</v>
      </c>
      <c r="K8">
        <f t="shared" si="1"/>
        <v>267</v>
      </c>
      <c r="L8">
        <f t="shared" si="2"/>
        <v>267</v>
      </c>
      <c r="M8">
        <f t="shared" si="3"/>
        <v>66.75</v>
      </c>
      <c r="N8">
        <f t="shared" si="4"/>
        <v>66.75</v>
      </c>
      <c r="O8">
        <f t="shared" si="5"/>
        <v>6.0585432266848198E-2</v>
      </c>
      <c r="Q8">
        <f t="shared" si="6"/>
        <v>0</v>
      </c>
      <c r="R8" t="str">
        <f t="shared" si="7"/>
        <v>B</v>
      </c>
    </row>
    <row r="9" spans="1:18" x14ac:dyDescent="0.3">
      <c r="A9">
        <v>8</v>
      </c>
      <c r="B9" t="s">
        <v>16</v>
      </c>
      <c r="C9" t="s">
        <v>25</v>
      </c>
      <c r="D9" t="s">
        <v>34</v>
      </c>
      <c r="E9" t="str">
        <f t="shared" si="0"/>
        <v>Rohit@gmail.com</v>
      </c>
      <c r="F9" t="s">
        <v>36</v>
      </c>
      <c r="G9">
        <v>67</v>
      </c>
      <c r="H9">
        <v>67</v>
      </c>
      <c r="I9">
        <v>67</v>
      </c>
      <c r="J9">
        <v>44</v>
      </c>
      <c r="K9">
        <f t="shared" si="1"/>
        <v>245</v>
      </c>
      <c r="L9">
        <f t="shared" si="2"/>
        <v>245</v>
      </c>
      <c r="M9">
        <f t="shared" si="3"/>
        <v>61.25</v>
      </c>
      <c r="N9">
        <f t="shared" si="4"/>
        <v>61.25</v>
      </c>
      <c r="O9">
        <f t="shared" si="5"/>
        <v>5.5593374177444976E-2</v>
      </c>
      <c r="Q9">
        <f t="shared" si="6"/>
        <v>1</v>
      </c>
      <c r="R9" t="str">
        <f t="shared" si="7"/>
        <v>B</v>
      </c>
    </row>
    <row r="10" spans="1:18" x14ac:dyDescent="0.3">
      <c r="A10">
        <v>9</v>
      </c>
      <c r="B10" t="s">
        <v>17</v>
      </c>
      <c r="C10" t="s">
        <v>27</v>
      </c>
      <c r="D10" t="s">
        <v>34</v>
      </c>
      <c r="E10" t="str">
        <f t="shared" si="0"/>
        <v>Kshitiz@gmail.com</v>
      </c>
      <c r="F10" t="s">
        <v>37</v>
      </c>
      <c r="G10">
        <v>81</v>
      </c>
      <c r="H10">
        <v>81</v>
      </c>
      <c r="I10">
        <v>81</v>
      </c>
      <c r="J10">
        <v>55</v>
      </c>
      <c r="K10">
        <f t="shared" si="1"/>
        <v>298</v>
      </c>
      <c r="L10">
        <f t="shared" si="2"/>
        <v>298</v>
      </c>
      <c r="M10">
        <f t="shared" si="3"/>
        <v>74.5</v>
      </c>
      <c r="N10">
        <f t="shared" si="4"/>
        <v>74.5</v>
      </c>
      <c r="O10">
        <f t="shared" si="5"/>
        <v>6.7619695938280003E-2</v>
      </c>
      <c r="Q10">
        <f t="shared" si="6"/>
        <v>1</v>
      </c>
      <c r="R10" t="str">
        <f t="shared" si="7"/>
        <v>B</v>
      </c>
    </row>
    <row r="11" spans="1:18" x14ac:dyDescent="0.3">
      <c r="A11">
        <v>10</v>
      </c>
      <c r="B11" t="s">
        <v>18</v>
      </c>
      <c r="C11" t="s">
        <v>28</v>
      </c>
      <c r="D11" t="s">
        <v>35</v>
      </c>
      <c r="E11" t="str">
        <f t="shared" si="0"/>
        <v>Jyoti@gmail.com</v>
      </c>
      <c r="F11" t="s">
        <v>36</v>
      </c>
      <c r="G11">
        <v>67</v>
      </c>
      <c r="H11">
        <v>67</v>
      </c>
      <c r="I11">
        <v>77</v>
      </c>
      <c r="J11">
        <v>67</v>
      </c>
      <c r="K11">
        <f t="shared" si="1"/>
        <v>278</v>
      </c>
      <c r="L11">
        <f t="shared" si="2"/>
        <v>278</v>
      </c>
      <c r="M11">
        <f t="shared" si="3"/>
        <v>69.5</v>
      </c>
      <c r="N11">
        <f t="shared" si="4"/>
        <v>69.5</v>
      </c>
      <c r="O11">
        <f t="shared" si="5"/>
        <v>6.3081461311549805E-2</v>
      </c>
      <c r="Q11">
        <f t="shared" si="6"/>
        <v>0</v>
      </c>
      <c r="R11" t="str">
        <f t="shared" si="7"/>
        <v>B</v>
      </c>
    </row>
    <row r="12" spans="1:18" x14ac:dyDescent="0.3">
      <c r="A12">
        <v>11</v>
      </c>
      <c r="B12" t="s">
        <v>19</v>
      </c>
      <c r="C12" t="s">
        <v>29</v>
      </c>
      <c r="D12" t="s">
        <v>35</v>
      </c>
      <c r="E12" t="str">
        <f t="shared" si="0"/>
        <v>Mahima@gmail.com</v>
      </c>
      <c r="F12" t="s">
        <v>36</v>
      </c>
      <c r="G12">
        <v>78</v>
      </c>
      <c r="H12">
        <v>78</v>
      </c>
      <c r="I12">
        <v>78</v>
      </c>
      <c r="J12">
        <v>78</v>
      </c>
      <c r="K12">
        <f t="shared" si="1"/>
        <v>312</v>
      </c>
      <c r="L12">
        <f t="shared" si="2"/>
        <v>312</v>
      </c>
      <c r="M12">
        <f t="shared" si="3"/>
        <v>78</v>
      </c>
      <c r="N12">
        <f t="shared" si="4"/>
        <v>78</v>
      </c>
      <c r="O12">
        <f t="shared" si="5"/>
        <v>7.0796460176991149E-2</v>
      </c>
      <c r="Q12">
        <f t="shared" si="6"/>
        <v>0</v>
      </c>
      <c r="R12" t="str">
        <f t="shared" si="7"/>
        <v>B</v>
      </c>
    </row>
    <row r="13" spans="1:18" x14ac:dyDescent="0.3">
      <c r="A13">
        <v>12</v>
      </c>
      <c r="B13" t="s">
        <v>13</v>
      </c>
      <c r="C13" t="s">
        <v>30</v>
      </c>
      <c r="D13" t="s">
        <v>34</v>
      </c>
      <c r="E13" t="str">
        <f t="shared" si="0"/>
        <v>Ayush@gmail.com</v>
      </c>
      <c r="F13" t="s">
        <v>37</v>
      </c>
      <c r="G13">
        <v>90</v>
      </c>
      <c r="H13">
        <v>90</v>
      </c>
      <c r="I13">
        <v>55</v>
      </c>
      <c r="J13">
        <v>90</v>
      </c>
      <c r="K13">
        <f t="shared" si="1"/>
        <v>325</v>
      </c>
      <c r="L13">
        <f t="shared" si="2"/>
        <v>325</v>
      </c>
      <c r="M13">
        <f t="shared" si="3"/>
        <v>81.25</v>
      </c>
      <c r="N13">
        <f t="shared" si="4"/>
        <v>81.25</v>
      </c>
      <c r="O13">
        <f t="shared" si="5"/>
        <v>7.3746312684365781E-2</v>
      </c>
      <c r="Q13">
        <f t="shared" si="6"/>
        <v>1</v>
      </c>
      <c r="R13" t="str">
        <f t="shared" si="7"/>
        <v>A</v>
      </c>
    </row>
    <row r="14" spans="1:18" x14ac:dyDescent="0.3">
      <c r="A14">
        <v>13</v>
      </c>
      <c r="B14" t="s">
        <v>14</v>
      </c>
      <c r="C14" t="s">
        <v>31</v>
      </c>
      <c r="D14" t="s">
        <v>35</v>
      </c>
      <c r="E14" t="str">
        <f t="shared" si="0"/>
        <v>Nitisha@gmail.com</v>
      </c>
      <c r="F14" t="s">
        <v>36</v>
      </c>
      <c r="G14">
        <v>67</v>
      </c>
      <c r="H14">
        <v>67</v>
      </c>
      <c r="I14">
        <v>67</v>
      </c>
      <c r="J14">
        <v>67</v>
      </c>
      <c r="K14">
        <f t="shared" si="1"/>
        <v>268</v>
      </c>
      <c r="L14">
        <f t="shared" si="2"/>
        <v>268</v>
      </c>
      <c r="M14">
        <f t="shared" si="3"/>
        <v>67</v>
      </c>
      <c r="N14">
        <f t="shared" si="4"/>
        <v>67</v>
      </c>
      <c r="O14">
        <f t="shared" si="5"/>
        <v>6.0812343998184706E-2</v>
      </c>
      <c r="Q14">
        <f t="shared" si="6"/>
        <v>0</v>
      </c>
      <c r="R14" t="str">
        <f t="shared" si="7"/>
        <v>B</v>
      </c>
    </row>
    <row r="15" spans="1:18" x14ac:dyDescent="0.3">
      <c r="A15">
        <v>14</v>
      </c>
      <c r="B15" t="s">
        <v>20</v>
      </c>
      <c r="C15" t="s">
        <v>32</v>
      </c>
      <c r="D15" t="s">
        <v>35</v>
      </c>
      <c r="E15" t="str">
        <f t="shared" si="0"/>
        <v>Ridhi@gmail.com</v>
      </c>
      <c r="F15" t="s">
        <v>38</v>
      </c>
      <c r="G15">
        <v>93</v>
      </c>
      <c r="H15">
        <v>93</v>
      </c>
      <c r="I15">
        <v>66</v>
      </c>
      <c r="J15">
        <v>93</v>
      </c>
      <c r="K15">
        <f t="shared" si="1"/>
        <v>345</v>
      </c>
      <c r="L15">
        <f t="shared" si="2"/>
        <v>345</v>
      </c>
      <c r="M15">
        <f t="shared" si="3"/>
        <v>86.25</v>
      </c>
      <c r="N15">
        <f t="shared" si="4"/>
        <v>86.25</v>
      </c>
      <c r="O15">
        <f t="shared" si="5"/>
        <v>7.8284547311095978E-2</v>
      </c>
      <c r="Q15">
        <f t="shared" si="6"/>
        <v>0</v>
      </c>
      <c r="R15" t="str">
        <f t="shared" si="7"/>
        <v>A</v>
      </c>
    </row>
    <row r="16" spans="1:18" x14ac:dyDescent="0.3">
      <c r="A16">
        <v>15</v>
      </c>
      <c r="B16" t="s">
        <v>21</v>
      </c>
      <c r="C16" t="s">
        <v>33</v>
      </c>
      <c r="D16" t="s">
        <v>35</v>
      </c>
      <c r="E16" t="str">
        <f t="shared" si="0"/>
        <v>Vidhi@gmail.com</v>
      </c>
      <c r="F16" t="s">
        <v>36</v>
      </c>
      <c r="G16">
        <v>76</v>
      </c>
      <c r="H16">
        <v>76</v>
      </c>
      <c r="I16">
        <v>76</v>
      </c>
      <c r="J16">
        <v>76</v>
      </c>
      <c r="K16">
        <f t="shared" si="1"/>
        <v>304</v>
      </c>
      <c r="L16">
        <f t="shared" si="2"/>
        <v>304</v>
      </c>
      <c r="M16">
        <f t="shared" si="3"/>
        <v>76</v>
      </c>
      <c r="N16">
        <f t="shared" si="4"/>
        <v>76</v>
      </c>
      <c r="O16">
        <f t="shared" si="5"/>
        <v>6.8981166326299068E-2</v>
      </c>
      <c r="Q16">
        <f t="shared" si="6"/>
        <v>0</v>
      </c>
      <c r="R16" t="str">
        <f t="shared" si="7"/>
        <v>B</v>
      </c>
    </row>
    <row r="19" spans="3:14" x14ac:dyDescent="0.3">
      <c r="C19" t="s">
        <v>39</v>
      </c>
      <c r="J19" t="s">
        <v>56</v>
      </c>
      <c r="L19">
        <f>MAX(L2:L16)</f>
        <v>360</v>
      </c>
      <c r="N19">
        <f t="shared" ref="M19:N19" si="8">MAX(N2:N16)</f>
        <v>90</v>
      </c>
    </row>
    <row r="20" spans="3:14" x14ac:dyDescent="0.3">
      <c r="D20" t="s">
        <v>40</v>
      </c>
      <c r="E20" t="s">
        <v>47</v>
      </c>
      <c r="J20" t="s">
        <v>57</v>
      </c>
      <c r="L20">
        <f>MIN(L2:L16)</f>
        <v>224</v>
      </c>
      <c r="N20">
        <f t="shared" ref="M20:N20" si="9">MIN(N2:N16)</f>
        <v>56</v>
      </c>
    </row>
    <row r="21" spans="3:14" x14ac:dyDescent="0.3">
      <c r="D21" t="s">
        <v>41</v>
      </c>
      <c r="E21" t="s">
        <v>42</v>
      </c>
      <c r="J21">
        <v>3</v>
      </c>
      <c r="K21" t="s">
        <v>58</v>
      </c>
      <c r="L21">
        <f>SMALL(L2:L16,J21)</f>
        <v>245</v>
      </c>
      <c r="N21">
        <f>SMALL(N2:N16,J21)</f>
        <v>61.25</v>
      </c>
    </row>
    <row r="22" spans="3:14" x14ac:dyDescent="0.3">
      <c r="D22" t="s">
        <v>43</v>
      </c>
      <c r="E22" t="s">
        <v>44</v>
      </c>
      <c r="J22">
        <v>2</v>
      </c>
      <c r="K22" t="s">
        <v>60</v>
      </c>
      <c r="L22">
        <f>LARGE(L2:L16,J22)</f>
        <v>345</v>
      </c>
      <c r="N22">
        <f>LARGE(N2:N16,J22)</f>
        <v>86.25</v>
      </c>
    </row>
    <row r="23" spans="3:14" x14ac:dyDescent="0.3">
      <c r="D23" t="s">
        <v>45</v>
      </c>
      <c r="E23" t="s">
        <v>46</v>
      </c>
    </row>
    <row r="24" spans="3:14" x14ac:dyDescent="0.3">
      <c r="D24" t="s">
        <v>48</v>
      </c>
      <c r="E24" t="s">
        <v>51</v>
      </c>
      <c r="H24" t="s">
        <v>59</v>
      </c>
    </row>
    <row r="25" spans="3:14" x14ac:dyDescent="0.3">
      <c r="D25" t="s">
        <v>49</v>
      </c>
      <c r="E25" t="s">
        <v>50</v>
      </c>
    </row>
    <row r="27" spans="3:14" x14ac:dyDescent="0.3">
      <c r="D27" t="s">
        <v>63</v>
      </c>
      <c r="J27" t="s">
        <v>35</v>
      </c>
      <c r="K27">
        <f>SUMIF(D2:D16,J27,G2:G16)</f>
        <v>693</v>
      </c>
    </row>
    <row r="28" spans="3:14" x14ac:dyDescent="0.3">
      <c r="D28" t="s">
        <v>61</v>
      </c>
      <c r="J28" t="s">
        <v>35</v>
      </c>
      <c r="K28" t="s">
        <v>36</v>
      </c>
      <c r="L28">
        <f>SUMIFS(G2:G16,D2:D16,J28,F2:F16,K28)</f>
        <v>544</v>
      </c>
    </row>
    <row r="29" spans="3:14" x14ac:dyDescent="0.3">
      <c r="D29" t="s">
        <v>62</v>
      </c>
      <c r="E29" t="s">
        <v>65</v>
      </c>
      <c r="J29" t="s">
        <v>34</v>
      </c>
      <c r="K29">
        <f>COUNTIF(D2:D16,J29)</f>
        <v>6</v>
      </c>
    </row>
    <row r="30" spans="3:14" x14ac:dyDescent="0.3">
      <c r="D30" t="s">
        <v>64</v>
      </c>
      <c r="E30" t="s">
        <v>66</v>
      </c>
      <c r="J30" t="s">
        <v>35</v>
      </c>
      <c r="K30" t="s">
        <v>38</v>
      </c>
      <c r="L30">
        <f>COUNTIFS(D2:D16,J30,F2:F16,K30)</f>
        <v>2</v>
      </c>
    </row>
    <row r="32" spans="3:14" x14ac:dyDescent="0.3">
      <c r="D32" t="s">
        <v>67</v>
      </c>
      <c r="F32" t="s">
        <v>70</v>
      </c>
      <c r="G32">
        <f>MAX(G2:G16)-MIN(G2:G16)</f>
        <v>37</v>
      </c>
    </row>
    <row r="33" spans="4:10" x14ac:dyDescent="0.3">
      <c r="D33" t="s">
        <v>68</v>
      </c>
      <c r="G33">
        <f>FACT(8)</f>
        <v>40320</v>
      </c>
      <c r="I33">
        <v>5</v>
      </c>
      <c r="J33">
        <f>5*4*3*2*1</f>
        <v>120</v>
      </c>
    </row>
    <row r="34" spans="4:10" x14ac:dyDescent="0.3">
      <c r="D34" t="s">
        <v>69</v>
      </c>
    </row>
    <row r="36" spans="4:10" x14ac:dyDescent="0.3">
      <c r="D36" t="s">
        <v>72</v>
      </c>
      <c r="E3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90" zoomScaleNormal="90" workbookViewId="0">
      <selection activeCell="T20" sqref="T20"/>
    </sheetView>
  </sheetViews>
  <sheetFormatPr defaultRowHeight="14.4" x14ac:dyDescent="0.3"/>
  <cols>
    <col min="2" max="2" width="16.77734375" customWidth="1"/>
    <col min="7" max="7" width="12.77734375" customWidth="1"/>
    <col min="9" max="9" width="21.33203125" customWidth="1"/>
  </cols>
  <sheetData>
    <row r="1" spans="1:22" ht="15.6" x14ac:dyDescent="0.3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S1" s="1" t="s">
        <v>82</v>
      </c>
      <c r="T1" s="1" t="s">
        <v>77</v>
      </c>
      <c r="U1" s="1" t="s">
        <v>84</v>
      </c>
    </row>
    <row r="2" spans="1:22" x14ac:dyDescent="0.3">
      <c r="A2" s="2" t="s">
        <v>91</v>
      </c>
      <c r="B2" s="2" t="s">
        <v>92</v>
      </c>
      <c r="C2" s="2" t="s">
        <v>93</v>
      </c>
      <c r="D2" s="2" t="s">
        <v>94</v>
      </c>
      <c r="E2" s="2" t="s">
        <v>95</v>
      </c>
      <c r="F2" s="2">
        <v>42420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>
        <v>261.95999999999998</v>
      </c>
      <c r="M2" s="2">
        <v>2</v>
      </c>
      <c r="N2" s="2">
        <v>0</v>
      </c>
      <c r="O2" s="2">
        <v>41.913600000000002</v>
      </c>
    </row>
    <row r="3" spans="1:22" x14ac:dyDescent="0.3">
      <c r="A3" s="3" t="s">
        <v>91</v>
      </c>
      <c r="B3" s="3" t="s">
        <v>92</v>
      </c>
      <c r="C3" s="3" t="s">
        <v>93</v>
      </c>
      <c r="D3" s="3" t="s">
        <v>94</v>
      </c>
      <c r="E3" s="3" t="s">
        <v>95</v>
      </c>
      <c r="F3" s="3">
        <v>42420</v>
      </c>
      <c r="G3" s="3" t="s">
        <v>96</v>
      </c>
      <c r="H3" s="3" t="s">
        <v>101</v>
      </c>
      <c r="I3" s="3" t="s">
        <v>98</v>
      </c>
      <c r="J3" s="3" t="s">
        <v>102</v>
      </c>
      <c r="K3" s="3" t="s">
        <v>103</v>
      </c>
      <c r="L3" s="3">
        <v>731.93999999999994</v>
      </c>
      <c r="M3" s="3">
        <v>3</v>
      </c>
      <c r="N3" s="3">
        <v>0</v>
      </c>
      <c r="O3" s="3">
        <v>219.58199999999997</v>
      </c>
    </row>
    <row r="4" spans="1:22" x14ac:dyDescent="0.3">
      <c r="A4" s="2" t="s">
        <v>104</v>
      </c>
      <c r="B4" s="2" t="s">
        <v>105</v>
      </c>
      <c r="C4" s="2" t="s">
        <v>93</v>
      </c>
      <c r="D4" s="2" t="s">
        <v>106</v>
      </c>
      <c r="E4" s="2" t="s">
        <v>107</v>
      </c>
      <c r="F4" s="2">
        <v>90036</v>
      </c>
      <c r="G4" s="2" t="s">
        <v>108</v>
      </c>
      <c r="H4" s="2" t="s">
        <v>109</v>
      </c>
      <c r="I4" s="2" t="s">
        <v>110</v>
      </c>
      <c r="J4" s="2" t="s">
        <v>111</v>
      </c>
      <c r="K4" s="2" t="s">
        <v>112</v>
      </c>
      <c r="L4" s="2">
        <v>14.62</v>
      </c>
      <c r="M4" s="2">
        <v>2</v>
      </c>
      <c r="N4" s="2">
        <v>0</v>
      </c>
      <c r="O4" s="2">
        <v>6.8713999999999995</v>
      </c>
      <c r="S4" t="s">
        <v>285</v>
      </c>
    </row>
    <row r="5" spans="1:22" x14ac:dyDescent="0.3">
      <c r="A5" s="3" t="s">
        <v>113</v>
      </c>
      <c r="B5" s="3" t="s">
        <v>92</v>
      </c>
      <c r="C5" s="3" t="s">
        <v>93</v>
      </c>
      <c r="D5" s="3" t="s">
        <v>114</v>
      </c>
      <c r="E5" s="3" t="s">
        <v>115</v>
      </c>
      <c r="F5" s="3">
        <v>33311</v>
      </c>
      <c r="G5" s="3" t="s">
        <v>96</v>
      </c>
      <c r="H5" s="3" t="s">
        <v>116</v>
      </c>
      <c r="I5" s="3" t="s">
        <v>98</v>
      </c>
      <c r="J5" s="3" t="s">
        <v>117</v>
      </c>
      <c r="K5" s="3" t="s">
        <v>118</v>
      </c>
      <c r="L5" s="3">
        <v>957.57749999999999</v>
      </c>
      <c r="M5" s="3">
        <v>5</v>
      </c>
      <c r="N5" s="3">
        <v>0.45</v>
      </c>
      <c r="O5" s="3">
        <v>-383.03100000000006</v>
      </c>
      <c r="S5" t="s">
        <v>286</v>
      </c>
    </row>
    <row r="6" spans="1:22" x14ac:dyDescent="0.3">
      <c r="A6" s="2" t="s">
        <v>113</v>
      </c>
      <c r="B6" s="2" t="s">
        <v>92</v>
      </c>
      <c r="C6" s="2" t="s">
        <v>93</v>
      </c>
      <c r="D6" s="2" t="s">
        <v>114</v>
      </c>
      <c r="E6" s="2" t="s">
        <v>115</v>
      </c>
      <c r="F6" s="2">
        <v>33311</v>
      </c>
      <c r="G6" s="2" t="s">
        <v>96</v>
      </c>
      <c r="H6" s="2" t="s">
        <v>119</v>
      </c>
      <c r="I6" s="2" t="s">
        <v>110</v>
      </c>
      <c r="J6" s="2" t="s">
        <v>120</v>
      </c>
      <c r="K6" s="2" t="s">
        <v>121</v>
      </c>
      <c r="L6" s="2">
        <v>22.368000000000002</v>
      </c>
      <c r="M6" s="2">
        <v>2</v>
      </c>
      <c r="N6" s="2">
        <v>0.2</v>
      </c>
      <c r="O6" s="2">
        <v>2.5163999999999991</v>
      </c>
    </row>
    <row r="7" spans="1:22" x14ac:dyDescent="0.3">
      <c r="A7" s="3" t="s">
        <v>122</v>
      </c>
      <c r="B7" s="3" t="s">
        <v>92</v>
      </c>
      <c r="C7" s="3" t="s">
        <v>93</v>
      </c>
      <c r="D7" s="3" t="s">
        <v>106</v>
      </c>
      <c r="E7" s="3" t="s">
        <v>107</v>
      </c>
      <c r="F7" s="3">
        <v>90032</v>
      </c>
      <c r="G7" s="3" t="s">
        <v>108</v>
      </c>
      <c r="H7" s="3" t="s">
        <v>123</v>
      </c>
      <c r="I7" s="3" t="s">
        <v>98</v>
      </c>
      <c r="J7" s="3" t="s">
        <v>124</v>
      </c>
      <c r="K7" s="3" t="s">
        <v>125</v>
      </c>
      <c r="L7" s="3">
        <v>48.86</v>
      </c>
      <c r="M7" s="3">
        <v>7</v>
      </c>
      <c r="N7" s="3">
        <v>0</v>
      </c>
      <c r="O7" s="3">
        <v>14.169399999999996</v>
      </c>
      <c r="R7" t="s">
        <v>289</v>
      </c>
      <c r="S7">
        <f>COUNTIF(G2:G55,R7)</f>
        <v>17</v>
      </c>
    </row>
    <row r="8" spans="1:22" x14ac:dyDescent="0.3">
      <c r="A8" s="2" t="s">
        <v>122</v>
      </c>
      <c r="B8" s="2" t="s">
        <v>92</v>
      </c>
      <c r="C8" s="2" t="s">
        <v>93</v>
      </c>
      <c r="D8" s="2" t="s">
        <v>106</v>
      </c>
      <c r="E8" s="2" t="s">
        <v>107</v>
      </c>
      <c r="F8" s="2">
        <v>90032</v>
      </c>
      <c r="G8" s="2" t="s">
        <v>108</v>
      </c>
      <c r="H8" s="2" t="s">
        <v>126</v>
      </c>
      <c r="I8" s="2" t="s">
        <v>110</v>
      </c>
      <c r="J8" s="2" t="s">
        <v>127</v>
      </c>
      <c r="K8" s="2" t="s">
        <v>128</v>
      </c>
      <c r="L8" s="2">
        <v>7.28</v>
      </c>
      <c r="M8" s="2">
        <v>4</v>
      </c>
      <c r="N8" s="2">
        <v>0</v>
      </c>
      <c r="O8" s="2">
        <v>1.9656000000000002</v>
      </c>
      <c r="S8" t="s">
        <v>96</v>
      </c>
      <c r="T8" t="s">
        <v>87</v>
      </c>
      <c r="V8">
        <f>COUNTIFS(G2:G55,S8, L2:L55,T8)</f>
        <v>0</v>
      </c>
    </row>
    <row r="9" spans="1:22" x14ac:dyDescent="0.3">
      <c r="A9" s="3" t="s">
        <v>122</v>
      </c>
      <c r="B9" s="3" t="s">
        <v>92</v>
      </c>
      <c r="C9" s="3" t="s">
        <v>93</v>
      </c>
      <c r="D9" s="3" t="s">
        <v>106</v>
      </c>
      <c r="E9" s="3" t="s">
        <v>107</v>
      </c>
      <c r="F9" s="3">
        <v>90032</v>
      </c>
      <c r="G9" s="3" t="s">
        <v>108</v>
      </c>
      <c r="H9" s="3" t="s">
        <v>129</v>
      </c>
      <c r="I9" s="3" t="s">
        <v>130</v>
      </c>
      <c r="J9" s="3" t="s">
        <v>131</v>
      </c>
      <c r="K9" s="3" t="s">
        <v>132</v>
      </c>
      <c r="L9" s="3">
        <v>907.15200000000004</v>
      </c>
      <c r="M9" s="3">
        <v>6</v>
      </c>
      <c r="N9" s="3">
        <v>0.2</v>
      </c>
      <c r="O9" s="3">
        <v>90.715200000000038</v>
      </c>
    </row>
    <row r="10" spans="1:22" x14ac:dyDescent="0.3">
      <c r="A10" s="2" t="s">
        <v>122</v>
      </c>
      <c r="B10" s="2" t="s">
        <v>92</v>
      </c>
      <c r="C10" s="2" t="s">
        <v>93</v>
      </c>
      <c r="D10" s="2" t="s">
        <v>106</v>
      </c>
      <c r="E10" s="2" t="s">
        <v>107</v>
      </c>
      <c r="F10" s="2">
        <v>90032</v>
      </c>
      <c r="G10" s="2" t="s">
        <v>108</v>
      </c>
      <c r="H10" s="2" t="s">
        <v>133</v>
      </c>
      <c r="I10" s="2" t="s">
        <v>110</v>
      </c>
      <c r="J10" s="2" t="s">
        <v>134</v>
      </c>
      <c r="K10" s="2" t="s">
        <v>135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22" x14ac:dyDescent="0.3">
      <c r="A11" s="3" t="s">
        <v>122</v>
      </c>
      <c r="B11" s="3" t="s">
        <v>92</v>
      </c>
      <c r="C11" s="3" t="s">
        <v>93</v>
      </c>
      <c r="D11" s="3" t="s">
        <v>106</v>
      </c>
      <c r="E11" s="3" t="s">
        <v>107</v>
      </c>
      <c r="F11" s="3">
        <v>90032</v>
      </c>
      <c r="G11" s="3" t="s">
        <v>108</v>
      </c>
      <c r="H11" s="3" t="s">
        <v>136</v>
      </c>
      <c r="I11" s="3" t="s">
        <v>110</v>
      </c>
      <c r="J11" s="3" t="s">
        <v>137</v>
      </c>
      <c r="K11" s="3" t="s">
        <v>138</v>
      </c>
      <c r="L11" s="3">
        <v>114.9</v>
      </c>
      <c r="M11" s="3">
        <v>5</v>
      </c>
      <c r="N11" s="3">
        <v>0</v>
      </c>
      <c r="O11" s="3">
        <v>34.469999999999992</v>
      </c>
      <c r="R11" s="5">
        <v>2</v>
      </c>
      <c r="S11" s="4" t="s">
        <v>287</v>
      </c>
      <c r="T11">
        <f>LARGE(O2:O55,R11)</f>
        <v>219.58199999999997</v>
      </c>
    </row>
    <row r="12" spans="1:22" x14ac:dyDescent="0.3">
      <c r="A12" s="2" t="s">
        <v>122</v>
      </c>
      <c r="B12" s="2" t="s">
        <v>92</v>
      </c>
      <c r="C12" s="2" t="s">
        <v>93</v>
      </c>
      <c r="D12" s="2" t="s">
        <v>106</v>
      </c>
      <c r="E12" s="2" t="s">
        <v>107</v>
      </c>
      <c r="F12" s="2">
        <v>90032</v>
      </c>
      <c r="G12" s="2" t="s">
        <v>108</v>
      </c>
      <c r="H12" s="2" t="s">
        <v>139</v>
      </c>
      <c r="I12" s="2" t="s">
        <v>98</v>
      </c>
      <c r="J12" s="2" t="s">
        <v>117</v>
      </c>
      <c r="K12" s="2" t="s">
        <v>140</v>
      </c>
      <c r="L12" s="2">
        <v>1706.1840000000002</v>
      </c>
      <c r="M12" s="2">
        <v>9</v>
      </c>
      <c r="N12" s="2">
        <v>0.2</v>
      </c>
      <c r="O12" s="2">
        <v>85.309199999999805</v>
      </c>
      <c r="R12" s="5">
        <v>3</v>
      </c>
      <c r="S12" s="4" t="s">
        <v>288</v>
      </c>
      <c r="T12">
        <f>SMALL(O2:O55,R12)</f>
        <v>-147.96300000000002</v>
      </c>
    </row>
    <row r="13" spans="1:22" x14ac:dyDescent="0.3">
      <c r="A13" s="3" t="s">
        <v>122</v>
      </c>
      <c r="B13" s="3" t="s">
        <v>92</v>
      </c>
      <c r="C13" s="3" t="s">
        <v>93</v>
      </c>
      <c r="D13" s="3" t="s">
        <v>106</v>
      </c>
      <c r="E13" s="3" t="s">
        <v>107</v>
      </c>
      <c r="F13" s="3">
        <v>90032</v>
      </c>
      <c r="G13" s="3" t="s">
        <v>108</v>
      </c>
      <c r="H13" s="3" t="s">
        <v>141</v>
      </c>
      <c r="I13" s="3" t="s">
        <v>130</v>
      </c>
      <c r="J13" s="3" t="s">
        <v>131</v>
      </c>
      <c r="K13" s="3" t="s">
        <v>142</v>
      </c>
      <c r="L13" s="3">
        <v>911.42399999999998</v>
      </c>
      <c r="M13" s="3">
        <v>4</v>
      </c>
      <c r="N13" s="3">
        <v>0.2</v>
      </c>
      <c r="O13" s="3">
        <v>68.356800000000021</v>
      </c>
    </row>
    <row r="14" spans="1:22" x14ac:dyDescent="0.3">
      <c r="A14" s="2" t="s">
        <v>143</v>
      </c>
      <c r="B14" s="2" t="s">
        <v>92</v>
      </c>
      <c r="C14" s="2" t="s">
        <v>93</v>
      </c>
      <c r="D14" s="2" t="s">
        <v>144</v>
      </c>
      <c r="E14" s="2" t="s">
        <v>145</v>
      </c>
      <c r="F14" s="2">
        <v>28027</v>
      </c>
      <c r="G14" s="2" t="s">
        <v>96</v>
      </c>
      <c r="H14" s="2" t="s">
        <v>146</v>
      </c>
      <c r="I14" s="2" t="s">
        <v>110</v>
      </c>
      <c r="J14" s="2" t="s">
        <v>147</v>
      </c>
      <c r="K14" s="2" t="s">
        <v>148</v>
      </c>
      <c r="L14" s="2">
        <v>15.552000000000003</v>
      </c>
      <c r="M14" s="2">
        <v>3</v>
      </c>
      <c r="N14" s="2">
        <v>0.2</v>
      </c>
      <c r="O14" s="2">
        <v>5.4432</v>
      </c>
    </row>
    <row r="15" spans="1:22" x14ac:dyDescent="0.3">
      <c r="A15" s="3" t="s">
        <v>149</v>
      </c>
      <c r="B15" s="3" t="s">
        <v>92</v>
      </c>
      <c r="C15" s="3" t="s">
        <v>93</v>
      </c>
      <c r="D15" s="3" t="s">
        <v>150</v>
      </c>
      <c r="E15" s="3" t="s">
        <v>151</v>
      </c>
      <c r="F15" s="3">
        <v>98103</v>
      </c>
      <c r="G15" s="3" t="s">
        <v>108</v>
      </c>
      <c r="H15" s="3" t="s">
        <v>152</v>
      </c>
      <c r="I15" s="3" t="s">
        <v>110</v>
      </c>
      <c r="J15" s="3" t="s">
        <v>134</v>
      </c>
      <c r="K15" s="3" t="s">
        <v>153</v>
      </c>
      <c r="L15" s="3">
        <v>407.97600000000006</v>
      </c>
      <c r="M15" s="3">
        <v>3</v>
      </c>
      <c r="N15" s="3">
        <v>0.2</v>
      </c>
      <c r="O15" s="3">
        <v>132.59219999999993</v>
      </c>
    </row>
    <row r="16" spans="1:22" x14ac:dyDescent="0.3">
      <c r="A16" s="2" t="s">
        <v>154</v>
      </c>
      <c r="B16" s="2" t="s">
        <v>155</v>
      </c>
      <c r="C16" s="2" t="s">
        <v>93</v>
      </c>
      <c r="D16" s="2" t="s">
        <v>156</v>
      </c>
      <c r="E16" s="2" t="s">
        <v>157</v>
      </c>
      <c r="F16" s="2">
        <v>76106</v>
      </c>
      <c r="G16" s="2" t="s">
        <v>158</v>
      </c>
      <c r="H16" s="2" t="s">
        <v>159</v>
      </c>
      <c r="I16" s="2" t="s">
        <v>110</v>
      </c>
      <c r="J16" s="2" t="s">
        <v>137</v>
      </c>
      <c r="K16" s="2" t="s">
        <v>160</v>
      </c>
      <c r="L16" s="2">
        <v>68.809999999999988</v>
      </c>
      <c r="M16" s="2">
        <v>5</v>
      </c>
      <c r="N16" s="2">
        <v>0.8</v>
      </c>
      <c r="O16" s="2">
        <v>-123.858</v>
      </c>
      <c r="R16" s="4" t="s">
        <v>290</v>
      </c>
      <c r="S16" s="4" t="s">
        <v>77</v>
      </c>
      <c r="T16" s="4" t="s">
        <v>291</v>
      </c>
      <c r="U16" s="5" t="s">
        <v>293</v>
      </c>
      <c r="V16" s="5" t="s">
        <v>292</v>
      </c>
    </row>
    <row r="17" spans="1:22" x14ac:dyDescent="0.3">
      <c r="A17" s="3" t="s">
        <v>154</v>
      </c>
      <c r="B17" s="3" t="s">
        <v>155</v>
      </c>
      <c r="C17" s="3" t="s">
        <v>93</v>
      </c>
      <c r="D17" s="3" t="s">
        <v>156</v>
      </c>
      <c r="E17" s="3" t="s">
        <v>157</v>
      </c>
      <c r="F17" s="3">
        <v>76106</v>
      </c>
      <c r="G17" s="3" t="s">
        <v>158</v>
      </c>
      <c r="H17" s="3" t="s">
        <v>161</v>
      </c>
      <c r="I17" s="3" t="s">
        <v>110</v>
      </c>
      <c r="J17" s="3" t="s">
        <v>134</v>
      </c>
      <c r="K17" s="3" t="s">
        <v>162</v>
      </c>
      <c r="L17" s="3">
        <v>2.5439999999999996</v>
      </c>
      <c r="M17" s="3">
        <v>3</v>
      </c>
      <c r="N17" s="3">
        <v>0.8</v>
      </c>
      <c r="O17" s="3">
        <v>-3.8160000000000016</v>
      </c>
      <c r="R17" t="s">
        <v>108</v>
      </c>
      <c r="S17" s="3" t="s">
        <v>92</v>
      </c>
      <c r="T17" s="2" t="s">
        <v>98</v>
      </c>
      <c r="U17">
        <f>SUMIFS(L2:L55,G2:G55,R17,B2:B55,S17,I2:I55,T17)</f>
        <v>2799.674</v>
      </c>
      <c r="V17">
        <f>SUMIFS(O2:O55,G2:G55,R17,B2:B55,S17,I2:I55,T17)</f>
        <v>339.74349999999981</v>
      </c>
    </row>
    <row r="18" spans="1:22" x14ac:dyDescent="0.3">
      <c r="A18" s="2" t="s">
        <v>163</v>
      </c>
      <c r="B18" s="2" t="s">
        <v>92</v>
      </c>
      <c r="C18" s="2" t="s">
        <v>93</v>
      </c>
      <c r="D18" s="2" t="s">
        <v>164</v>
      </c>
      <c r="E18" s="2" t="s">
        <v>165</v>
      </c>
      <c r="F18" s="2">
        <v>53711</v>
      </c>
      <c r="G18" s="2" t="s">
        <v>158</v>
      </c>
      <c r="H18" s="2" t="s">
        <v>166</v>
      </c>
      <c r="I18" s="2" t="s">
        <v>110</v>
      </c>
      <c r="J18" s="2" t="s">
        <v>120</v>
      </c>
      <c r="K18" s="2" t="s">
        <v>167</v>
      </c>
      <c r="L18" s="2">
        <v>665.88</v>
      </c>
      <c r="M18" s="2">
        <v>6</v>
      </c>
      <c r="N18" s="2">
        <v>0</v>
      </c>
      <c r="O18" s="2">
        <v>13.317599999999999</v>
      </c>
    </row>
    <row r="19" spans="1:22" x14ac:dyDescent="0.3">
      <c r="A19" s="3" t="s">
        <v>168</v>
      </c>
      <c r="B19" s="3" t="s">
        <v>92</v>
      </c>
      <c r="C19" s="3" t="s">
        <v>93</v>
      </c>
      <c r="D19" s="3" t="s">
        <v>169</v>
      </c>
      <c r="E19" s="3" t="s">
        <v>170</v>
      </c>
      <c r="F19" s="3">
        <v>84084</v>
      </c>
      <c r="G19" s="3" t="s">
        <v>108</v>
      </c>
      <c r="H19" s="3" t="s">
        <v>171</v>
      </c>
      <c r="I19" s="3" t="s">
        <v>110</v>
      </c>
      <c r="J19" s="3" t="s">
        <v>120</v>
      </c>
      <c r="K19" s="3" t="s">
        <v>172</v>
      </c>
      <c r="L19" s="3">
        <v>55.5</v>
      </c>
      <c r="M19" s="3">
        <v>2</v>
      </c>
      <c r="N19" s="3">
        <v>0</v>
      </c>
      <c r="O19" s="3">
        <v>9.9899999999999949</v>
      </c>
    </row>
    <row r="20" spans="1:22" x14ac:dyDescent="0.3">
      <c r="A20" s="2" t="s">
        <v>173</v>
      </c>
      <c r="B20" s="2" t="s">
        <v>92</v>
      </c>
      <c r="C20" s="2" t="s">
        <v>93</v>
      </c>
      <c r="D20" s="2" t="s">
        <v>174</v>
      </c>
      <c r="E20" s="2" t="s">
        <v>107</v>
      </c>
      <c r="F20" s="2">
        <v>94109</v>
      </c>
      <c r="G20" s="2" t="s">
        <v>108</v>
      </c>
      <c r="H20" s="2" t="s">
        <v>175</v>
      </c>
      <c r="I20" s="2" t="s">
        <v>110</v>
      </c>
      <c r="J20" s="2" t="s">
        <v>127</v>
      </c>
      <c r="K20" s="2" t="s">
        <v>176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22" x14ac:dyDescent="0.3">
      <c r="A21" s="3" t="s">
        <v>173</v>
      </c>
      <c r="B21" s="3" t="s">
        <v>92</v>
      </c>
      <c r="C21" s="3" t="s">
        <v>93</v>
      </c>
      <c r="D21" s="3" t="s">
        <v>174</v>
      </c>
      <c r="E21" s="3" t="s">
        <v>107</v>
      </c>
      <c r="F21" s="3">
        <v>94109</v>
      </c>
      <c r="G21" s="3" t="s">
        <v>108</v>
      </c>
      <c r="H21" s="3" t="s">
        <v>177</v>
      </c>
      <c r="I21" s="3" t="s">
        <v>130</v>
      </c>
      <c r="J21" s="3" t="s">
        <v>131</v>
      </c>
      <c r="K21" s="3" t="s">
        <v>178</v>
      </c>
      <c r="L21" s="3">
        <v>213.48000000000002</v>
      </c>
      <c r="M21" s="3">
        <v>3</v>
      </c>
      <c r="N21" s="3">
        <v>0.2</v>
      </c>
      <c r="O21" s="3">
        <v>16.010999999999981</v>
      </c>
    </row>
    <row r="22" spans="1:22" x14ac:dyDescent="0.3">
      <c r="A22" s="2" t="s">
        <v>173</v>
      </c>
      <c r="B22" s="2" t="s">
        <v>92</v>
      </c>
      <c r="C22" s="2" t="s">
        <v>93</v>
      </c>
      <c r="D22" s="2" t="s">
        <v>174</v>
      </c>
      <c r="E22" s="2" t="s">
        <v>107</v>
      </c>
      <c r="F22" s="2">
        <v>94109</v>
      </c>
      <c r="G22" s="2" t="s">
        <v>108</v>
      </c>
      <c r="H22" s="2" t="s">
        <v>179</v>
      </c>
      <c r="I22" s="2" t="s">
        <v>110</v>
      </c>
      <c r="J22" s="2" t="s">
        <v>134</v>
      </c>
      <c r="K22" s="2" t="s">
        <v>180</v>
      </c>
      <c r="L22" s="2">
        <v>22.72</v>
      </c>
      <c r="M22" s="2">
        <v>4</v>
      </c>
      <c r="N22" s="2">
        <v>0.2</v>
      </c>
      <c r="O22" s="2">
        <v>7.3839999999999986</v>
      </c>
    </row>
    <row r="23" spans="1:22" x14ac:dyDescent="0.3">
      <c r="A23" s="3" t="s">
        <v>181</v>
      </c>
      <c r="B23" s="3" t="s">
        <v>105</v>
      </c>
      <c r="C23" s="3" t="s">
        <v>93</v>
      </c>
      <c r="D23" s="3" t="s">
        <v>182</v>
      </c>
      <c r="E23" s="3" t="s">
        <v>183</v>
      </c>
      <c r="F23" s="3">
        <v>68025</v>
      </c>
      <c r="G23" s="3" t="s">
        <v>158</v>
      </c>
      <c r="H23" s="3" t="s">
        <v>184</v>
      </c>
      <c r="I23" s="3" t="s">
        <v>110</v>
      </c>
      <c r="J23" s="3" t="s">
        <v>127</v>
      </c>
      <c r="K23" s="3" t="s">
        <v>185</v>
      </c>
      <c r="L23" s="3">
        <v>19.459999999999997</v>
      </c>
      <c r="M23" s="3">
        <v>7</v>
      </c>
      <c r="N23" s="3">
        <v>0</v>
      </c>
      <c r="O23" s="3">
        <v>5.0595999999999997</v>
      </c>
    </row>
    <row r="24" spans="1:22" x14ac:dyDescent="0.3">
      <c r="A24" s="2" t="s">
        <v>181</v>
      </c>
      <c r="B24" s="2" t="s">
        <v>105</v>
      </c>
      <c r="C24" s="2" t="s">
        <v>93</v>
      </c>
      <c r="D24" s="2" t="s">
        <v>182</v>
      </c>
      <c r="E24" s="2" t="s">
        <v>183</v>
      </c>
      <c r="F24" s="2">
        <v>68025</v>
      </c>
      <c r="G24" s="2" t="s">
        <v>158</v>
      </c>
      <c r="H24" s="2" t="s">
        <v>186</v>
      </c>
      <c r="I24" s="2" t="s">
        <v>110</v>
      </c>
      <c r="J24" s="2" t="s">
        <v>137</v>
      </c>
      <c r="K24" s="2" t="s">
        <v>187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22" x14ac:dyDescent="0.3">
      <c r="A25" s="3" t="s">
        <v>188</v>
      </c>
      <c r="B25" s="3" t="s">
        <v>92</v>
      </c>
      <c r="C25" s="3" t="s">
        <v>93</v>
      </c>
      <c r="D25" s="3" t="s">
        <v>189</v>
      </c>
      <c r="E25" s="3" t="s">
        <v>190</v>
      </c>
      <c r="F25" s="3">
        <v>19140</v>
      </c>
      <c r="G25" s="3" t="s">
        <v>191</v>
      </c>
      <c r="H25" s="3" t="s">
        <v>192</v>
      </c>
      <c r="I25" s="3" t="s">
        <v>98</v>
      </c>
      <c r="J25" s="3" t="s">
        <v>102</v>
      </c>
      <c r="K25" s="3" t="s">
        <v>193</v>
      </c>
      <c r="L25" s="3">
        <v>71.371999999999986</v>
      </c>
      <c r="M25" s="3">
        <v>2</v>
      </c>
      <c r="N25" s="3">
        <v>0.3</v>
      </c>
      <c r="O25" s="3">
        <v>-1.0196000000000005</v>
      </c>
    </row>
    <row r="26" spans="1:22" x14ac:dyDescent="0.3">
      <c r="A26" s="2" t="s">
        <v>194</v>
      </c>
      <c r="B26" s="2" t="s">
        <v>92</v>
      </c>
      <c r="C26" s="2" t="s">
        <v>93</v>
      </c>
      <c r="D26" s="2" t="s">
        <v>195</v>
      </c>
      <c r="E26" s="2" t="s">
        <v>170</v>
      </c>
      <c r="F26" s="2">
        <v>84057</v>
      </c>
      <c r="G26" s="2" t="s">
        <v>108</v>
      </c>
      <c r="H26" s="2" t="s">
        <v>116</v>
      </c>
      <c r="I26" s="2" t="s">
        <v>98</v>
      </c>
      <c r="J26" s="2" t="s">
        <v>117</v>
      </c>
      <c r="K26" s="2" t="s">
        <v>118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22" x14ac:dyDescent="0.3">
      <c r="A27" s="3" t="s">
        <v>196</v>
      </c>
      <c r="B27" s="3" t="s">
        <v>92</v>
      </c>
      <c r="C27" s="3" t="s">
        <v>93</v>
      </c>
      <c r="D27" s="3" t="s">
        <v>106</v>
      </c>
      <c r="E27" s="3" t="s">
        <v>107</v>
      </c>
      <c r="F27" s="3">
        <v>90049</v>
      </c>
      <c r="G27" s="3" t="s">
        <v>108</v>
      </c>
      <c r="H27" s="3" t="s">
        <v>197</v>
      </c>
      <c r="I27" s="3" t="s">
        <v>110</v>
      </c>
      <c r="J27" s="3" t="s">
        <v>134</v>
      </c>
      <c r="K27" s="3" t="s">
        <v>198</v>
      </c>
      <c r="L27" s="3">
        <v>11.648000000000001</v>
      </c>
      <c r="M27" s="3">
        <v>2</v>
      </c>
      <c r="N27" s="3">
        <v>0.2</v>
      </c>
      <c r="O27" s="3">
        <v>4.2224000000000004</v>
      </c>
    </row>
    <row r="28" spans="1:22" x14ac:dyDescent="0.3">
      <c r="A28" s="2" t="s">
        <v>196</v>
      </c>
      <c r="B28" s="2" t="s">
        <v>92</v>
      </c>
      <c r="C28" s="2" t="s">
        <v>93</v>
      </c>
      <c r="D28" s="2" t="s">
        <v>106</v>
      </c>
      <c r="E28" s="2" t="s">
        <v>107</v>
      </c>
      <c r="F28" s="2">
        <v>90049</v>
      </c>
      <c r="G28" s="2" t="s">
        <v>108</v>
      </c>
      <c r="H28" s="2" t="s">
        <v>199</v>
      </c>
      <c r="I28" s="2" t="s">
        <v>130</v>
      </c>
      <c r="J28" s="2" t="s">
        <v>200</v>
      </c>
      <c r="K28" s="2" t="s">
        <v>201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22" x14ac:dyDescent="0.3">
      <c r="A29" s="3" t="s">
        <v>202</v>
      </c>
      <c r="B29" s="3" t="s">
        <v>92</v>
      </c>
      <c r="C29" s="3" t="s">
        <v>93</v>
      </c>
      <c r="D29" s="3" t="s">
        <v>189</v>
      </c>
      <c r="E29" s="3" t="s">
        <v>190</v>
      </c>
      <c r="F29" s="3">
        <v>19140</v>
      </c>
      <c r="G29" s="3" t="s">
        <v>191</v>
      </c>
      <c r="H29" s="3" t="s">
        <v>203</v>
      </c>
      <c r="I29" s="3" t="s">
        <v>98</v>
      </c>
      <c r="J29" s="3" t="s">
        <v>99</v>
      </c>
      <c r="K29" s="3" t="s">
        <v>204</v>
      </c>
      <c r="L29" s="3">
        <v>3083.4300000000003</v>
      </c>
      <c r="M29" s="3">
        <v>7</v>
      </c>
      <c r="N29" s="3">
        <v>0.5</v>
      </c>
      <c r="O29" s="3">
        <v>-1665.0522000000001</v>
      </c>
    </row>
    <row r="30" spans="1:22" x14ac:dyDescent="0.3">
      <c r="A30" s="2" t="s">
        <v>202</v>
      </c>
      <c r="B30" s="2" t="s">
        <v>92</v>
      </c>
      <c r="C30" s="2" t="s">
        <v>93</v>
      </c>
      <c r="D30" s="2" t="s">
        <v>189</v>
      </c>
      <c r="E30" s="2" t="s">
        <v>190</v>
      </c>
      <c r="F30" s="2">
        <v>19140</v>
      </c>
      <c r="G30" s="2" t="s">
        <v>191</v>
      </c>
      <c r="H30" s="2" t="s">
        <v>205</v>
      </c>
      <c r="I30" s="2" t="s">
        <v>110</v>
      </c>
      <c r="J30" s="2" t="s">
        <v>134</v>
      </c>
      <c r="K30" s="2" t="s">
        <v>206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22" x14ac:dyDescent="0.3">
      <c r="A31" s="3" t="s">
        <v>202</v>
      </c>
      <c r="B31" s="3" t="s">
        <v>92</v>
      </c>
      <c r="C31" s="3" t="s">
        <v>93</v>
      </c>
      <c r="D31" s="3" t="s">
        <v>189</v>
      </c>
      <c r="E31" s="3" t="s">
        <v>190</v>
      </c>
      <c r="F31" s="3">
        <v>19140</v>
      </c>
      <c r="G31" s="3" t="s">
        <v>191</v>
      </c>
      <c r="H31" s="3" t="s">
        <v>207</v>
      </c>
      <c r="I31" s="3" t="s">
        <v>98</v>
      </c>
      <c r="J31" s="3" t="s">
        <v>124</v>
      </c>
      <c r="K31" s="3" t="s">
        <v>208</v>
      </c>
      <c r="L31" s="3">
        <v>124.20000000000002</v>
      </c>
      <c r="M31" s="3">
        <v>3</v>
      </c>
      <c r="N31" s="3">
        <v>0.2</v>
      </c>
      <c r="O31" s="3">
        <v>15.524999999999991</v>
      </c>
    </row>
    <row r="32" spans="1:22" x14ac:dyDescent="0.3">
      <c r="A32" s="2" t="s">
        <v>202</v>
      </c>
      <c r="B32" s="2" t="s">
        <v>92</v>
      </c>
      <c r="C32" s="2" t="s">
        <v>93</v>
      </c>
      <c r="D32" s="2" t="s">
        <v>189</v>
      </c>
      <c r="E32" s="2" t="s">
        <v>190</v>
      </c>
      <c r="F32" s="2">
        <v>19140</v>
      </c>
      <c r="G32" s="2" t="s">
        <v>191</v>
      </c>
      <c r="H32" s="2" t="s">
        <v>209</v>
      </c>
      <c r="I32" s="2" t="s">
        <v>110</v>
      </c>
      <c r="J32" s="2" t="s">
        <v>210</v>
      </c>
      <c r="K32" s="2" t="s">
        <v>211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3">
      <c r="A33" s="3" t="s">
        <v>202</v>
      </c>
      <c r="B33" s="3" t="s">
        <v>92</v>
      </c>
      <c r="C33" s="3" t="s">
        <v>93</v>
      </c>
      <c r="D33" s="3" t="s">
        <v>189</v>
      </c>
      <c r="E33" s="3" t="s">
        <v>190</v>
      </c>
      <c r="F33" s="3">
        <v>19140</v>
      </c>
      <c r="G33" s="3" t="s">
        <v>191</v>
      </c>
      <c r="H33" s="3" t="s">
        <v>212</v>
      </c>
      <c r="I33" s="3" t="s">
        <v>110</v>
      </c>
      <c r="J33" s="3" t="s">
        <v>127</v>
      </c>
      <c r="K33" s="3" t="s">
        <v>213</v>
      </c>
      <c r="L33" s="3">
        <v>86.304000000000002</v>
      </c>
      <c r="M33" s="3">
        <v>6</v>
      </c>
      <c r="N33" s="3">
        <v>0.2</v>
      </c>
      <c r="O33" s="3">
        <v>9.7091999999999885</v>
      </c>
    </row>
    <row r="34" spans="1:15" x14ac:dyDescent="0.3">
      <c r="A34" s="2" t="s">
        <v>202</v>
      </c>
      <c r="B34" s="2" t="s">
        <v>92</v>
      </c>
      <c r="C34" s="2" t="s">
        <v>93</v>
      </c>
      <c r="D34" s="2" t="s">
        <v>189</v>
      </c>
      <c r="E34" s="2" t="s">
        <v>190</v>
      </c>
      <c r="F34" s="2">
        <v>19140</v>
      </c>
      <c r="G34" s="2" t="s">
        <v>191</v>
      </c>
      <c r="H34" s="2" t="s">
        <v>214</v>
      </c>
      <c r="I34" s="2" t="s">
        <v>110</v>
      </c>
      <c r="J34" s="2" t="s">
        <v>134</v>
      </c>
      <c r="K34" s="2" t="s">
        <v>215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3">
      <c r="A35" s="3" t="s">
        <v>202</v>
      </c>
      <c r="B35" s="3" t="s">
        <v>92</v>
      </c>
      <c r="C35" s="3" t="s">
        <v>93</v>
      </c>
      <c r="D35" s="3" t="s">
        <v>189</v>
      </c>
      <c r="E35" s="3" t="s">
        <v>190</v>
      </c>
      <c r="F35" s="3">
        <v>19140</v>
      </c>
      <c r="G35" s="3" t="s">
        <v>191</v>
      </c>
      <c r="H35" s="3" t="s">
        <v>216</v>
      </c>
      <c r="I35" s="3" t="s">
        <v>110</v>
      </c>
      <c r="J35" s="3" t="s">
        <v>127</v>
      </c>
      <c r="K35" s="3" t="s">
        <v>217</v>
      </c>
      <c r="L35" s="3">
        <v>15.76</v>
      </c>
      <c r="M35" s="3">
        <v>2</v>
      </c>
      <c r="N35" s="3">
        <v>0.2</v>
      </c>
      <c r="O35" s="3">
        <v>3.5460000000000007</v>
      </c>
    </row>
    <row r="36" spans="1:15" x14ac:dyDescent="0.3">
      <c r="A36" s="2" t="s">
        <v>218</v>
      </c>
      <c r="B36" s="2" t="s">
        <v>155</v>
      </c>
      <c r="C36" s="2" t="s">
        <v>93</v>
      </c>
      <c r="D36" s="2" t="s">
        <v>219</v>
      </c>
      <c r="E36" s="2" t="s">
        <v>157</v>
      </c>
      <c r="F36" s="2">
        <v>77095</v>
      </c>
      <c r="G36" s="2" t="s">
        <v>158</v>
      </c>
      <c r="H36" s="2" t="s">
        <v>220</v>
      </c>
      <c r="I36" s="2" t="s">
        <v>110</v>
      </c>
      <c r="J36" s="2" t="s">
        <v>147</v>
      </c>
      <c r="K36" s="2" t="s">
        <v>221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3">
      <c r="A37" s="3" t="s">
        <v>222</v>
      </c>
      <c r="B37" s="3" t="s">
        <v>105</v>
      </c>
      <c r="C37" s="3" t="s">
        <v>93</v>
      </c>
      <c r="D37" s="3" t="s">
        <v>223</v>
      </c>
      <c r="E37" s="3" t="s">
        <v>157</v>
      </c>
      <c r="F37" s="3">
        <v>75080</v>
      </c>
      <c r="G37" s="3" t="s">
        <v>158</v>
      </c>
      <c r="H37" s="3" t="s">
        <v>224</v>
      </c>
      <c r="I37" s="3" t="s">
        <v>130</v>
      </c>
      <c r="J37" s="3" t="s">
        <v>131</v>
      </c>
      <c r="K37" s="3" t="s">
        <v>225</v>
      </c>
      <c r="L37" s="3">
        <v>1097.5440000000003</v>
      </c>
      <c r="M37" s="3">
        <v>7</v>
      </c>
      <c r="N37" s="3">
        <v>0.2</v>
      </c>
      <c r="O37" s="3">
        <v>123.47369999999989</v>
      </c>
    </row>
    <row r="38" spans="1:15" x14ac:dyDescent="0.3">
      <c r="A38" s="2" t="s">
        <v>222</v>
      </c>
      <c r="B38" s="2" t="s">
        <v>105</v>
      </c>
      <c r="C38" s="2" t="s">
        <v>93</v>
      </c>
      <c r="D38" s="2" t="s">
        <v>223</v>
      </c>
      <c r="E38" s="2" t="s">
        <v>157</v>
      </c>
      <c r="F38" s="2">
        <v>75080</v>
      </c>
      <c r="G38" s="2" t="s">
        <v>158</v>
      </c>
      <c r="H38" s="2" t="s">
        <v>226</v>
      </c>
      <c r="I38" s="2" t="s">
        <v>98</v>
      </c>
      <c r="J38" s="2" t="s">
        <v>124</v>
      </c>
      <c r="K38" s="2" t="s">
        <v>227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3">
      <c r="A39" s="3" t="s">
        <v>228</v>
      </c>
      <c r="B39" s="3" t="s">
        <v>155</v>
      </c>
      <c r="C39" s="3" t="s">
        <v>93</v>
      </c>
      <c r="D39" s="3" t="s">
        <v>219</v>
      </c>
      <c r="E39" s="3" t="s">
        <v>157</v>
      </c>
      <c r="F39" s="3">
        <v>77041</v>
      </c>
      <c r="G39" s="3" t="s">
        <v>158</v>
      </c>
      <c r="H39" s="3" t="s">
        <v>229</v>
      </c>
      <c r="I39" s="3" t="s">
        <v>110</v>
      </c>
      <c r="J39" s="3" t="s">
        <v>210</v>
      </c>
      <c r="K39" s="3" t="s">
        <v>230</v>
      </c>
      <c r="L39" s="3">
        <v>113.328</v>
      </c>
      <c r="M39" s="3">
        <v>9</v>
      </c>
      <c r="N39" s="3">
        <v>0.2</v>
      </c>
      <c r="O39" s="3">
        <v>35.414999999999999</v>
      </c>
    </row>
    <row r="40" spans="1:15" x14ac:dyDescent="0.3">
      <c r="A40" s="2" t="s">
        <v>228</v>
      </c>
      <c r="B40" s="2" t="s">
        <v>155</v>
      </c>
      <c r="C40" s="2" t="s">
        <v>93</v>
      </c>
      <c r="D40" s="2" t="s">
        <v>219</v>
      </c>
      <c r="E40" s="2" t="s">
        <v>157</v>
      </c>
      <c r="F40" s="2">
        <v>77041</v>
      </c>
      <c r="G40" s="2" t="s">
        <v>158</v>
      </c>
      <c r="H40" s="2" t="s">
        <v>231</v>
      </c>
      <c r="I40" s="2" t="s">
        <v>98</v>
      </c>
      <c r="J40" s="2" t="s">
        <v>99</v>
      </c>
      <c r="K40" s="2" t="s">
        <v>232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3">
      <c r="A41" s="3" t="s">
        <v>228</v>
      </c>
      <c r="B41" s="3" t="s">
        <v>155</v>
      </c>
      <c r="C41" s="3" t="s">
        <v>93</v>
      </c>
      <c r="D41" s="3" t="s">
        <v>219</v>
      </c>
      <c r="E41" s="3" t="s">
        <v>157</v>
      </c>
      <c r="F41" s="3">
        <v>77041</v>
      </c>
      <c r="G41" s="3" t="s">
        <v>158</v>
      </c>
      <c r="H41" s="3" t="s">
        <v>233</v>
      </c>
      <c r="I41" s="3" t="s">
        <v>98</v>
      </c>
      <c r="J41" s="3" t="s">
        <v>102</v>
      </c>
      <c r="K41" s="3" t="s">
        <v>234</v>
      </c>
      <c r="L41" s="3">
        <v>212.05799999999999</v>
      </c>
      <c r="M41" s="3">
        <v>3</v>
      </c>
      <c r="N41" s="3">
        <v>0.3</v>
      </c>
      <c r="O41" s="3">
        <v>-15.146999999999991</v>
      </c>
    </row>
    <row r="42" spans="1:15" x14ac:dyDescent="0.3">
      <c r="A42" s="2" t="s">
        <v>228</v>
      </c>
      <c r="B42" s="2" t="s">
        <v>155</v>
      </c>
      <c r="C42" s="2" t="s">
        <v>93</v>
      </c>
      <c r="D42" s="2" t="s">
        <v>219</v>
      </c>
      <c r="E42" s="2" t="s">
        <v>157</v>
      </c>
      <c r="F42" s="2">
        <v>77041</v>
      </c>
      <c r="G42" s="2" t="s">
        <v>158</v>
      </c>
      <c r="H42" s="2" t="s">
        <v>235</v>
      </c>
      <c r="I42" s="2" t="s">
        <v>130</v>
      </c>
      <c r="J42" s="2" t="s">
        <v>131</v>
      </c>
      <c r="K42" s="2" t="s">
        <v>236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3">
      <c r="A43" s="3" t="s">
        <v>237</v>
      </c>
      <c r="B43" s="3" t="s">
        <v>105</v>
      </c>
      <c r="C43" s="3" t="s">
        <v>93</v>
      </c>
      <c r="D43" s="3" t="s">
        <v>238</v>
      </c>
      <c r="E43" s="3" t="s">
        <v>239</v>
      </c>
      <c r="F43" s="3">
        <v>60540</v>
      </c>
      <c r="G43" s="3" t="s">
        <v>158</v>
      </c>
      <c r="H43" s="3" t="s">
        <v>240</v>
      </c>
      <c r="I43" s="3" t="s">
        <v>130</v>
      </c>
      <c r="J43" s="3" t="s">
        <v>131</v>
      </c>
      <c r="K43" s="3" t="s">
        <v>241</v>
      </c>
      <c r="L43" s="3">
        <v>147.16800000000001</v>
      </c>
      <c r="M43" s="3">
        <v>4</v>
      </c>
      <c r="N43" s="3">
        <v>0.2</v>
      </c>
      <c r="O43" s="3">
        <v>16.556399999999996</v>
      </c>
    </row>
    <row r="44" spans="1:15" x14ac:dyDescent="0.3">
      <c r="A44" s="2" t="s">
        <v>242</v>
      </c>
      <c r="B44" s="2" t="s">
        <v>105</v>
      </c>
      <c r="C44" s="2" t="s">
        <v>93</v>
      </c>
      <c r="D44" s="2" t="s">
        <v>106</v>
      </c>
      <c r="E44" s="2" t="s">
        <v>107</v>
      </c>
      <c r="F44" s="2">
        <v>90049</v>
      </c>
      <c r="G44" s="2" t="s">
        <v>108</v>
      </c>
      <c r="H44" s="2" t="s">
        <v>243</v>
      </c>
      <c r="I44" s="2" t="s">
        <v>110</v>
      </c>
      <c r="J44" s="2" t="s">
        <v>120</v>
      </c>
      <c r="K44" s="2" t="s">
        <v>244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3">
      <c r="A45" s="3" t="s">
        <v>245</v>
      </c>
      <c r="B45" s="3" t="s">
        <v>105</v>
      </c>
      <c r="C45" s="3" t="s">
        <v>93</v>
      </c>
      <c r="D45" s="3" t="s">
        <v>246</v>
      </c>
      <c r="E45" s="3" t="s">
        <v>115</v>
      </c>
      <c r="F45" s="3">
        <v>32935</v>
      </c>
      <c r="G45" s="3" t="s">
        <v>96</v>
      </c>
      <c r="H45" s="3" t="s">
        <v>247</v>
      </c>
      <c r="I45" s="3" t="s">
        <v>110</v>
      </c>
      <c r="J45" s="3" t="s">
        <v>120</v>
      </c>
      <c r="K45" s="3" t="s">
        <v>248</v>
      </c>
      <c r="L45" s="3">
        <v>95.616</v>
      </c>
      <c r="M45" s="3">
        <v>2</v>
      </c>
      <c r="N45" s="3">
        <v>0.2</v>
      </c>
      <c r="O45" s="3">
        <v>9.5616000000000092</v>
      </c>
    </row>
    <row r="46" spans="1:15" x14ac:dyDescent="0.3">
      <c r="A46" s="2" t="s">
        <v>249</v>
      </c>
      <c r="B46" s="2" t="s">
        <v>105</v>
      </c>
      <c r="C46" s="2" t="s">
        <v>93</v>
      </c>
      <c r="D46" s="2" t="s">
        <v>250</v>
      </c>
      <c r="E46" s="2" t="s">
        <v>251</v>
      </c>
      <c r="F46" s="2">
        <v>55122</v>
      </c>
      <c r="G46" s="2" t="s">
        <v>158</v>
      </c>
      <c r="H46" s="2" t="s">
        <v>252</v>
      </c>
      <c r="I46" s="2" t="s">
        <v>130</v>
      </c>
      <c r="J46" s="2" t="s">
        <v>200</v>
      </c>
      <c r="K46" s="2" t="s">
        <v>253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3">
      <c r="A47" s="3" t="s">
        <v>249</v>
      </c>
      <c r="B47" s="3" t="s">
        <v>105</v>
      </c>
      <c r="C47" s="3" t="s">
        <v>93</v>
      </c>
      <c r="D47" s="3" t="s">
        <v>250</v>
      </c>
      <c r="E47" s="3" t="s">
        <v>251</v>
      </c>
      <c r="F47" s="3">
        <v>55122</v>
      </c>
      <c r="G47" s="3" t="s">
        <v>158</v>
      </c>
      <c r="H47" s="3" t="s">
        <v>254</v>
      </c>
      <c r="I47" s="3" t="s">
        <v>110</v>
      </c>
      <c r="J47" s="3" t="s">
        <v>134</v>
      </c>
      <c r="K47" s="3" t="s">
        <v>255</v>
      </c>
      <c r="L47" s="3">
        <v>17.46</v>
      </c>
      <c r="M47" s="3">
        <v>2</v>
      </c>
      <c r="N47" s="3">
        <v>0</v>
      </c>
      <c r="O47" s="3">
        <v>8.2061999999999991</v>
      </c>
    </row>
    <row r="48" spans="1:15" x14ac:dyDescent="0.3">
      <c r="A48" s="2" t="s">
        <v>256</v>
      </c>
      <c r="B48" s="2" t="s">
        <v>92</v>
      </c>
      <c r="C48" s="2" t="s">
        <v>93</v>
      </c>
      <c r="D48" s="2" t="s">
        <v>257</v>
      </c>
      <c r="E48" s="2" t="s">
        <v>258</v>
      </c>
      <c r="F48" s="2">
        <v>48185</v>
      </c>
      <c r="G48" s="2" t="s">
        <v>158</v>
      </c>
      <c r="H48" s="2" t="s">
        <v>259</v>
      </c>
      <c r="I48" s="2" t="s">
        <v>110</v>
      </c>
      <c r="J48" s="2" t="s">
        <v>120</v>
      </c>
      <c r="K48" s="2" t="s">
        <v>260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3">
      <c r="A49" s="3" t="s">
        <v>261</v>
      </c>
      <c r="B49" s="3" t="s">
        <v>92</v>
      </c>
      <c r="C49" s="3" t="s">
        <v>93</v>
      </c>
      <c r="D49" s="3" t="s">
        <v>262</v>
      </c>
      <c r="E49" s="3" t="s">
        <v>263</v>
      </c>
      <c r="F49" s="3">
        <v>19901</v>
      </c>
      <c r="G49" s="3" t="s">
        <v>191</v>
      </c>
      <c r="H49" s="3" t="s">
        <v>264</v>
      </c>
      <c r="I49" s="3" t="s">
        <v>130</v>
      </c>
      <c r="J49" s="3" t="s">
        <v>200</v>
      </c>
      <c r="K49" s="3" t="s">
        <v>265</v>
      </c>
      <c r="L49" s="3">
        <v>45</v>
      </c>
      <c r="M49" s="3">
        <v>3</v>
      </c>
      <c r="N49" s="3">
        <v>0</v>
      </c>
      <c r="O49" s="3">
        <v>4.9500000000000011</v>
      </c>
    </row>
    <row r="50" spans="1:15" x14ac:dyDescent="0.3">
      <c r="A50" s="2" t="s">
        <v>261</v>
      </c>
      <c r="B50" s="2" t="s">
        <v>92</v>
      </c>
      <c r="C50" s="2" t="s">
        <v>93</v>
      </c>
      <c r="D50" s="2" t="s">
        <v>262</v>
      </c>
      <c r="E50" s="2" t="s">
        <v>263</v>
      </c>
      <c r="F50" s="2">
        <v>19901</v>
      </c>
      <c r="G50" s="2" t="s">
        <v>191</v>
      </c>
      <c r="H50" s="2" t="s">
        <v>266</v>
      </c>
      <c r="I50" s="2" t="s">
        <v>130</v>
      </c>
      <c r="J50" s="2" t="s">
        <v>131</v>
      </c>
      <c r="K50" s="2" t="s">
        <v>267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3">
      <c r="A51" s="3" t="s">
        <v>268</v>
      </c>
      <c r="B51" s="3" t="s">
        <v>92</v>
      </c>
      <c r="C51" s="3" t="s">
        <v>93</v>
      </c>
      <c r="D51" s="3" t="s">
        <v>269</v>
      </c>
      <c r="E51" s="3" t="s">
        <v>270</v>
      </c>
      <c r="F51" s="3">
        <v>47150</v>
      </c>
      <c r="G51" s="3" t="s">
        <v>158</v>
      </c>
      <c r="H51" s="3" t="s">
        <v>271</v>
      </c>
      <c r="I51" s="3" t="s">
        <v>110</v>
      </c>
      <c r="J51" s="3" t="s">
        <v>134</v>
      </c>
      <c r="K51" s="3" t="s">
        <v>272</v>
      </c>
      <c r="L51" s="3">
        <v>38.22</v>
      </c>
      <c r="M51" s="3">
        <v>6</v>
      </c>
      <c r="N51" s="3">
        <v>0</v>
      </c>
      <c r="O51" s="3">
        <v>17.9634</v>
      </c>
    </row>
    <row r="52" spans="1:15" x14ac:dyDescent="0.3">
      <c r="A52" s="2" t="s">
        <v>268</v>
      </c>
      <c r="B52" s="2" t="s">
        <v>92</v>
      </c>
      <c r="C52" s="2" t="s">
        <v>93</v>
      </c>
      <c r="D52" s="2" t="s">
        <v>269</v>
      </c>
      <c r="E52" s="2" t="s">
        <v>270</v>
      </c>
      <c r="F52" s="2">
        <v>47150</v>
      </c>
      <c r="G52" s="2" t="s">
        <v>158</v>
      </c>
      <c r="H52" s="2" t="s">
        <v>273</v>
      </c>
      <c r="I52" s="2" t="s">
        <v>110</v>
      </c>
      <c r="J52" s="2" t="s">
        <v>111</v>
      </c>
      <c r="K52" s="2" t="s">
        <v>274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3">
      <c r="A53" s="3" t="s">
        <v>268</v>
      </c>
      <c r="B53" s="3" t="s">
        <v>92</v>
      </c>
      <c r="C53" s="3" t="s">
        <v>93</v>
      </c>
      <c r="D53" s="3" t="s">
        <v>269</v>
      </c>
      <c r="E53" s="3" t="s">
        <v>270</v>
      </c>
      <c r="F53" s="3">
        <v>47150</v>
      </c>
      <c r="G53" s="3" t="s">
        <v>158</v>
      </c>
      <c r="H53" s="3" t="s">
        <v>275</v>
      </c>
      <c r="I53" s="3" t="s">
        <v>98</v>
      </c>
      <c r="J53" s="3" t="s">
        <v>124</v>
      </c>
      <c r="K53" s="3" t="s">
        <v>276</v>
      </c>
      <c r="L53" s="3">
        <v>6.16</v>
      </c>
      <c r="M53" s="3">
        <v>2</v>
      </c>
      <c r="N53" s="3">
        <v>0</v>
      </c>
      <c r="O53" s="3">
        <v>2.9567999999999999</v>
      </c>
    </row>
    <row r="54" spans="1:15" x14ac:dyDescent="0.3">
      <c r="A54" s="2" t="s">
        <v>268</v>
      </c>
      <c r="B54" s="2" t="s">
        <v>92</v>
      </c>
      <c r="C54" s="2" t="s">
        <v>93</v>
      </c>
      <c r="D54" s="2" t="s">
        <v>269</v>
      </c>
      <c r="E54" s="2" t="s">
        <v>270</v>
      </c>
      <c r="F54" s="2">
        <v>47150</v>
      </c>
      <c r="G54" s="2" t="s">
        <v>158</v>
      </c>
      <c r="H54" s="2" t="s">
        <v>277</v>
      </c>
      <c r="I54" s="2" t="s">
        <v>98</v>
      </c>
      <c r="J54" s="2" t="s">
        <v>102</v>
      </c>
      <c r="K54" s="2" t="s">
        <v>278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3">
      <c r="A55" s="3" t="s">
        <v>279</v>
      </c>
      <c r="B55" s="3" t="s">
        <v>105</v>
      </c>
      <c r="C55" s="3" t="s">
        <v>93</v>
      </c>
      <c r="D55" s="3" t="s">
        <v>280</v>
      </c>
      <c r="E55" s="3" t="s">
        <v>281</v>
      </c>
      <c r="F55" s="3">
        <v>10024</v>
      </c>
      <c r="G55" s="3" t="s">
        <v>191</v>
      </c>
      <c r="H55" s="3" t="s">
        <v>282</v>
      </c>
      <c r="I55" s="3" t="s">
        <v>110</v>
      </c>
      <c r="J55" s="3" t="s">
        <v>283</v>
      </c>
      <c r="K55" s="3" t="s">
        <v>284</v>
      </c>
      <c r="L55" s="3">
        <v>15.260000000000002</v>
      </c>
      <c r="M55" s="3">
        <v>7</v>
      </c>
      <c r="N55" s="3">
        <v>0</v>
      </c>
      <c r="O55" s="3">
        <v>6.2566000000000006</v>
      </c>
    </row>
    <row r="56" spans="1:15" x14ac:dyDescent="0.3">
      <c r="L56">
        <f>SUM(L2:L55)</f>
        <v>15225.808699999996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2019-02-08T11:47:46Z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06e770f4-8068-437f-9105-8d58badd378f</vt:lpwstr>
  </property>
</Properties>
</file>