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\Kaggle\data-viz-portfolio\Business Projection\"/>
    </mc:Choice>
  </mc:AlternateContent>
  <bookViews>
    <workbookView xWindow="0" yWindow="0" windowWidth="28800" windowHeight="14715"/>
  </bookViews>
  <sheets>
    <sheet name="Sheet3" sheetId="1" r:id="rId1"/>
  </sheets>
  <calcPr calcId="162913"/>
</workbook>
</file>

<file path=xl/calcChain.xml><?xml version="1.0" encoding="utf-8"?>
<calcChain xmlns="http://schemas.openxmlformats.org/spreadsheetml/2006/main">
  <c r="D14" i="1" l="1"/>
  <c r="D15" i="1" s="1"/>
  <c r="D16" i="1" s="1"/>
  <c r="D17" i="1" s="1"/>
  <c r="L6" i="1"/>
  <c r="D6" i="1"/>
  <c r="B6" i="1"/>
  <c r="H6" i="1" s="1"/>
  <c r="E14" i="1" l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E16" i="1"/>
  <c r="E17" i="1"/>
  <c r="D18" i="1"/>
  <c r="E15" i="1"/>
  <c r="J8" i="1"/>
  <c r="I8" i="1"/>
  <c r="H8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E18" i="1" l="1"/>
  <c r="D19" i="1"/>
  <c r="I14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J14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K14" i="1"/>
  <c r="K15" i="1" s="1"/>
  <c r="M15" i="1" l="1"/>
  <c r="N15" i="1" s="1"/>
  <c r="O15" i="1" s="1"/>
  <c r="K16" i="1"/>
  <c r="M14" i="1"/>
  <c r="N14" i="1" s="1"/>
  <c r="O14" i="1"/>
  <c r="D20" i="1"/>
  <c r="E19" i="1"/>
  <c r="E20" i="1" l="1"/>
  <c r="D21" i="1"/>
  <c r="G14" i="1"/>
  <c r="G15" i="1"/>
  <c r="M16" i="1"/>
  <c r="N16" i="1" s="1"/>
  <c r="O16" i="1" s="1"/>
  <c r="K17" i="1"/>
  <c r="G16" i="1" l="1"/>
  <c r="D22" i="1"/>
  <c r="E21" i="1"/>
  <c r="M17" i="1"/>
  <c r="N17" i="1" s="1"/>
  <c r="O17" i="1" s="1"/>
  <c r="K18" i="1"/>
  <c r="G17" i="1" l="1"/>
  <c r="E22" i="1"/>
  <c r="D23" i="1"/>
  <c r="M18" i="1"/>
  <c r="N18" i="1" s="1"/>
  <c r="O18" i="1" s="1"/>
  <c r="K19" i="1"/>
  <c r="G18" i="1" l="1"/>
  <c r="E23" i="1"/>
  <c r="D24" i="1"/>
  <c r="M19" i="1"/>
  <c r="N19" i="1" s="1"/>
  <c r="O19" i="1" s="1"/>
  <c r="K20" i="1"/>
  <c r="G19" i="1" l="1"/>
  <c r="M20" i="1"/>
  <c r="N20" i="1" s="1"/>
  <c r="O20" i="1" s="1"/>
  <c r="G20" i="1" s="1"/>
  <c r="K21" i="1"/>
  <c r="E24" i="1"/>
  <c r="D25" i="1"/>
  <c r="E25" i="1" s="1"/>
  <c r="M21" i="1" l="1"/>
  <c r="N21" i="1" s="1"/>
  <c r="O21" i="1" s="1"/>
  <c r="G21" i="1" s="1"/>
  <c r="K22" i="1"/>
  <c r="M22" i="1" l="1"/>
  <c r="N22" i="1" s="1"/>
  <c r="O22" i="1" s="1"/>
  <c r="G22" i="1" s="1"/>
  <c r="K23" i="1"/>
  <c r="M23" i="1" l="1"/>
  <c r="N23" i="1" s="1"/>
  <c r="O23" i="1"/>
  <c r="G23" i="1" s="1"/>
  <c r="K24" i="1"/>
  <c r="M24" i="1" l="1"/>
  <c r="N24" i="1" s="1"/>
  <c r="O24" i="1" s="1"/>
  <c r="G24" i="1" s="1"/>
  <c r="K25" i="1"/>
  <c r="M25" i="1" l="1"/>
  <c r="N25" i="1" s="1"/>
  <c r="O25" i="1" s="1"/>
  <c r="G25" i="1" s="1"/>
</calcChain>
</file>

<file path=xl/sharedStrings.xml><?xml version="1.0" encoding="utf-8"?>
<sst xmlns="http://schemas.openxmlformats.org/spreadsheetml/2006/main" count="42" uniqueCount="42">
  <si>
    <t>REVENUE</t>
  </si>
  <si>
    <t>EXPENSE</t>
  </si>
  <si>
    <t>Monthly Transaction Growth</t>
  </si>
  <si>
    <t>Monthly Growth Projection</t>
  </si>
  <si>
    <t>Monthly Projection</t>
  </si>
  <si>
    <t>Operational Cost</t>
  </si>
  <si>
    <t>Marketing Cost</t>
  </si>
  <si>
    <t>12 Month Projection</t>
  </si>
  <si>
    <t>Month</t>
  </si>
  <si>
    <t>Total Transaction</t>
  </si>
  <si>
    <t>Year-to-date Profit</t>
  </si>
  <si>
    <t>Admin Fee</t>
  </si>
  <si>
    <t>Profit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</si>
  <si>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</si>
  <si>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</si>
  <si>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</si>
  <si>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</si>
  <si>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</si>
  <si>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</si>
  <si>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</si>
  <si>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</si>
  <si>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</si>
  <si>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</si>
  <si>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</si>
  <si>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</si>
  <si>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Principal</t>
  </si>
  <si>
    <t>TARGET</t>
  </si>
  <si>
    <t>Partner</t>
  </si>
  <si>
    <t>Our Company</t>
  </si>
  <si>
    <t>Daily Rental per Device</t>
  </si>
  <si>
    <t>Monthly Device Distribution</t>
  </si>
  <si>
    <t>Monthly Revenue</t>
  </si>
  <si>
    <t>Devices per Partner</t>
  </si>
  <si>
    <t>Monthly New Partners</t>
  </si>
  <si>
    <t>Total Partners</t>
  </si>
  <si>
    <t>Total Devices</t>
  </si>
  <si>
    <t>Our Company Logo</t>
  </si>
  <si>
    <t>Our Company BUSINESS PROJECTION</t>
  </si>
  <si>
    <t>Principal's Revenue</t>
  </si>
  <si>
    <t>Partner's Revenue</t>
  </si>
  <si>
    <t>Our Company's Revenue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</si>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</sst>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Rp-421]#,##0"/>
    <numFmt numFmtId="165" formatCode="_-[$Rp-421]* #,##0_-;_-[$Rp-421]* \-#,##0_-;_-[$Rp-421]* &quot;-&quot;??_-;_-@"/>
    <numFmt numFmtId="166" formatCode="[$Rp]* #,###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thin">
        <color rgb="FF000000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000000"/>
      </right>
      <top style="thin">
        <color rgb="FFB7B7B7"/>
      </top>
      <bottom/>
      <diagonal/>
    </border>
    <border>
      <left style="thin">
        <color rgb="FF000000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B7B7B7"/>
      </right>
      <top/>
      <bottom style="thin">
        <color rgb="FF000000"/>
      </bottom>
      <diagonal/>
    </border>
    <border>
      <left style="thin">
        <color rgb="FFB7B7B7"/>
      </left>
      <right/>
      <top/>
      <bottom style="thin">
        <color rgb="FF000000"/>
      </bottom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000000"/>
      </bottom>
      <diagonal/>
    </border>
    <border>
      <left style="thin">
        <color rgb="FFB7B7B7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1" fillId="0" borderId="0" xfId="0" applyFont="1" applyAlignment="1"/>
    <xf numFmtId="0" fontId="8" fillId="0" borderId="0" xfId="0" applyFont="1"/>
    <xf numFmtId="0" fontId="3" fillId="0" borderId="27" xfId="0" applyFont="1" applyBorder="1" applyAlignment="1"/>
    <xf numFmtId="3" fontId="8" fillId="0" borderId="27" xfId="0" applyNumberFormat="1" applyFont="1" applyBorder="1"/>
    <xf numFmtId="165" fontId="7" fillId="0" borderId="0" xfId="0" applyNumberFormat="1" applyFont="1"/>
    <xf numFmtId="166" fontId="8" fillId="0" borderId="27" xfId="0" applyNumberFormat="1" applyFont="1" applyBorder="1"/>
    <xf numFmtId="165" fontId="8" fillId="0" borderId="27" xfId="0" applyNumberFormat="1" applyFont="1" applyBorder="1"/>
    <xf numFmtId="165" fontId="8" fillId="0" borderId="4" xfId="0" applyNumberFormat="1" applyFont="1" applyBorder="1"/>
    <xf numFmtId="166" fontId="8" fillId="0" borderId="0" xfId="0" applyNumberFormat="1" applyFont="1"/>
    <xf numFmtId="0" fontId="3" fillId="0" borderId="28" xfId="0" applyFont="1" applyBorder="1" applyAlignment="1"/>
    <xf numFmtId="3" fontId="8" fillId="0" borderId="28" xfId="0" applyNumberFormat="1" applyFont="1" applyBorder="1"/>
    <xf numFmtId="166" fontId="8" fillId="0" borderId="28" xfId="0" applyNumberFormat="1" applyFont="1" applyBorder="1"/>
    <xf numFmtId="165" fontId="8" fillId="0" borderId="28" xfId="0" applyNumberFormat="1" applyFont="1" applyBorder="1"/>
    <xf numFmtId="165" fontId="8" fillId="0" borderId="29" xfId="0" applyNumberFormat="1" applyFont="1" applyBorder="1"/>
    <xf numFmtId="166" fontId="8" fillId="0" borderId="30" xfId="0" applyNumberFormat="1" applyFont="1" applyBorder="1"/>
    <xf numFmtId="3" fontId="8" fillId="0" borderId="4" xfId="0" applyNumberFormat="1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 wrapText="1"/>
    </xf>
    <xf numFmtId="0" fontId="2" fillId="0" borderId="14" xfId="0" applyFont="1" applyBorder="1"/>
    <xf numFmtId="3" fontId="8" fillId="0" borderId="29" xfId="0" applyNumberFormat="1" applyFont="1" applyBorder="1"/>
    <xf numFmtId="0" fontId="2" fillId="0" borderId="20" xfId="0" applyFont="1" applyBorder="1"/>
    <xf numFmtId="0" fontId="1" fillId="0" borderId="0" xfId="0" applyFont="1" applyAlignment="1"/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1" fillId="0" borderId="15" xfId="0" applyNumberFormat="1" applyFont="1" applyBorder="1" applyAlignment="1">
      <alignment vertical="center"/>
    </xf>
    <xf numFmtId="0" fontId="2" fillId="0" borderId="21" xfId="0" applyFont="1" applyBorder="1"/>
    <xf numFmtId="165" fontId="1" fillId="0" borderId="14" xfId="0" applyNumberFormat="1" applyFont="1" applyBorder="1" applyAlignment="1">
      <alignment vertical="center"/>
    </xf>
    <xf numFmtId="0" fontId="2" fillId="0" borderId="17" xfId="0" applyFont="1" applyBorder="1"/>
    <xf numFmtId="165" fontId="1" fillId="0" borderId="16" xfId="0" applyNumberFormat="1" applyFont="1" applyBorder="1" applyAlignment="1">
      <alignment vertical="center"/>
    </xf>
    <xf numFmtId="0" fontId="2" fillId="0" borderId="22" xfId="0" applyFont="1" applyBorder="1"/>
    <xf numFmtId="166" fontId="1" fillId="0" borderId="16" xfId="0" applyNumberFormat="1" applyFont="1" applyBorder="1" applyAlignment="1">
      <alignment vertical="center"/>
    </xf>
    <xf numFmtId="166" fontId="1" fillId="0" borderId="14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11" xfId="0" applyFont="1" applyBorder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/>
    <xf numFmtId="165" fontId="8" fillId="0" borderId="4" xfId="0" applyNumberFormat="1" applyFont="1" applyBorder="1"/>
    <xf numFmtId="164" fontId="5" fillId="2" borderId="4" xfId="0" applyNumberFormat="1" applyFont="1" applyFill="1" applyBorder="1" applyAlignment="1">
      <alignment horizontal="center" vertical="center"/>
    </xf>
    <xf numFmtId="165" fontId="8" fillId="0" borderId="29" xfId="0" applyNumberFormat="1" applyFont="1" applyBorder="1"/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Sheet3!$K$13</c:f>
              <c:strCache>
                <c:ptCount val="1"/>
                <c:pt idx="0">
                  <c:v>Our Company's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numFmt formatCode="&quot;IDR&quot;\ #,##0,,\ &quot;Mio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Sheet3!$B$14:$B$25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Sheet3!$K$14:$K$25</c:f>
              <c:numCache>
                <c:formatCode>_-[$Rp-421]* #,##0_-;_-[$Rp-421]* \-#,##0_-;_-[$Rp-421]* "-"??_-;_-@</c:formatCode>
                <c:ptCount val="12"/>
                <c:pt idx="0">
                  <c:v>3037500</c:v>
                </c:pt>
                <c:pt idx="1">
                  <c:v>6075000</c:v>
                </c:pt>
                <c:pt idx="2">
                  <c:v>9112500</c:v>
                </c:pt>
                <c:pt idx="3">
                  <c:v>12150000</c:v>
                </c:pt>
                <c:pt idx="4">
                  <c:v>15187500</c:v>
                </c:pt>
                <c:pt idx="5">
                  <c:v>18225000</c:v>
                </c:pt>
                <c:pt idx="6">
                  <c:v>21262500</c:v>
                </c:pt>
                <c:pt idx="7">
                  <c:v>24300000</c:v>
                </c:pt>
                <c:pt idx="8">
                  <c:v>27337500</c:v>
                </c:pt>
                <c:pt idx="9">
                  <c:v>30375000</c:v>
                </c:pt>
                <c:pt idx="10">
                  <c:v>33412500</c:v>
                </c:pt>
                <c:pt idx="11">
                  <c:v>36450000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7-496D-AC93-1252C23878D3}"/>
            </c:ext>
          </c:extLst>
        </c:ser>
        <c:ser>
          <c:idx val="1"/>
          <c:order val="1"/>
          <c:tx>
            <c:strRef>
              <c:f>Sheet3!$N$13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strRef>
              <c:f>Sheet3!$B$14:$B$25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Sheet3!$N$14:$N$25</c:f>
              <c:numCache>
                <c:formatCode>[$Rp]* #,###</c:formatCode>
                <c:ptCount val="12"/>
                <c:pt idx="0">
                  <c:v>13021262.5</c:v>
                </c:pt>
                <c:pt idx="1">
                  <c:v>13042525</c:v>
                </c:pt>
                <c:pt idx="2">
                  <c:v>13063787.5</c:v>
                </c:pt>
                <c:pt idx="3">
                  <c:v>13085050</c:v>
                </c:pt>
                <c:pt idx="4">
                  <c:v>13106312.5</c:v>
                </c:pt>
                <c:pt idx="5">
                  <c:v>13127575</c:v>
                </c:pt>
                <c:pt idx="6">
                  <c:v>13148837.5</c:v>
                </c:pt>
                <c:pt idx="7">
                  <c:v>13170100</c:v>
                </c:pt>
                <c:pt idx="8">
                  <c:v>13191362.5</c:v>
                </c:pt>
                <c:pt idx="9">
                  <c:v>13212625</c:v>
                </c:pt>
                <c:pt idx="10">
                  <c:v>13233887.5</c:v>
                </c:pt>
                <c:pt idx="11">
                  <c:v>13255150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7-496D-AC93-1252C238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116204926"/>
        <c:axId val="79180208"/>
      </c:barChart>
      <c:catAx>
        <c:axId val="211620492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208"/>
        <c:crosses val="autoZero"/>
        <c:auto val="1"/>
        <c:lblAlgn val="ctr"/>
        <c:lblOffset val="100"/>
        <c:noMultiLvlLbl val="1"/>
      </c:catAx>
      <c:valAx>
        <c:axId val="791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IDR&quot;\ #,##0,,\ &quot;Mio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049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Sheet3!$G$13</c:f>
              <c:strCache>
                <c:ptCount val="1"/>
                <c:pt idx="0">
                  <c:v>Year-to-date Profit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7A9-49B6-A558-96007AF1E60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7A9-49B6-A558-96007AF1E60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7A9-49B6-A558-96007AF1E60A}"/>
                </c:ext>
              </c:extLst>
            </c:dLbl>
            <c:numFmt formatCode="&quot;IDR&quot;\ #,##0,,\ &quot;Mio&quot;;\ &quot;IDR&quot;\ \-#,##0,,\ &quot;Mio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Sheet3!$B$14:$B$25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Sheet3!$G$14:$G$25</c:f>
              <c:numCache>
                <c:formatCode>_-[$Rp-421]* #,##0_-;_-[$Rp-421]* \-#,##0_-;_-[$Rp-421]* "-"??_-;_-@</c:formatCode>
                <c:ptCount val="12"/>
                <c:pt idx="0">
                  <c:v>-9983762.5</c:v>
                </c:pt>
                <c:pt idx="1">
                  <c:v>-16951287.5</c:v>
                </c:pt>
                <c:pt idx="2">
                  <c:v>-20902575</c:v>
                </c:pt>
                <c:pt idx="3">
                  <c:v>-21837625</c:v>
                </c:pt>
                <c:pt idx="4">
                  <c:v>-19756437.5</c:v>
                </c:pt>
                <c:pt idx="5">
                  <c:v>-14659012.5</c:v>
                </c:pt>
                <c:pt idx="6">
                  <c:v>-6545350</c:v>
                </c:pt>
                <c:pt idx="7">
                  <c:v>4584550</c:v>
                </c:pt>
                <c:pt idx="8">
                  <c:v>18730687.5</c:v>
                </c:pt>
                <c:pt idx="9">
                  <c:v>35893062.5</c:v>
                </c:pt>
                <c:pt idx="10">
                  <c:v>56071675</c:v>
                </c:pt>
                <c:pt idx="11">
                  <c:v>79266525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9-49B6-A558-96007AF1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7249"/>
        <c:axId val="242578632"/>
      </c:lineChart>
      <c:catAx>
        <c:axId val="305777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 rot="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578632"/>
        <c:crosses val="autoZero"/>
        <c:auto val="1"/>
        <c:lblAlgn val="ctr"/>
        <c:lblOffset val="100"/>
        <c:noMultiLvlLbl val="1"/>
      </c:catAx>
      <c:valAx>
        <c:axId val="242578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&quot;IDR&quot;\ #,##0,,\ &quot;Mio&quot;;\ &quot;IDR&quot;\ \-#,##0,,\ &quot;Mio&quot;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5777249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705475" cy="3533775"/>
    <xdr:graphicFrame macro="">
      <xdr:nvGraphicFramePr>
        <xdr:cNvPr id="3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628650</xdr:colOff>
      <xdr:row>11</xdr:row>
      <xdr:rowOff>0</xdr:rowOff>
    </xdr:from>
    <xdr:ext cx="5610226" cy="3533775"/>
    <xdr:graphicFrame macro="">
      <xdr:nvGraphicFramePr>
        <xdr:cNvPr id="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13</xdr:col>
      <xdr:colOff>457201</xdr:colOff>
      <xdr:row>3</xdr:row>
      <xdr:rowOff>95251</xdr:rowOff>
    </xdr:from>
    <xdr:to>
      <xdr:col>14</xdr:col>
      <xdr:colOff>666750</xdr:colOff>
      <xdr:row>8</xdr:row>
      <xdr:rowOff>295275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1" y="295276"/>
          <a:ext cx="1200149" cy="1200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2:T26"/>
  <sheetViews>
    <sheetView showGridLines="0" tabSelected="1" workbookViewId="0">
      <selection activeCell="Q18" sqref="Q18"/>
    </sheetView>
  </sheetViews>
  <sheetFormatPr defaultColWidth="12.5703125" defaultRowHeight="15.75" customHeight="1" x14ac:dyDescent="0.2"/>
  <cols>
    <col min="1" max="1" width="3.28515625" customWidth="1"/>
    <col min="2" max="4" width="14.5703125" customWidth="1"/>
    <col min="5" max="5" width="1" customWidth="1"/>
    <col min="6" max="6" width="15.28515625" customWidth="1"/>
    <col min="7" max="7" width="1.42578125" customWidth="1"/>
    <col min="8" max="10" width="16.140625" customWidth="1"/>
    <col min="11" max="11" width="1.42578125" customWidth="1"/>
    <col min="12" max="13" width="15.5703125" customWidth="1"/>
    <col min="14" max="14" width="14.85546875" customWidth="1"/>
    <col min="15" max="15" width="14.28515625" customWidth="1"/>
  </cols>
  <sheetData>
    <row r="2" spans="2:20" ht="23.25" x14ac:dyDescent="0.35">
      <c r="B2" s="55" t="s">
        <v>37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20" ht="7.5" customHeight="1" x14ac:dyDescent="0.2"/>
    <row r="4" spans="2:20" ht="12.75" x14ac:dyDescent="0.2">
      <c r="B4" s="29" t="s">
        <v>26</v>
      </c>
      <c r="C4" s="30"/>
      <c r="D4" s="30"/>
      <c r="E4" s="30"/>
      <c r="F4" s="31"/>
      <c r="H4" s="29" t="s">
        <v>0</v>
      </c>
      <c r="I4" s="30"/>
      <c r="J4" s="31"/>
      <c r="L4" s="29" t="s">
        <v>1</v>
      </c>
      <c r="M4" s="31"/>
      <c r="N4" s="53" t="s">
        <v>36</v>
      </c>
      <c r="O4" s="54"/>
    </row>
    <row r="5" spans="2:20" ht="12.75" x14ac:dyDescent="0.2">
      <c r="B5" s="28" t="s">
        <v>2</v>
      </c>
      <c r="C5" s="43"/>
      <c r="D5" s="47" t="s">
        <v>33</v>
      </c>
      <c r="E5" s="27"/>
      <c r="F5" s="21"/>
      <c r="H5" s="28" t="s">
        <v>3</v>
      </c>
      <c r="I5" s="27"/>
      <c r="J5" s="21"/>
      <c r="L5" s="28" t="s">
        <v>4</v>
      </c>
      <c r="M5" s="21"/>
    </row>
    <row r="6" spans="2:20" ht="27.75" customHeight="1" x14ac:dyDescent="0.2">
      <c r="B6" s="45">
        <f>$B$9*30*$C$9</f>
        <v>675</v>
      </c>
      <c r="C6" s="43"/>
      <c r="D6" s="46">
        <f>$C$9/$E$9</f>
        <v>3</v>
      </c>
      <c r="E6" s="27"/>
      <c r="F6" s="21"/>
      <c r="H6" s="51">
        <f>$B$6*15000</f>
        <v>10125000</v>
      </c>
      <c r="I6" s="27"/>
      <c r="J6" s="21"/>
      <c r="L6" s="51">
        <f>$L$8+$M$8</f>
        <v>13000000</v>
      </c>
      <c r="M6" s="21"/>
    </row>
    <row r="7" spans="2:20" ht="12.75" x14ac:dyDescent="0.2">
      <c r="B7" s="22" t="s">
        <v>29</v>
      </c>
      <c r="C7" s="40" t="s">
        <v>30</v>
      </c>
      <c r="D7" s="41"/>
      <c r="E7" s="40" t="s">
        <v>32</v>
      </c>
      <c r="F7" s="44"/>
      <c r="H7" s="1" t="s">
        <v>25</v>
      </c>
      <c r="I7" s="2" t="s">
        <v>27</v>
      </c>
      <c r="J7" s="3" t="s">
        <v>28</v>
      </c>
      <c r="L7" s="1" t="s">
        <v>5</v>
      </c>
      <c r="M7" s="3" t="s">
        <v>6</v>
      </c>
    </row>
    <row r="8" spans="2:20" ht="12.75" x14ac:dyDescent="0.2">
      <c r="B8" s="23"/>
      <c r="C8" s="42"/>
      <c r="D8" s="43"/>
      <c r="E8" s="42"/>
      <c r="F8" s="21"/>
      <c r="H8" s="34">
        <f>$H$6*50%</f>
        <v>5062500</v>
      </c>
      <c r="I8" s="32">
        <f>$H$6*20%</f>
        <v>2025000</v>
      </c>
      <c r="J8" s="36">
        <f>$H$6*30%</f>
        <v>3037500</v>
      </c>
      <c r="L8" s="39">
        <v>12000000</v>
      </c>
      <c r="M8" s="38">
        <v>1000000</v>
      </c>
    </row>
    <row r="9" spans="2:20" ht="25.5" customHeight="1" x14ac:dyDescent="0.2">
      <c r="B9" s="4">
        <v>1.25</v>
      </c>
      <c r="C9" s="48">
        <v>18</v>
      </c>
      <c r="D9" s="49"/>
      <c r="E9" s="48">
        <v>6</v>
      </c>
      <c r="F9" s="25"/>
      <c r="H9" s="35"/>
      <c r="I9" s="33"/>
      <c r="J9" s="37"/>
      <c r="L9" s="35"/>
      <c r="M9" s="37"/>
    </row>
    <row r="10" spans="2:20" ht="6" customHeight="1" x14ac:dyDescent="0.2">
      <c r="B10" s="5"/>
      <c r="C10" s="5"/>
      <c r="D10" s="5"/>
      <c r="E10" s="5"/>
      <c r="F10" s="5"/>
      <c r="G10" s="5"/>
    </row>
    <row r="11" spans="2:20" ht="12.75" x14ac:dyDescent="0.2">
      <c r="B11" s="26" t="s">
        <v>7</v>
      </c>
      <c r="C11" s="27"/>
      <c r="D11" s="27"/>
      <c r="E11" s="27"/>
      <c r="F11" s="27"/>
      <c r="G11" s="27"/>
    </row>
    <row r="12" spans="2:20" ht="285.75" customHeight="1" x14ac:dyDescent="0.2"/>
    <row r="13" spans="2:20" ht="25.5" x14ac:dyDescent="0.2">
      <c r="B13" s="56" t="s">
        <v>8</v>
      </c>
      <c r="C13" s="57" t="s">
        <v>34</v>
      </c>
      <c r="D13" s="57" t="s">
        <v>35</v>
      </c>
      <c r="E13" s="58" t="s">
        <v>9</v>
      </c>
      <c r="F13" s="59"/>
      <c r="G13" s="60" t="s">
        <v>10</v>
      </c>
      <c r="H13" s="62" t="s">
        <v>31</v>
      </c>
      <c r="I13" s="62" t="s">
        <v>38</v>
      </c>
      <c r="J13" s="63" t="s">
        <v>39</v>
      </c>
      <c r="K13" s="64" t="s">
        <v>40</v>
      </c>
      <c r="L13" s="65"/>
      <c r="M13" s="61" t="s">
        <v>11</v>
      </c>
      <c r="N13" s="57" t="s">
        <v>41</v>
      </c>
      <c r="O13" s="57" t="s">
        <v>12</v>
      </c>
      <c r="S13" s="6"/>
      <c r="T13" s="6"/>
    </row>
    <row r="14" spans="2:20" ht="12.75" x14ac:dyDescent="0.2">
      <c r="B14" s="7" t="s">
        <v>13</v>
      </c>
      <c r="C14" s="8">
        <f>$D$6</f>
        <v>3</v>
      </c>
      <c r="D14" s="8">
        <f>$C$9</f>
        <v>18</v>
      </c>
      <c r="E14" s="20">
        <f t="shared" ref="E14:E25" si="0">D14*$B$9*30</f>
        <v>675</v>
      </c>
      <c r="F14" s="21"/>
      <c r="G14" s="9">
        <f t="shared" ref="G14:G25" si="1">SUM($O$14:O14)</f>
        <v>-9983762.5</v>
      </c>
      <c r="H14" s="10">
        <f>$H$6</f>
        <v>10125000</v>
      </c>
      <c r="I14" s="11">
        <f t="shared" ref="I14:K14" si="2">H$8</f>
        <v>5062500</v>
      </c>
      <c r="J14" s="12">
        <f t="shared" si="2"/>
        <v>2025000</v>
      </c>
      <c r="K14" s="50">
        <f t="shared" si="2"/>
        <v>3037500</v>
      </c>
      <c r="L14" s="21"/>
      <c r="M14" s="13">
        <f t="shared" ref="M14:M25" si="3">$K14*0.7%</f>
        <v>21262.499999999996</v>
      </c>
      <c r="N14" s="10">
        <f t="shared" ref="N14:N25" si="4">$L$6+M14</f>
        <v>13021262.5</v>
      </c>
      <c r="O14" s="11">
        <f t="shared" ref="O14:O25" si="5">$K14-$N14</f>
        <v>-9983762.5</v>
      </c>
      <c r="S14" s="6"/>
      <c r="T14" s="6"/>
    </row>
    <row r="15" spans="2:20" ht="12.75" x14ac:dyDescent="0.2">
      <c r="B15" s="7" t="s">
        <v>14</v>
      </c>
      <c r="C15" s="8">
        <f t="shared" ref="C15:C25" si="6">$D$6+C14</f>
        <v>6</v>
      </c>
      <c r="D15" s="8">
        <f t="shared" ref="D15:D25" si="7">$C$9+D14</f>
        <v>36</v>
      </c>
      <c r="E15" s="20">
        <f t="shared" si="0"/>
        <v>1350</v>
      </c>
      <c r="F15" s="21"/>
      <c r="G15" s="9">
        <f t="shared" si="1"/>
        <v>-16951287.5</v>
      </c>
      <c r="H15" s="10">
        <f t="shared" ref="H15:H25" si="8">$H$6+H14</f>
        <v>20250000</v>
      </c>
      <c r="I15" s="11">
        <f t="shared" ref="I15:K15" si="9">H$8+I14</f>
        <v>10125000</v>
      </c>
      <c r="J15" s="12">
        <f t="shared" si="9"/>
        <v>4050000</v>
      </c>
      <c r="K15" s="50">
        <f t="shared" si="9"/>
        <v>6075000</v>
      </c>
      <c r="L15" s="21"/>
      <c r="M15" s="13">
        <f t="shared" si="3"/>
        <v>42524.999999999993</v>
      </c>
      <c r="N15" s="10">
        <f t="shared" si="4"/>
        <v>13042525</v>
      </c>
      <c r="O15" s="11">
        <f t="shared" si="5"/>
        <v>-6967525</v>
      </c>
      <c r="S15" s="6"/>
      <c r="T15" s="6"/>
    </row>
    <row r="16" spans="2:20" ht="12.75" x14ac:dyDescent="0.2">
      <c r="B16" s="7" t="s">
        <v>15</v>
      </c>
      <c r="C16" s="8">
        <f t="shared" si="6"/>
        <v>9</v>
      </c>
      <c r="D16" s="8">
        <f t="shared" si="7"/>
        <v>54</v>
      </c>
      <c r="E16" s="20">
        <f t="shared" si="0"/>
        <v>2025</v>
      </c>
      <c r="F16" s="21"/>
      <c r="G16" s="9">
        <f t="shared" si="1"/>
        <v>-20902575</v>
      </c>
      <c r="H16" s="10">
        <f t="shared" si="8"/>
        <v>30375000</v>
      </c>
      <c r="I16" s="11">
        <f t="shared" ref="I16:K16" si="10">H$8+I15</f>
        <v>15187500</v>
      </c>
      <c r="J16" s="12">
        <f t="shared" si="10"/>
        <v>6075000</v>
      </c>
      <c r="K16" s="50">
        <f t="shared" si="10"/>
        <v>9112500</v>
      </c>
      <c r="L16" s="21"/>
      <c r="M16" s="13">
        <f t="shared" si="3"/>
        <v>63787.499999999993</v>
      </c>
      <c r="N16" s="10">
        <f t="shared" si="4"/>
        <v>13063787.5</v>
      </c>
      <c r="O16" s="11">
        <f t="shared" si="5"/>
        <v>-3951287.5</v>
      </c>
      <c r="S16" s="6"/>
      <c r="T16" s="6"/>
    </row>
    <row r="17" spans="2:20" ht="12.75" x14ac:dyDescent="0.2">
      <c r="B17" s="7" t="s">
        <v>16</v>
      </c>
      <c r="C17" s="8">
        <f t="shared" si="6"/>
        <v>12</v>
      </c>
      <c r="D17" s="8">
        <f t="shared" si="7"/>
        <v>72</v>
      </c>
      <c r="E17" s="20">
        <f t="shared" si="0"/>
        <v>2700</v>
      </c>
      <c r="F17" s="21"/>
      <c r="G17" s="9">
        <f t="shared" si="1"/>
        <v>-21837625</v>
      </c>
      <c r="H17" s="10">
        <f t="shared" si="8"/>
        <v>40500000</v>
      </c>
      <c r="I17" s="11">
        <f t="shared" ref="I17:K17" si="11">H$8+I16</f>
        <v>20250000</v>
      </c>
      <c r="J17" s="12">
        <f t="shared" si="11"/>
        <v>8100000</v>
      </c>
      <c r="K17" s="50">
        <f t="shared" si="11"/>
        <v>12150000</v>
      </c>
      <c r="L17" s="21"/>
      <c r="M17" s="13">
        <f t="shared" si="3"/>
        <v>85049.999999999985</v>
      </c>
      <c r="N17" s="10">
        <f t="shared" si="4"/>
        <v>13085050</v>
      </c>
      <c r="O17" s="11">
        <f t="shared" si="5"/>
        <v>-935050</v>
      </c>
      <c r="S17" s="6"/>
      <c r="T17" s="6"/>
    </row>
    <row r="18" spans="2:20" ht="12.75" x14ac:dyDescent="0.2">
      <c r="B18" s="7" t="s">
        <v>17</v>
      </c>
      <c r="C18" s="8">
        <f t="shared" si="6"/>
        <v>15</v>
      </c>
      <c r="D18" s="8">
        <f t="shared" si="7"/>
        <v>90</v>
      </c>
      <c r="E18" s="20">
        <f t="shared" si="0"/>
        <v>3375</v>
      </c>
      <c r="F18" s="21"/>
      <c r="G18" s="9">
        <f t="shared" si="1"/>
        <v>-19756437.5</v>
      </c>
      <c r="H18" s="10">
        <f t="shared" si="8"/>
        <v>50625000</v>
      </c>
      <c r="I18" s="11">
        <f t="shared" ref="I18:K18" si="12">H$8+I17</f>
        <v>25312500</v>
      </c>
      <c r="J18" s="12">
        <f t="shared" si="12"/>
        <v>10125000</v>
      </c>
      <c r="K18" s="50">
        <f t="shared" si="12"/>
        <v>15187500</v>
      </c>
      <c r="L18" s="21"/>
      <c r="M18" s="13">
        <f t="shared" si="3"/>
        <v>106312.49999999999</v>
      </c>
      <c r="N18" s="10">
        <f t="shared" si="4"/>
        <v>13106312.5</v>
      </c>
      <c r="O18" s="11">
        <f t="shared" si="5"/>
        <v>2081187.5</v>
      </c>
      <c r="S18" s="6"/>
      <c r="T18" s="6"/>
    </row>
    <row r="19" spans="2:20" ht="12.75" x14ac:dyDescent="0.2">
      <c r="B19" s="7" t="s">
        <v>18</v>
      </c>
      <c r="C19" s="8">
        <f t="shared" si="6"/>
        <v>18</v>
      </c>
      <c r="D19" s="8">
        <f t="shared" si="7"/>
        <v>108</v>
      </c>
      <c r="E19" s="20">
        <f t="shared" si="0"/>
        <v>4050</v>
      </c>
      <c r="F19" s="21"/>
      <c r="G19" s="9">
        <f t="shared" si="1"/>
        <v>-14659012.5</v>
      </c>
      <c r="H19" s="10">
        <f t="shared" si="8"/>
        <v>60750000</v>
      </c>
      <c r="I19" s="11">
        <f t="shared" ref="I19:K19" si="13">H$8+I18</f>
        <v>30375000</v>
      </c>
      <c r="J19" s="12">
        <f t="shared" si="13"/>
        <v>12150000</v>
      </c>
      <c r="K19" s="50">
        <f t="shared" si="13"/>
        <v>18225000</v>
      </c>
      <c r="L19" s="21"/>
      <c r="M19" s="13">
        <f t="shared" si="3"/>
        <v>127574.99999999999</v>
      </c>
      <c r="N19" s="10">
        <f t="shared" si="4"/>
        <v>13127575</v>
      </c>
      <c r="O19" s="11">
        <f t="shared" si="5"/>
        <v>5097425</v>
      </c>
      <c r="S19" s="6"/>
      <c r="T19" s="6"/>
    </row>
    <row r="20" spans="2:20" ht="12.75" x14ac:dyDescent="0.2">
      <c r="B20" s="7" t="s">
        <v>19</v>
      </c>
      <c r="C20" s="8">
        <f t="shared" si="6"/>
        <v>21</v>
      </c>
      <c r="D20" s="8">
        <f t="shared" si="7"/>
        <v>126</v>
      </c>
      <c r="E20" s="20">
        <f t="shared" si="0"/>
        <v>4725</v>
      </c>
      <c r="F20" s="21"/>
      <c r="G20" s="9">
        <f t="shared" si="1"/>
        <v>-6545350</v>
      </c>
      <c r="H20" s="10">
        <f t="shared" si="8"/>
        <v>70875000</v>
      </c>
      <c r="I20" s="11">
        <f t="shared" ref="I20:K20" si="14">H$8+I19</f>
        <v>35437500</v>
      </c>
      <c r="J20" s="12">
        <f t="shared" si="14"/>
        <v>14175000</v>
      </c>
      <c r="K20" s="50">
        <f t="shared" si="14"/>
        <v>21262500</v>
      </c>
      <c r="L20" s="21"/>
      <c r="M20" s="13">
        <f t="shared" si="3"/>
        <v>148837.49999999997</v>
      </c>
      <c r="N20" s="10">
        <f t="shared" si="4"/>
        <v>13148837.5</v>
      </c>
      <c r="O20" s="11">
        <f t="shared" si="5"/>
        <v>8113662.5</v>
      </c>
      <c r="S20" s="6"/>
      <c r="T20" s="6"/>
    </row>
    <row r="21" spans="2:20" ht="12.75" x14ac:dyDescent="0.2">
      <c r="B21" s="7" t="s">
        <v>20</v>
      </c>
      <c r="C21" s="8">
        <f t="shared" si="6"/>
        <v>24</v>
      </c>
      <c r="D21" s="8">
        <f t="shared" si="7"/>
        <v>144</v>
      </c>
      <c r="E21" s="20">
        <f t="shared" si="0"/>
        <v>5400</v>
      </c>
      <c r="F21" s="21"/>
      <c r="G21" s="9">
        <f t="shared" si="1"/>
        <v>4584550</v>
      </c>
      <c r="H21" s="10">
        <f t="shared" si="8"/>
        <v>81000000</v>
      </c>
      <c r="I21" s="11">
        <f t="shared" ref="I21:K21" si="15">H$8+I20</f>
        <v>40500000</v>
      </c>
      <c r="J21" s="12">
        <f t="shared" si="15"/>
        <v>16200000</v>
      </c>
      <c r="K21" s="50">
        <f t="shared" si="15"/>
        <v>24300000</v>
      </c>
      <c r="L21" s="21"/>
      <c r="M21" s="13">
        <f t="shared" si="3"/>
        <v>170099.99999999997</v>
      </c>
      <c r="N21" s="10">
        <f t="shared" si="4"/>
        <v>13170100</v>
      </c>
      <c r="O21" s="11">
        <f t="shared" si="5"/>
        <v>11129900</v>
      </c>
      <c r="S21" s="6"/>
      <c r="T21" s="6"/>
    </row>
    <row r="22" spans="2:20" ht="12.75" x14ac:dyDescent="0.2">
      <c r="B22" s="7" t="s">
        <v>21</v>
      </c>
      <c r="C22" s="8">
        <f t="shared" si="6"/>
        <v>27</v>
      </c>
      <c r="D22" s="8">
        <f t="shared" si="7"/>
        <v>162</v>
      </c>
      <c r="E22" s="20">
        <f t="shared" si="0"/>
        <v>6075</v>
      </c>
      <c r="F22" s="21"/>
      <c r="G22" s="9">
        <f t="shared" si="1"/>
        <v>18730687.5</v>
      </c>
      <c r="H22" s="10">
        <f t="shared" si="8"/>
        <v>91125000</v>
      </c>
      <c r="I22" s="11">
        <f t="shared" ref="I22:K22" si="16">H$8+I21</f>
        <v>45562500</v>
      </c>
      <c r="J22" s="12">
        <f t="shared" si="16"/>
        <v>18225000</v>
      </c>
      <c r="K22" s="50">
        <f t="shared" si="16"/>
        <v>27337500</v>
      </c>
      <c r="L22" s="21"/>
      <c r="M22" s="13">
        <f t="shared" si="3"/>
        <v>191362.49999999997</v>
      </c>
      <c r="N22" s="10">
        <f t="shared" si="4"/>
        <v>13191362.5</v>
      </c>
      <c r="O22" s="11">
        <f t="shared" si="5"/>
        <v>14146137.5</v>
      </c>
      <c r="S22" s="6"/>
      <c r="T22" s="6"/>
    </row>
    <row r="23" spans="2:20" ht="12.75" x14ac:dyDescent="0.2">
      <c r="B23" s="7" t="s">
        <v>22</v>
      </c>
      <c r="C23" s="8">
        <f t="shared" si="6"/>
        <v>30</v>
      </c>
      <c r="D23" s="8">
        <f t="shared" si="7"/>
        <v>180</v>
      </c>
      <c r="E23" s="20">
        <f t="shared" si="0"/>
        <v>6750</v>
      </c>
      <c r="F23" s="21"/>
      <c r="G23" s="9">
        <f t="shared" si="1"/>
        <v>35893062.5</v>
      </c>
      <c r="H23" s="10">
        <f t="shared" si="8"/>
        <v>101250000</v>
      </c>
      <c r="I23" s="11">
        <f t="shared" ref="I23:K23" si="17">H$8+I22</f>
        <v>50625000</v>
      </c>
      <c r="J23" s="12">
        <f t="shared" si="17"/>
        <v>20250000</v>
      </c>
      <c r="K23" s="50">
        <f t="shared" si="17"/>
        <v>30375000</v>
      </c>
      <c r="L23" s="21"/>
      <c r="M23" s="13">
        <f t="shared" si="3"/>
        <v>212624.99999999997</v>
      </c>
      <c r="N23" s="10">
        <f t="shared" si="4"/>
        <v>13212625</v>
      </c>
      <c r="O23" s="11">
        <f t="shared" si="5"/>
        <v>17162375</v>
      </c>
      <c r="S23" s="6"/>
      <c r="T23" s="6"/>
    </row>
    <row r="24" spans="2:20" ht="12.75" x14ac:dyDescent="0.2">
      <c r="B24" s="7" t="s">
        <v>23</v>
      </c>
      <c r="C24" s="8">
        <f t="shared" si="6"/>
        <v>33</v>
      </c>
      <c r="D24" s="8">
        <f t="shared" si="7"/>
        <v>198</v>
      </c>
      <c r="E24" s="20">
        <f t="shared" si="0"/>
        <v>7425</v>
      </c>
      <c r="F24" s="21"/>
      <c r="G24" s="9">
        <f t="shared" si="1"/>
        <v>56071675</v>
      </c>
      <c r="H24" s="10">
        <f t="shared" si="8"/>
        <v>111375000</v>
      </c>
      <c r="I24" s="11">
        <f t="shared" ref="I24:K24" si="18">H$8+I23</f>
        <v>55687500</v>
      </c>
      <c r="J24" s="12">
        <f t="shared" si="18"/>
        <v>22275000</v>
      </c>
      <c r="K24" s="50">
        <f t="shared" si="18"/>
        <v>33412500</v>
      </c>
      <c r="L24" s="21"/>
      <c r="M24" s="13">
        <f t="shared" si="3"/>
        <v>233887.49999999997</v>
      </c>
      <c r="N24" s="10">
        <f t="shared" si="4"/>
        <v>13233887.5</v>
      </c>
      <c r="O24" s="11">
        <f t="shared" si="5"/>
        <v>20178612.5</v>
      </c>
      <c r="S24" s="6"/>
      <c r="T24" s="6"/>
    </row>
    <row r="25" spans="2:20" ht="12.75" x14ac:dyDescent="0.2">
      <c r="B25" s="14" t="s">
        <v>24</v>
      </c>
      <c r="C25" s="15">
        <f t="shared" si="6"/>
        <v>36</v>
      </c>
      <c r="D25" s="15">
        <f t="shared" si="7"/>
        <v>216</v>
      </c>
      <c r="E25" s="24">
        <f t="shared" si="0"/>
        <v>8100</v>
      </c>
      <c r="F25" s="25"/>
      <c r="G25" s="9">
        <f t="shared" si="1"/>
        <v>79266525</v>
      </c>
      <c r="H25" s="16">
        <f t="shared" si="8"/>
        <v>121500000</v>
      </c>
      <c r="I25" s="17">
        <f t="shared" ref="I25:K25" si="19">H$8+I24</f>
        <v>60750000</v>
      </c>
      <c r="J25" s="18">
        <f t="shared" si="19"/>
        <v>24300000</v>
      </c>
      <c r="K25" s="52">
        <f t="shared" si="19"/>
        <v>36450000</v>
      </c>
      <c r="L25" s="25"/>
      <c r="M25" s="19">
        <f t="shared" si="3"/>
        <v>255149.99999999997</v>
      </c>
      <c r="N25" s="16">
        <f t="shared" si="4"/>
        <v>13255150</v>
      </c>
      <c r="O25" s="17">
        <f t="shared" si="5"/>
        <v>23194850</v>
      </c>
      <c r="S25" s="6"/>
      <c r="T25" s="6"/>
    </row>
    <row r="26" spans="2:20" ht="9.75" customHeight="1" x14ac:dyDescent="0.2"/>
  </sheetData>
  <mergeCells count="50">
    <mergeCell ref="N4:O4"/>
    <mergeCell ref="B2:O2"/>
    <mergeCell ref="K25:L25"/>
    <mergeCell ref="E15:F15"/>
    <mergeCell ref="E16:F16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13:L13"/>
    <mergeCell ref="K14:L14"/>
    <mergeCell ref="H6:J6"/>
    <mergeCell ref="L6:M6"/>
    <mergeCell ref="L4:M4"/>
    <mergeCell ref="L5:M5"/>
    <mergeCell ref="B4:F4"/>
    <mergeCell ref="B5:C5"/>
    <mergeCell ref="D5:F5"/>
    <mergeCell ref="C9:D9"/>
    <mergeCell ref="E9:F9"/>
    <mergeCell ref="M8:M9"/>
    <mergeCell ref="L8:L9"/>
    <mergeCell ref="C7:D8"/>
    <mergeCell ref="E7:F8"/>
    <mergeCell ref="B6:C6"/>
    <mergeCell ref="D6:F6"/>
    <mergeCell ref="H5:J5"/>
    <mergeCell ref="H4:J4"/>
    <mergeCell ref="I8:I9"/>
    <mergeCell ref="H8:H9"/>
    <mergeCell ref="J8:J9"/>
    <mergeCell ref="E21:F21"/>
    <mergeCell ref="E22:F22"/>
    <mergeCell ref="E23:F23"/>
    <mergeCell ref="E24:F24"/>
    <mergeCell ref="E25:F25"/>
    <mergeCell ref="E17:F17"/>
    <mergeCell ref="E18:F18"/>
    <mergeCell ref="E19:F19"/>
    <mergeCell ref="E20:F20"/>
    <mergeCell ref="B7:B8"/>
    <mergeCell ref="B11:G11"/>
    <mergeCell ref="E13:F13"/>
    <mergeCell ref="E14:F14"/>
  </mergeCells>
  <pageMargins left="0.23622047244094491" right="0.23622047244094491" top="0.23622047244094491" bottom="0.23622047244094491" header="0.31496062992125984" footer="0.31496062992125984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Nahlu Alvin Alamsyah</dc:creator>
  <cp:lastModifiedBy>Muhammad Nahlu Alvin Alamsyah</cp:lastModifiedBy>
  <cp:lastPrinted>2025-02-10T13:52:59Z</cp:lastPrinted>
  <dcterms:created xsi:type="dcterms:W3CDTF">2025-02-10T13:47:26Z</dcterms:created>
  <dcterms:modified xsi:type="dcterms:W3CDTF">2025-02-10T13:53:32Z</dcterms:modified>
</cp:coreProperties>
</file>