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codeName="ThisWorkbook" defaultThemeVersion="166925"/>
  <xr:revisionPtr revIDLastSave="0" documentId="13_ncr:1_{DE8E0AFE-F8D0-49A2-937C-C8A746123DD2}" xr6:coauthVersionLast="47" xr6:coauthVersionMax="47" xr10:uidLastSave="{00000000-0000-0000-0000-000000000000}"/>
  <bookViews>
    <workbookView xWindow="-108" yWindow="-108" windowWidth="23256" windowHeight="13896" tabRatio="647" xr2:uid="{E50078CC-69B6-4F6C-8337-49FCE260E3D9}"/>
  </bookViews>
  <sheets>
    <sheet name="report" sheetId="4" r:id="rId1"/>
    <sheet name="Purchase Order" sheetId="8" r:id="rId2"/>
    <sheet name="Inventory_data" sheetId="1" r:id="rId3"/>
    <sheet name="Order_data" sheetId="2" r:id="rId4"/>
    <sheet name="Supplier_data" sheetId="3" r:id="rId5"/>
    <sheet name="Sheet2" sheetId="5" r:id="rId6"/>
  </sheets>
  <calcPr calcId="191029"/>
  <pivotCaches>
    <pivotCache cacheId="0" r:id="rId7"/>
    <pivotCache cacheId="1" r:id="rId8"/>
    <pivotCache cacheId="1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2" l="1"/>
  <c r="F31" i="2"/>
  <c r="G31" i="2"/>
  <c r="H31" i="2"/>
  <c r="K31" i="2" s="1"/>
  <c r="N31" i="2"/>
  <c r="G17" i="2"/>
  <c r="G18" i="2"/>
  <c r="B12" i="5"/>
  <c r="I13" i="1"/>
  <c r="I3" i="1"/>
  <c r="I4" i="1"/>
  <c r="I5" i="1"/>
  <c r="I6" i="1"/>
  <c r="I7" i="1"/>
  <c r="I8" i="1"/>
  <c r="I9" i="1"/>
  <c r="I10" i="1"/>
  <c r="I11" i="1"/>
  <c r="I12" i="1"/>
  <c r="I14" i="1"/>
  <c r="I15" i="1"/>
  <c r="I1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30" i="2"/>
  <c r="N2" i="2"/>
  <c r="M29" i="2"/>
  <c r="N29" i="2" s="1"/>
  <c r="E20" i="8"/>
  <c r="F20" i="8" s="1"/>
  <c r="H20" i="8"/>
  <c r="C20" i="8"/>
  <c r="E19" i="8"/>
  <c r="F19" i="8" s="1"/>
  <c r="H19" i="8"/>
  <c r="C19" i="8"/>
  <c r="E18" i="8"/>
  <c r="G18" i="8" s="1"/>
  <c r="H18" i="8"/>
  <c r="C18" i="8"/>
  <c r="H17" i="8"/>
  <c r="E17" i="8"/>
  <c r="G17" i="8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2" i="8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2" i="8"/>
  <c r="E3" i="8"/>
  <c r="F3" i="8" s="1"/>
  <c r="E4" i="8"/>
  <c r="F4" i="8" s="1"/>
  <c r="E5" i="8"/>
  <c r="G5" i="8" s="1"/>
  <c r="E6" i="8"/>
  <c r="G6" i="8" s="1"/>
  <c r="E7" i="8"/>
  <c r="F7" i="8" s="1"/>
  <c r="E8" i="8"/>
  <c r="F8" i="8" s="1"/>
  <c r="E9" i="8"/>
  <c r="G9" i="8" s="1"/>
  <c r="E10" i="8"/>
  <c r="F10" i="8" s="1"/>
  <c r="E11" i="8"/>
  <c r="F11" i="8" s="1"/>
  <c r="E12" i="8"/>
  <c r="F12" i="8" s="1"/>
  <c r="E13" i="8"/>
  <c r="G13" i="8" s="1"/>
  <c r="E14" i="8"/>
  <c r="G14" i="8" s="1"/>
  <c r="E15" i="8"/>
  <c r="G15" i="8" s="1"/>
  <c r="E16" i="8"/>
  <c r="G16" i="8" s="1"/>
  <c r="E2" i="8"/>
  <c r="G2" i="8" s="1"/>
  <c r="D20" i="2"/>
  <c r="D25" i="2"/>
  <c r="D21" i="2"/>
  <c r="D22" i="2"/>
  <c r="D23" i="2"/>
  <c r="D24" i="2"/>
  <c r="F26" i="2"/>
  <c r="H26" i="2" s="1"/>
  <c r="D27" i="2"/>
  <c r="D28" i="2"/>
  <c r="D29" i="2"/>
  <c r="D30" i="2"/>
  <c r="D19" i="2"/>
  <c r="F18" i="2"/>
  <c r="F17" i="2"/>
  <c r="D18" i="2"/>
  <c r="D17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H12" i="2" s="1"/>
  <c r="F13" i="2"/>
  <c r="G13" i="2" s="1"/>
  <c r="F14" i="2"/>
  <c r="G14" i="2" s="1"/>
  <c r="F15" i="2"/>
  <c r="G15" i="2" s="1"/>
  <c r="F16" i="2"/>
  <c r="G16" i="2" s="1"/>
  <c r="F2" i="2"/>
  <c r="G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G12" i="2" l="1"/>
  <c r="G26" i="2"/>
  <c r="D9" i="1"/>
  <c r="P14" i="2" s="1" a="1"/>
  <c r="P14" i="2" s="1"/>
  <c r="F16" i="8"/>
  <c r="F15" i="8"/>
  <c r="F14" i="8"/>
  <c r="F6" i="8"/>
  <c r="F13" i="8"/>
  <c r="F5" i="8"/>
  <c r="F17" i="8"/>
  <c r="G10" i="8"/>
  <c r="G20" i="8"/>
  <c r="F9" i="8"/>
  <c r="F18" i="8"/>
  <c r="G8" i="8"/>
  <c r="G7" i="8"/>
  <c r="G12" i="8"/>
  <c r="G4" i="8"/>
  <c r="F2" i="8"/>
  <c r="G11" i="8"/>
  <c r="G3" i="8"/>
  <c r="G19" i="8"/>
  <c r="H10" i="2"/>
  <c r="K10" i="2" s="1"/>
  <c r="K12" i="2"/>
  <c r="K26" i="2"/>
  <c r="H8" i="2"/>
  <c r="K8" i="2" s="1"/>
  <c r="H16" i="2"/>
  <c r="K16" i="2" s="1"/>
  <c r="H7" i="2"/>
  <c r="K7" i="2" s="1"/>
  <c r="H15" i="2"/>
  <c r="K15" i="2" s="1"/>
  <c r="H6" i="2"/>
  <c r="K6" i="2" s="1"/>
  <c r="H18" i="2"/>
  <c r="K18" i="2" s="1"/>
  <c r="H14" i="2"/>
  <c r="K14" i="2" s="1"/>
  <c r="H5" i="2"/>
  <c r="K5" i="2" s="1"/>
  <c r="H9" i="2"/>
  <c r="K9" i="2" s="1"/>
  <c r="H17" i="2"/>
  <c r="K17" i="2" s="1"/>
  <c r="H13" i="2"/>
  <c r="K13" i="2" s="1"/>
  <c r="H4" i="2"/>
  <c r="K4" i="2" s="1"/>
  <c r="H2" i="2"/>
  <c r="K2" i="2" s="1"/>
  <c r="H11" i="2"/>
  <c r="K11" i="2" s="1"/>
  <c r="H3" i="2"/>
  <c r="K3" i="2" s="1"/>
  <c r="F30" i="2"/>
  <c r="G30" i="2" s="1"/>
  <c r="F25" i="2"/>
  <c r="G25" i="2" s="1"/>
  <c r="F22" i="2"/>
  <c r="G22" i="2" s="1"/>
  <c r="F29" i="2"/>
  <c r="G29" i="2" s="1"/>
  <c r="F21" i="2"/>
  <c r="G21" i="2" s="1"/>
  <c r="F28" i="2"/>
  <c r="G28" i="2" s="1"/>
  <c r="F24" i="2"/>
  <c r="G24" i="2" s="1"/>
  <c r="F27" i="2"/>
  <c r="G27" i="2" s="1"/>
  <c r="F23" i="2"/>
  <c r="G23" i="2" s="1"/>
  <c r="F20" i="2"/>
  <c r="G20" i="2" s="1"/>
  <c r="F19" i="2"/>
  <c r="G19" i="2" s="1"/>
  <c r="D14" i="1"/>
  <c r="D15" i="1"/>
  <c r="D26" i="2"/>
  <c r="D7" i="1"/>
  <c r="P9" i="2" s="1" a="1"/>
  <c r="P9" i="2" s="1"/>
  <c r="D6" i="1"/>
  <c r="D10" i="1"/>
  <c r="D5" i="1"/>
  <c r="D4" i="1"/>
  <c r="D3" i="1"/>
  <c r="D13" i="1"/>
  <c r="D12" i="1"/>
  <c r="P31" i="2" s="1" a="1"/>
  <c r="P31" i="2" s="1"/>
  <c r="D16" i="1"/>
  <c r="P18" i="2" s="1" a="1"/>
  <c r="P18" i="2" s="1"/>
  <c r="P15" i="2" l="1" a="1"/>
  <c r="P15" i="2" s="1"/>
  <c r="P30" i="2" a="1"/>
  <c r="P30" i="2" s="1"/>
  <c r="P26" i="2" a="1"/>
  <c r="P26" i="2" s="1"/>
  <c r="P20" i="2" a="1"/>
  <c r="P20" i="2" s="1"/>
  <c r="P11" i="2" a="1"/>
  <c r="P11" i="2" s="1"/>
  <c r="P4" i="2" a="1"/>
  <c r="P4" i="2" s="1"/>
  <c r="F14" i="1"/>
  <c r="P23" i="2" a="1"/>
  <c r="P23" i="2" s="1"/>
  <c r="P3" i="2" a="1"/>
  <c r="P3" i="2" s="1"/>
  <c r="P8" i="2" a="1"/>
  <c r="P8" i="2" s="1"/>
  <c r="P19" i="2" a="1"/>
  <c r="P19" i="2" s="1"/>
  <c r="P16" i="2" a="1"/>
  <c r="P16" i="2" s="1"/>
  <c r="P27" i="2" a="1"/>
  <c r="P27" i="2" s="1"/>
  <c r="P24" i="2" a="1"/>
  <c r="P24" i="2" s="1"/>
  <c r="P5" i="2" a="1"/>
  <c r="P5" i="2" s="1"/>
  <c r="P17" i="2" a="1"/>
  <c r="P17" i="2" s="1"/>
  <c r="P25" i="2" a="1"/>
  <c r="P25" i="2" s="1"/>
  <c r="P13" i="2" a="1"/>
  <c r="P13" i="2" s="1"/>
  <c r="B13" i="5"/>
  <c r="P12" i="2" a="1"/>
  <c r="P12" i="2" s="1"/>
  <c r="P7" i="2" a="1"/>
  <c r="P7" i="2" s="1"/>
  <c r="F12" i="1"/>
  <c r="F10" i="1"/>
  <c r="F15" i="1"/>
  <c r="F16" i="1"/>
  <c r="F13" i="1"/>
  <c r="F6" i="1"/>
  <c r="F9" i="1"/>
  <c r="F4" i="1"/>
  <c r="F3" i="1"/>
  <c r="F7" i="1"/>
  <c r="F5" i="1"/>
  <c r="J7" i="1"/>
  <c r="D11" i="1"/>
  <c r="P22" i="2" s="1" a="1"/>
  <c r="P22" i="2" s="1"/>
  <c r="D8" i="1"/>
  <c r="J13" i="1"/>
  <c r="J12" i="1"/>
  <c r="J14" i="1"/>
  <c r="J10" i="1"/>
  <c r="J5" i="1"/>
  <c r="J4" i="1"/>
  <c r="J15" i="1"/>
  <c r="J3" i="1"/>
  <c r="J9" i="1"/>
  <c r="J16" i="1"/>
  <c r="J6" i="1"/>
  <c r="H19" i="2"/>
  <c r="K19" i="2" s="1"/>
  <c r="H29" i="2"/>
  <c r="K29" i="2" s="1"/>
  <c r="H22" i="2"/>
  <c r="K22" i="2" s="1"/>
  <c r="H23" i="2"/>
  <c r="K23" i="2" s="1"/>
  <c r="H27" i="2"/>
  <c r="K27" i="2" s="1"/>
  <c r="H28" i="2"/>
  <c r="K28" i="2" s="1"/>
  <c r="H20" i="2"/>
  <c r="K20" i="2" s="1"/>
  <c r="H25" i="2"/>
  <c r="K25" i="2" s="1"/>
  <c r="H30" i="2"/>
  <c r="K30" i="2" s="1"/>
  <c r="H24" i="2"/>
  <c r="K24" i="2" s="1"/>
  <c r="H21" i="2"/>
  <c r="K21" i="2" s="1"/>
  <c r="D2" i="1"/>
  <c r="P6" i="2" l="1" a="1"/>
  <c r="P6" i="2" s="1"/>
  <c r="P21" i="2" a="1"/>
  <c r="P21" i="2" s="1"/>
  <c r="P2" i="2" a="1"/>
  <c r="P2" i="2" s="1"/>
  <c r="P29" i="2" a="1"/>
  <c r="P29" i="2" s="1"/>
  <c r="P28" i="2" a="1"/>
  <c r="P28" i="2" s="1"/>
  <c r="P10" i="2" a="1"/>
  <c r="P10" i="2" s="1"/>
  <c r="J8" i="1"/>
  <c r="J11" i="1"/>
  <c r="F8" i="1"/>
  <c r="F11" i="1"/>
  <c r="F2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C5C3E-CC2F-493E-A5C3-74083ACCCA7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<sst xmlns="http://schemas.openxmlformats.org/spreadsheetml/2006/main" count="202" uniqueCount="124">
  <si>
    <t>Product_ID</t>
  </si>
  <si>
    <t>Product_Name</t>
  </si>
  <si>
    <t>Quantity</t>
  </si>
  <si>
    <t>Reorder_Point</t>
  </si>
  <si>
    <t>Supplier</t>
  </si>
  <si>
    <t>Item A</t>
  </si>
  <si>
    <t>Supplier1</t>
  </si>
  <si>
    <t>Item B</t>
  </si>
  <si>
    <t>Supplier2</t>
  </si>
  <si>
    <t>Item C</t>
  </si>
  <si>
    <t>Item D</t>
  </si>
  <si>
    <t>Supplier3</t>
  </si>
  <si>
    <t>Item E</t>
  </si>
  <si>
    <t>Item F</t>
  </si>
  <si>
    <t>Item G</t>
  </si>
  <si>
    <t>Item H</t>
  </si>
  <si>
    <t>Item I</t>
  </si>
  <si>
    <t>Item J</t>
  </si>
  <si>
    <t>Item K</t>
  </si>
  <si>
    <t>Item L</t>
  </si>
  <si>
    <t>Item M</t>
  </si>
  <si>
    <t>Item N</t>
  </si>
  <si>
    <t>Item O</t>
  </si>
  <si>
    <t>Order_ID</t>
  </si>
  <si>
    <t>Customer_Name</t>
  </si>
  <si>
    <t>Order_Date</t>
  </si>
  <si>
    <t>Shipping_Date</t>
  </si>
  <si>
    <t>Delivered</t>
  </si>
  <si>
    <t>Pending</t>
  </si>
  <si>
    <t>Supplier_ID</t>
  </si>
  <si>
    <t>Supplier_Name</t>
  </si>
  <si>
    <t>Contact_Person</t>
  </si>
  <si>
    <t>Phone_Number</t>
  </si>
  <si>
    <t>Email</t>
  </si>
  <si>
    <t>ABC Suppliers</t>
  </si>
  <si>
    <t>John Smith</t>
  </si>
  <si>
    <t>john@example.com</t>
  </si>
  <si>
    <t>XYZ Suppliers</t>
  </si>
  <si>
    <t>Sarah Johnson</t>
  </si>
  <si>
    <t>sarah@example.com</t>
  </si>
  <si>
    <t>QRS Suppliers</t>
  </si>
  <si>
    <t>Michael Brown</t>
  </si>
  <si>
    <t>michael@example.com</t>
  </si>
  <si>
    <t>Emma</t>
  </si>
  <si>
    <t>Jackson</t>
  </si>
  <si>
    <t>Harper</t>
  </si>
  <si>
    <t>Aiden</t>
  </si>
  <si>
    <t>Amelia</t>
  </si>
  <si>
    <t>Lucas</t>
  </si>
  <si>
    <t>Charlotte</t>
  </si>
  <si>
    <t>Mason</t>
  </si>
  <si>
    <t>Evelyn</t>
  </si>
  <si>
    <t>Oliver</t>
  </si>
  <si>
    <t>Abigail</t>
  </si>
  <si>
    <t>Liam</t>
  </si>
  <si>
    <t>Ava</t>
  </si>
  <si>
    <t>Noah</t>
  </si>
  <si>
    <t>Sophia</t>
  </si>
  <si>
    <t>Product Name</t>
  </si>
  <si>
    <t>Unit Price</t>
  </si>
  <si>
    <t>Total Price</t>
  </si>
  <si>
    <t>Stock Quantity</t>
  </si>
  <si>
    <t>restock qty</t>
  </si>
  <si>
    <t>User 1</t>
  </si>
  <si>
    <t>User2</t>
  </si>
  <si>
    <t>Qty Pending</t>
  </si>
  <si>
    <t>User 3</t>
  </si>
  <si>
    <t>User 4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</si>
  <si>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</si>
  <si>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</si>
  <si>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</si>
  <si>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</si>
  <si>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</si>
  <si>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</si>
  <si>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</si>
  <si>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</si>
  <si>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</si>
  <si>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</si>
  <si>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Delivery time</t>
  </si>
  <si>
    <t>Order Fulfilment</t>
  </si>
  <si>
    <t>Sum of restock qty</t>
  </si>
  <si>
    <t>Total Qty Supplied</t>
  </si>
  <si>
    <t>PO Date</t>
  </si>
  <si>
    <t>Delivered date</t>
  </si>
  <si>
    <t>Quentity</t>
  </si>
  <si>
    <t>Total cost +18% GST</t>
  </si>
  <si>
    <t>18% GST</t>
  </si>
  <si>
    <t>Handling Fee</t>
  </si>
  <si>
    <t>Delivery Fee</t>
  </si>
  <si>
    <t>Price 50% Margin</t>
  </si>
  <si>
    <t>Delivery Status</t>
  </si>
  <si>
    <t>Final price</t>
  </si>
  <si>
    <t>Row Labels</t>
  </si>
  <si>
    <t>Grand Total</t>
  </si>
  <si>
    <t>Items'</t>
  </si>
  <si>
    <t>Top 5 Selling Items</t>
  </si>
  <si>
    <t>Purchased</t>
  </si>
  <si>
    <t>Sum of Total 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</si>
  <si>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</si>
  <si>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</si>
  <si>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</si>
  <si>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</si>
  <si>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</si>
  <si>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</si>
  <si>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</si>
  <si>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</si>
  <si>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</si>
  <si>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</si>
  <si>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</si>
  <si>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</si>
  <si>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Payment</t>
  </si>
  <si>
    <t>Done</t>
  </si>
  <si>
    <t>Qty Booked</t>
  </si>
  <si>
    <t>Total Spend:</t>
  </si>
  <si>
    <t>Total earn:</t>
  </si>
  <si>
    <t>Final Price</t>
  </si>
  <si>
    <t>User 16</t>
  </si>
  <si>
    <t>Count of Order Fulfilment</t>
  </si>
  <si>
    <t>Column Labels</t>
  </si>
  <si>
    <t>Delayed Delivery</t>
  </si>
  <si>
    <t>Delivered On-Time</t>
  </si>
  <si>
    <t>On The Way</t>
  </si>
  <si>
    <t>Out Of Stock</t>
  </si>
  <si>
    <t>Payment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</si>
</sst>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 [$₹-4009]\ * #,##0_ ;_ [$₹-4009]\ * \-#,##0_ ;_ [$₹-4009]\ * &quot;-&quot;??_ ;_ @_ "/>
    <numFmt numFmtId="165" formatCode="&quot;₹&quot;\ #,##0"/>
    <numFmt numFmtId="166" formatCode="_ [$₹-4009]\ * #,##0.00_ ;_ [$₹-4009]\ * \-#,##0.00_ ;_ [$₹-4009]\ * &quot;-&quot;??_ ;_ @_ "/>
  </numFmts>
  <fonts count="3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pivotButton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14" fontId="0" fillId="0" borderId="0" xfId="0" applyNumberFormat="1"/>
    <xf numFmtId="44" fontId="0" fillId="0" borderId="0" xfId="1" applyFont="1"/>
    <xf numFmtId="14" fontId="0" fillId="0" borderId="1" xfId="0" applyNumberFormat="1" applyBorder="1"/>
    <xf numFmtId="44" fontId="0" fillId="0" borderId="1" xfId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Fill="1" applyBorder="1" applyAlignment="1">
      <alignment horizontal="center" vertical="center"/>
    </xf>
    <xf numFmtId="166" fontId="0" fillId="0" borderId="1" xfId="0" applyNumberFormat="1" applyBorder="1"/>
  </cellXfs>
  <cellStyles count="2">
    <cellStyle name="Currency" xfId="1" builtinId="4"/>
    <cellStyle name="Normal" xfId="0" builtinId="0"/>
  </cellStyles>
  <dxfs count="27"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6 – Inventory Management and Order Fulfillment Automation.xlsx]Sheet2!PivotTable5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restock qty by Supplier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Supplier1</c:v>
                </c:pt>
                <c:pt idx="1">
                  <c:v>Supplier2</c:v>
                </c:pt>
                <c:pt idx="2">
                  <c:v>Supplier3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14</c:v>
                </c:pt>
                <c:pt idx="1">
                  <c:v>6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B-4547-BD20-653E1811E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628431"/>
        <c:axId val="1132639471"/>
      </c:barChart>
      <c:catAx>
        <c:axId val="113262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39471"/>
        <c:crosses val="autoZero"/>
        <c:auto val="1"/>
        <c:lblAlgn val="ctr"/>
        <c:lblOffset val="100"/>
        <c:noMultiLvlLbl val="0"/>
      </c:catAx>
      <c:valAx>
        <c:axId val="113263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2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6 – Inventory Management and Order Fulfillment Automation.xlsx]Sheet2!PivotTable16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Selling Items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Sheet2!$H$5:$H$10</c:f>
              <c:strCache>
                <c:ptCount val="5"/>
                <c:pt idx="0">
                  <c:v>Item O</c:v>
                </c:pt>
                <c:pt idx="1">
                  <c:v>Item J</c:v>
                </c:pt>
                <c:pt idx="2">
                  <c:v>Item L</c:v>
                </c:pt>
                <c:pt idx="3">
                  <c:v>Item I</c:v>
                </c:pt>
                <c:pt idx="4">
                  <c:v>Item N</c:v>
                </c:pt>
              </c:strCache>
            </c:strRef>
          </c:cat>
          <c:val>
            <c:numRef>
              <c:f>Sheet2!$I$5:$I$10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27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9-4319-8974-C90023885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6948272"/>
        <c:axId val="716945392"/>
      </c:barChart>
      <c:catAx>
        <c:axId val="71694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45392"/>
        <c:crosses val="autoZero"/>
        <c:auto val="1"/>
        <c:lblAlgn val="ctr"/>
        <c:lblOffset val="100"/>
        <c:noMultiLvlLbl val="0"/>
      </c:catAx>
      <c:valAx>
        <c:axId val="71694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4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6 – Inventory Management and Order Fulfillment Automation.xlsx]Sheet2!PivotTable17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Sheet2!$E$4:$E$16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Sheet2!$F$4:$F$16</c:f>
              <c:numCache>
                <c:formatCode>"₹"\ #,##0</c:formatCode>
                <c:ptCount val="12"/>
                <c:pt idx="0">
                  <c:v>7546.0999999999995</c:v>
                </c:pt>
                <c:pt idx="1">
                  <c:v>3286.3</c:v>
                </c:pt>
                <c:pt idx="2">
                  <c:v>1634.3</c:v>
                </c:pt>
                <c:pt idx="3">
                  <c:v>944</c:v>
                </c:pt>
                <c:pt idx="4">
                  <c:v>389.4</c:v>
                </c:pt>
                <c:pt idx="5">
                  <c:v>590</c:v>
                </c:pt>
                <c:pt idx="6">
                  <c:v>554.6</c:v>
                </c:pt>
                <c:pt idx="7">
                  <c:v>1014.8</c:v>
                </c:pt>
                <c:pt idx="8">
                  <c:v>767</c:v>
                </c:pt>
                <c:pt idx="9">
                  <c:v>165.2</c:v>
                </c:pt>
                <c:pt idx="10">
                  <c:v>944</c:v>
                </c:pt>
                <c:pt idx="11">
                  <c:v>4796.7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D-40EC-9524-F1D014D84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74774639"/>
        <c:axId val="1174777999"/>
        <c:axId val="0"/>
      </c:bar3DChart>
      <c:catAx>
        <c:axId val="117477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77999"/>
        <c:crosses val="autoZero"/>
        <c:auto val="1"/>
        <c:lblAlgn val="ctr"/>
        <c:lblOffset val="100"/>
        <c:noMultiLvlLbl val="0"/>
      </c:catAx>
      <c:valAx>
        <c:axId val="117477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7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Profit Earning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31-490D-98F8-1AD5EFBF02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31-490D-98F8-1AD5EFBF02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Sheet2!$A$12:$A$13</c:f>
              <c:strCache>
                <c:ptCount val="2"/>
                <c:pt idx="0">
                  <c:v>Total Spend:</c:v>
                </c:pt>
                <c:pt idx="1">
                  <c:v>Total earn:</c:v>
                </c:pt>
              </c:strCache>
            </c:strRef>
          </c:cat>
          <c:val>
            <c:numRef>
              <c:f>Sheet2!$B$12:$B$13</c:f>
              <c:numCache>
                <c:formatCode>_ [$₹-4009]\ * #,##0.00_ ;_ [$₹-4009]\ * \-#,##0.00_ ;_ [$₹-4009]\ * "-"??_ ;_ @_ </c:formatCode>
                <c:ptCount val="2"/>
                <c:pt idx="0">
                  <c:v>24685.333333333332</c:v>
                </c:pt>
                <c:pt idx="1">
                  <c:v>34210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31-490D-98F8-1AD5EFBF023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6 – Inventory Management and Order Fulfillment Automation.xlsx]Sheet2!PivotTable3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Delivery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Sheet2!$B$18:$B$19</c:f>
              <c:strCache>
                <c:ptCount val="1"/>
                <c:pt idx="0">
                  <c:v>Delayed Delivery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Sheet2!$B$20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2-4870-8B3A-512F882C9EA6}"/>
            </c:ext>
          </c:extLst>
        </c:ser>
        <c:ser>
          <c:idx val="1"/>
          <c:order val="1"/>
          <c:tx>
            <c:strRef>
              <c:f>Sheet2!$C$18:$C$19</c:f>
              <c:strCache>
                <c:ptCount val="1"/>
                <c:pt idx="0">
                  <c:v>Delivered On-Time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Sheet2!$C$20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2-4870-8B3A-512F882C9EA6}"/>
            </c:ext>
          </c:extLst>
        </c:ser>
        <c:ser>
          <c:idx val="2"/>
          <c:order val="2"/>
          <c:tx>
            <c:strRef>
              <c:f>Sheet2!$D$18:$D$19</c:f>
              <c:strCache>
                <c:ptCount val="1"/>
                <c:pt idx="0">
                  <c:v>On The Way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Sheet2!$D$20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D2-4870-8B3A-512F882C9EA6}"/>
            </c:ext>
          </c:extLst>
        </c:ser>
        <c:ser>
          <c:idx val="3"/>
          <c:order val="3"/>
          <c:tx>
            <c:strRef>
              <c:f>Sheet2!$E$18:$E$19</c:f>
              <c:strCache>
                <c:ptCount val="1"/>
                <c:pt idx="0">
                  <c:v>Out Of Stock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Sheet2!$E$20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D2-4870-8B3A-512F882C9EA6}"/>
            </c:ext>
          </c:extLst>
        </c:ser>
        <c:ser>
          <c:idx val="4"/>
          <c:order val="4"/>
          <c:tx>
            <c:strRef>
              <c:f>Sheet2!$F$18:$F$19</c:f>
              <c:strCache>
                <c:ptCount val="1"/>
                <c:pt idx="0">
                  <c:v>Payment Pending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Sheet2!$A$20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Sheet2!$F$20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D2-4870-8B3A-512F882C9E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6148960"/>
        <c:axId val="736149440"/>
      </c:barChart>
      <c:catAx>
        <c:axId val="73614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149440"/>
        <c:crosses val="autoZero"/>
        <c:auto val="1"/>
        <c:lblAlgn val="ctr"/>
        <c:lblOffset val="100"/>
        <c:noMultiLvlLbl val="0"/>
      </c:catAx>
      <c:valAx>
        <c:axId val="73614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14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4</xdr:col>
      <xdr:colOff>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75D8E-67D4-470B-B1F1-FB6E6F6C8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4</xdr:row>
      <xdr:rowOff>22860</xdr:rowOff>
    </xdr:from>
    <xdr:to>
      <xdr:col>9</xdr:col>
      <xdr:colOff>350520</xdr:colOff>
      <xdr:row>19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447A93-3EE3-4A74-8DC7-262428133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655320</xdr:colOff>
      <xdr:row>4</xdr:row>
      <xdr:rowOff>22860</xdr:rowOff>
    </xdr:from>
    <xdr:to>
      <xdr:col>17</xdr:col>
      <xdr:colOff>7620</xdr:colOff>
      <xdr:row>20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1B4BB0-C57A-4D6C-B7C5-6C34B4F2C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6</xdr:col>
      <xdr:colOff>274320</xdr:colOff>
      <xdr:row>36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0CF0E7-8D6C-47B5-BD84-7F9F725833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14</xdr:col>
      <xdr:colOff>15240</xdr:colOff>
      <xdr:row>36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2EBE23-7FD7-47AD-A3BD-57BC9BEF9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95.999012499997" createdVersion="8" refreshedVersion="8" minRefreshableVersion="3" recordCount="29" xr:uid="{34E01309-4E0B-41BD-B08B-0547757C61A4}">
  <cacheSource type="worksheet">
    <worksheetSource ref="A1:P30" sheet="Order_data"/>
  </cacheSource>
  <cacheFields count="18">
    <cacheField name="Order_ID" numFmtId="0">
      <sharedItems containsSemiMixedTypes="0" containsString="0" containsNumber="1" containsInteger="1" minValue="1" maxValue="30"/>
    </cacheField>
    <cacheField name="Customer_Name" numFmtId="0">
      <sharedItems/>
    </cacheField>
    <cacheField name="Product_ID" numFmtId="0">
      <sharedItems containsSemiMixedTypes="0" containsString="0" containsNumber="1" containsInteger="1" minValue="1" maxValue="15"/>
    </cacheField>
    <cacheField name="Product Name" numFmtId="0">
      <sharedItems count="13">
        <s v="Item A"/>
        <s v="Item C"/>
        <s v="Item B"/>
        <s v="Item D"/>
        <s v="Item E"/>
        <s v="Item F"/>
        <s v="Item G"/>
        <s v="Item I"/>
        <s v="Item H"/>
        <s v="Item L"/>
        <s v="Item O"/>
        <s v="Item N"/>
        <s v="Item J"/>
      </sharedItems>
    </cacheField>
    <cacheField name="Quantity" numFmtId="0">
      <sharedItems containsSemiMixedTypes="0" containsString="0" containsNumber="1" containsInteger="1" minValue="3" maxValue="20"/>
    </cacheField>
    <cacheField name="Unit Price" numFmtId="164">
      <sharedItems containsSemiMixedTypes="0" containsString="0" containsNumber="1" containsInteger="1" minValue="30" maxValue="85"/>
    </cacheField>
    <cacheField name="18% GST" numFmtId="165">
      <sharedItems containsSemiMixedTypes="0" containsString="0" containsNumber="1" minValue="16.2" maxValue="260.09999999999997"/>
    </cacheField>
    <cacheField name="Handling Fee" numFmtId="165">
      <sharedItems containsSemiMixedTypes="0" containsString="0" containsNumber="1" containsInteger="1" minValue="9" maxValue="9"/>
    </cacheField>
    <cacheField name="Delivery Fee" numFmtId="165">
      <sharedItems containsSemiMixedTypes="0" containsString="0" containsNumber="1" containsInteger="1" minValue="50" maxValue="50"/>
    </cacheField>
    <cacheField name="Total Price" numFmtId="165">
      <sharedItems containsSemiMixedTypes="0" containsString="0" containsNumber="1" minValue="165.2" maxValue="1764.1"/>
    </cacheField>
    <cacheField name="Order_Date" numFmtId="14">
      <sharedItems containsSemiMixedTypes="0" containsNonDate="0" containsDate="1" containsString="0" minDate="2022-01-15T00:00:00" maxDate="2023-03-03T00:00:00" count="29">
        <d v="2022-01-15T00:00:00"/>
        <d v="2022-02-20T00:00:00"/>
        <d v="2022-03-10T00:00:00"/>
        <d v="2022-04-05T00:00:00"/>
        <d v="2022-05-12T00:00:00"/>
        <d v="2022-06-18T00:00:00"/>
        <d v="2022-07-25T00:00:00"/>
        <d v="2022-08-30T00:00:00"/>
        <d v="2022-09-12T00:00:00"/>
        <d v="2022-10-20T00:00:00"/>
        <d v="2022-11-05T00:00:00"/>
        <d v="2022-12-10T00:00:00"/>
        <d v="2022-12-15T00:00:00"/>
        <d v="2022-12-18T00:00:00"/>
        <d v="2022-12-22T00:00:00"/>
        <d v="2022-12-25T00:00:00"/>
        <d v="2022-12-28T00:00:00"/>
        <d v="2023-01-02T00:00:00"/>
        <d v="2023-01-05T00:00:00"/>
        <d v="2023-01-15T00:00:00"/>
        <d v="2023-01-18T00:00:00"/>
        <d v="2023-01-25T00:00:00"/>
        <d v="2023-01-30T00:00:00"/>
        <d v="2023-02-05T00:00:00"/>
        <d v="2023-02-15T00:00:00"/>
        <d v="2023-02-16T00:00:00"/>
        <d v="2023-02-20T00:00:00"/>
        <d v="2023-02-25T00:00:00"/>
        <d v="2023-03-02T00:00:00"/>
      </sharedItems>
      <fieldGroup par="17"/>
    </cacheField>
    <cacheField name="Shipping_Date" numFmtId="14">
      <sharedItems containsNonDate="0" containsDate="1" containsString="0" containsBlank="1" minDate="2022-01-16T00:00:00" maxDate="2023-02-27T00:00:00"/>
    </cacheField>
    <cacheField name="Delivery time" numFmtId="1">
      <sharedItems containsSemiMixedTypes="0" containsString="0" containsNumber="1" containsInteger="1" minValue="0" maxValue="7"/>
    </cacheField>
    <cacheField name="Order Fulfilment" numFmtId="1">
      <sharedItems/>
    </cacheField>
    <cacheField name="Delivery_Status" numFmtId="0">
      <sharedItems/>
    </cacheField>
    <cacheField name="Months (Order_Date)" numFmtId="0" databaseField="0">
      <fieldGroup base="10">
        <rangePr groupBy="months" startDate="2022-01-15T00:00:00" endDate="2023-03-03T00:00:00"/>
        <groupItems count="14">
          <s v="&lt;15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-03-2023"/>
        </groupItems>
      </fieldGroup>
    </cacheField>
    <cacheField name="Quarters (Order_Date)" numFmtId="0" databaseField="0">
      <fieldGroup base="10">
        <rangePr groupBy="quarters" startDate="2022-01-15T00:00:00" endDate="2023-03-03T00:00:00"/>
        <groupItems count="6">
          <s v="&lt;15-01-2022"/>
          <s v="Qtr1"/>
          <s v="Qtr2"/>
          <s v="Qtr3"/>
          <s v="Qtr4"/>
          <s v="&gt;03-03-2023"/>
        </groupItems>
      </fieldGroup>
    </cacheField>
    <cacheField name="Years (Order_Date)" numFmtId="0" databaseField="0">
      <fieldGroup base="10">
        <rangePr groupBy="years" startDate="2022-01-15T00:00:00" endDate="2023-03-03T00:00:00"/>
        <groupItems count="4">
          <s v="&lt;15-01-2022"/>
          <s v="2022"/>
          <s v="2023"/>
          <s v="&gt;03-03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95.999012962966" createdVersion="8" refreshedVersion="8" minRefreshableVersion="3" recordCount="15" xr:uid="{DB7C53C2-6778-4CA4-BCAA-2732210DADC4}">
  <cacheSource type="worksheet">
    <worksheetSource ref="A1:K16" sheet="Inventory_data"/>
  </cacheSource>
  <cacheFields count="11">
    <cacheField name="Product_ID" numFmtId="0">
      <sharedItems containsSemiMixedTypes="0" containsString="0" containsNumber="1" containsInteger="1" minValue="1" maxValue="15"/>
    </cacheField>
    <cacheField name="Product_Name" numFmtId="0">
      <sharedItems/>
    </cacheField>
    <cacheField name="Total Qty Supplied" numFmtId="0">
      <sharedItems containsSemiMixedTypes="0" containsString="0" containsNumber="1" containsInteger="1" minValue="15" maxValue="60"/>
    </cacheField>
    <cacheField name="Stock Quantity" numFmtId="0">
      <sharedItems containsSemiMixedTypes="0" containsString="0" containsNumber="1" containsInteger="1" minValue="-1" maxValue="50"/>
    </cacheField>
    <cacheField name="Price 50% Margin" numFmtId="0">
      <sharedItems containsSemiMixedTypes="0" containsString="0" containsNumber="1" containsInteger="1" minValue="30" maxValue="85"/>
    </cacheField>
    <cacheField name="Final price" numFmtId="0">
      <sharedItems containsSemiMixedTypes="0" containsString="0" containsNumber="1" containsInteger="1" minValue="-75" maxValue="3000"/>
    </cacheField>
    <cacheField name="Reorder_Point" numFmtId="0">
      <sharedItems containsSemiMixedTypes="0" containsString="0" containsNumber="1" containsInteger="1" minValue="5" maxValue="30"/>
    </cacheField>
    <cacheField name="Qty Delivered" numFmtId="0">
      <sharedItems containsSemiMixedTypes="0" containsString="0" containsNumber="1" containsInteger="1" minValue="0" maxValue="48"/>
    </cacheField>
    <cacheField name="Qty Pending" numFmtId="0">
      <sharedItems containsSemiMixedTypes="0" containsString="0" containsNumber="1" containsInteger="1" minValue="0" maxValue="19"/>
    </cacheField>
    <cacheField name="restock qty" numFmtId="0">
      <sharedItems containsSemiMixedTypes="0" containsString="0" containsNumber="1" containsInteger="1" minValue="0" maxValue="26"/>
    </cacheField>
    <cacheField name="Supplier" numFmtId="0">
      <sharedItems count="3">
        <s v="Supplier1"/>
        <s v="Supplier2"/>
        <s v="Supplier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96.937677083333" createdVersion="8" refreshedVersion="8" minRefreshableVersion="3" recordCount="30" xr:uid="{6E07D5AD-E3E2-4802-BB7E-018D946BAF34}">
  <cacheSource type="worksheet">
    <worksheetSource ref="A1:P31" sheet="Order_data"/>
  </cacheSource>
  <cacheFields count="16">
    <cacheField name="Order_ID" numFmtId="0">
      <sharedItems containsString="0" containsBlank="1" containsNumber="1" containsInteger="1" minValue="1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1"/>
        <n v="22"/>
        <n v="23"/>
        <n v="24"/>
        <n v="25"/>
        <n v="26"/>
        <n v="27"/>
        <n v="28"/>
        <n v="29"/>
        <n v="30"/>
        <m/>
      </sharedItems>
    </cacheField>
    <cacheField name="Customer_Name" numFmtId="0">
      <sharedItems/>
    </cacheField>
    <cacheField name="Product_ID" numFmtId="0">
      <sharedItems containsSemiMixedTypes="0" containsString="0" containsNumber="1" containsInteger="1" minValue="1" maxValue="15"/>
    </cacheField>
    <cacheField name="Product Name" numFmtId="0">
      <sharedItems/>
    </cacheField>
    <cacheField name="Quantity" numFmtId="0">
      <sharedItems containsSemiMixedTypes="0" containsString="0" containsNumber="1" containsInteger="1" minValue="3" maxValue="100"/>
    </cacheField>
    <cacheField name="Unit Price" numFmtId="164">
      <sharedItems containsSemiMixedTypes="0" containsString="0" containsNumber="1" containsInteger="1" minValue="30" maxValue="85"/>
    </cacheField>
    <cacheField name="Total Price" numFmtId="164">
      <sharedItems containsSemiMixedTypes="0" containsString="0" containsNumber="1" containsInteger="1" minValue="90" maxValue="7400"/>
    </cacheField>
    <cacheField name="18% GST" numFmtId="165">
      <sharedItems containsSemiMixedTypes="0" containsString="0" containsNumber="1" minValue="16.2" maxValue="1332"/>
    </cacheField>
    <cacheField name="Handling Fee" numFmtId="165">
      <sharedItems containsSemiMixedTypes="0" containsString="0" containsNumber="1" containsInteger="1" minValue="9" maxValue="9"/>
    </cacheField>
    <cacheField name="Delivery Fee" numFmtId="165">
      <sharedItems containsSemiMixedTypes="0" containsString="0" containsNumber="1" containsInteger="1" minValue="30" maxValue="30"/>
    </cacheField>
    <cacheField name="Final Price" numFmtId="165">
      <sharedItems containsSemiMixedTypes="0" containsString="0" containsNumber="1" minValue="145.19999999999999" maxValue="8771"/>
    </cacheField>
    <cacheField name="Order_Date" numFmtId="14">
      <sharedItems containsSemiMixedTypes="0" containsNonDate="0" containsDate="1" containsString="0" minDate="2022-01-15T00:00:00" maxDate="2023-03-11T00:00:00"/>
    </cacheField>
    <cacheField name="Shipping_Date" numFmtId="14">
      <sharedItems containsNonDate="0" containsDate="1" containsString="0" containsBlank="1" minDate="2022-01-16T00:00:00" maxDate="2023-03-02T00:00:00"/>
    </cacheField>
    <cacheField name="Delivery time" numFmtId="1">
      <sharedItems containsSemiMixedTypes="0" containsString="0" containsNumber="1" containsInteger="1" minValue="0" maxValue="12"/>
    </cacheField>
    <cacheField name="Payment" numFmtId="1">
      <sharedItems/>
    </cacheField>
    <cacheField name="Order Fulfilment" numFmtId="1">
      <sharedItems count="5">
        <s v="Delivered On-Time"/>
        <s v="Delayed Delivery"/>
        <s v="Out Of Stock"/>
        <s v="On The Way"/>
        <s v="Payment Pend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n v="1"/>
    <s v="Emma"/>
    <n v="1"/>
    <x v="0"/>
    <n v="5"/>
    <n v="40"/>
    <n v="36"/>
    <n v="9"/>
    <n v="50"/>
    <n v="295"/>
    <x v="0"/>
    <d v="2022-01-16T00:00:00"/>
    <n v="1"/>
    <s v="On-Time"/>
    <s v="Delivered"/>
  </r>
  <r>
    <n v="2"/>
    <s v="Jackson"/>
    <n v="3"/>
    <x v="1"/>
    <n v="10"/>
    <n v="70"/>
    <n v="126"/>
    <n v="9"/>
    <n v="50"/>
    <n v="885"/>
    <x v="1"/>
    <d v="2022-02-26T00:00:00"/>
    <n v="6"/>
    <s v="On-Time"/>
    <s v="Delivered"/>
  </r>
  <r>
    <n v="3"/>
    <s v="Harper"/>
    <n v="2"/>
    <x v="2"/>
    <n v="8"/>
    <n v="30"/>
    <n v="43.199999999999996"/>
    <n v="9"/>
    <n v="50"/>
    <n v="342.2"/>
    <x v="2"/>
    <d v="2022-03-13T00:00:00"/>
    <n v="3"/>
    <s v="On-Time"/>
    <s v="Delivered"/>
  </r>
  <r>
    <n v="4"/>
    <s v="Aiden"/>
    <n v="4"/>
    <x v="3"/>
    <n v="15"/>
    <n v="50"/>
    <n v="135"/>
    <n v="9"/>
    <n v="50"/>
    <n v="944"/>
    <x v="3"/>
    <d v="2022-04-08T00:00:00"/>
    <n v="3"/>
    <s v="On-Time"/>
    <s v="Delivered"/>
  </r>
  <r>
    <n v="5"/>
    <s v="Amelia"/>
    <n v="1"/>
    <x v="0"/>
    <n v="7"/>
    <n v="40"/>
    <n v="50.4"/>
    <n v="9"/>
    <n v="50"/>
    <n v="389.4"/>
    <x v="4"/>
    <d v="2022-05-13T00:00:00"/>
    <n v="1"/>
    <s v="On-Time"/>
    <s v="Delivered"/>
  </r>
  <r>
    <n v="6"/>
    <s v="Lucas"/>
    <n v="5"/>
    <x v="4"/>
    <n v="6"/>
    <n v="75"/>
    <n v="81"/>
    <n v="9"/>
    <n v="50"/>
    <n v="590"/>
    <x v="5"/>
    <d v="2022-06-23T00:00:00"/>
    <n v="5"/>
    <s v="On-Time"/>
    <s v="Delivered"/>
  </r>
  <r>
    <n v="7"/>
    <s v="Charlotte"/>
    <n v="3"/>
    <x v="1"/>
    <n v="6"/>
    <n v="70"/>
    <n v="75.599999999999994"/>
    <n v="9"/>
    <n v="50"/>
    <n v="554.6"/>
    <x v="6"/>
    <d v="2022-07-29T00:00:00"/>
    <n v="4"/>
    <s v="On-Time"/>
    <s v="Delivered"/>
  </r>
  <r>
    <n v="8"/>
    <s v="Mason"/>
    <n v="6"/>
    <x v="5"/>
    <n v="18"/>
    <n v="45"/>
    <n v="145.79999999999998"/>
    <n v="9"/>
    <n v="50"/>
    <n v="1014.8"/>
    <x v="7"/>
    <d v="2022-08-31T00:00:00"/>
    <n v="1"/>
    <s v="On-Time"/>
    <s v="Delivered"/>
  </r>
  <r>
    <n v="9"/>
    <s v="Evelyn"/>
    <n v="7"/>
    <x v="6"/>
    <n v="10"/>
    <n v="60"/>
    <n v="108"/>
    <n v="9"/>
    <n v="50"/>
    <n v="767"/>
    <x v="8"/>
    <d v="2022-09-14T00:00:00"/>
    <n v="2"/>
    <s v="On-Time"/>
    <s v="Delivered"/>
  </r>
  <r>
    <n v="10"/>
    <s v="Oliver"/>
    <n v="2"/>
    <x v="2"/>
    <n v="3"/>
    <n v="30"/>
    <n v="16.2"/>
    <n v="9"/>
    <n v="50"/>
    <n v="165.2"/>
    <x v="9"/>
    <d v="2022-10-26T00:00:00"/>
    <n v="6"/>
    <s v="On-Time"/>
    <s v="Delivered"/>
  </r>
  <r>
    <n v="11"/>
    <s v="Abigail"/>
    <n v="5"/>
    <x v="4"/>
    <n v="10"/>
    <n v="75"/>
    <n v="135"/>
    <n v="9"/>
    <n v="50"/>
    <n v="944"/>
    <x v="10"/>
    <d v="2022-11-07T00:00:00"/>
    <n v="2"/>
    <s v="On-Time"/>
    <s v="Delivered"/>
  </r>
  <r>
    <n v="12"/>
    <s v="Liam"/>
    <n v="9"/>
    <x v="7"/>
    <n v="8"/>
    <n v="35"/>
    <n v="50.4"/>
    <n v="9"/>
    <n v="50"/>
    <n v="389.4"/>
    <x v="11"/>
    <d v="2022-12-12T00:00:00"/>
    <n v="2"/>
    <s v="On-Time"/>
    <s v="Delivered"/>
  </r>
  <r>
    <n v="13"/>
    <s v="Ava"/>
    <n v="8"/>
    <x v="8"/>
    <n v="7"/>
    <n v="80"/>
    <n v="100.8"/>
    <n v="9"/>
    <n v="50"/>
    <n v="719.8"/>
    <x v="12"/>
    <d v="2022-12-17T00:00:00"/>
    <n v="2"/>
    <s v="On-Time"/>
    <s v="Delivered"/>
  </r>
  <r>
    <n v="14"/>
    <s v="Noah"/>
    <n v="12"/>
    <x v="9"/>
    <n v="5"/>
    <n v="55"/>
    <n v="49.5"/>
    <n v="9"/>
    <n v="50"/>
    <n v="383.5"/>
    <x v="13"/>
    <d v="2022-12-25T00:00:00"/>
    <n v="7"/>
    <s v="On-Time"/>
    <s v="Delivered"/>
  </r>
  <r>
    <n v="15"/>
    <s v="Sophia"/>
    <n v="3"/>
    <x v="1"/>
    <n v="15"/>
    <n v="70"/>
    <n v="189"/>
    <n v="9"/>
    <n v="50"/>
    <n v="1298"/>
    <x v="14"/>
    <d v="2022-12-26T00:00:00"/>
    <n v="4"/>
    <s v="On-Time"/>
    <s v="Delivered"/>
  </r>
  <r>
    <n v="16"/>
    <s v="User 1"/>
    <n v="9"/>
    <x v="7"/>
    <n v="20"/>
    <n v="35"/>
    <n v="126"/>
    <n v="9"/>
    <n v="50"/>
    <n v="885"/>
    <x v="15"/>
    <d v="2022-12-28T00:00:00"/>
    <n v="3"/>
    <s v="On-Time"/>
    <s v="Delivered"/>
  </r>
  <r>
    <n v="17"/>
    <s v="User2"/>
    <n v="15"/>
    <x v="10"/>
    <n v="20"/>
    <n v="45"/>
    <n v="162"/>
    <n v="9"/>
    <n v="50"/>
    <n v="1121"/>
    <x v="16"/>
    <d v="2023-01-02T00:00:00"/>
    <n v="5"/>
    <s v="On-Time"/>
    <s v="Delivered"/>
  </r>
  <r>
    <n v="18"/>
    <s v="User 3"/>
    <n v="3"/>
    <x v="1"/>
    <n v="17"/>
    <n v="70"/>
    <n v="214.2"/>
    <n v="9"/>
    <n v="50"/>
    <n v="1463.2"/>
    <x v="17"/>
    <d v="2023-01-03T00:00:00"/>
    <n v="1"/>
    <s v="On-Time"/>
    <s v="Delivered"/>
  </r>
  <r>
    <n v="19"/>
    <s v="User 4"/>
    <n v="14"/>
    <x v="11"/>
    <n v="11"/>
    <n v="75"/>
    <n v="148.5"/>
    <n v="9"/>
    <n v="50"/>
    <n v="1032.5"/>
    <x v="18"/>
    <d v="2023-01-08T00:00:00"/>
    <n v="3"/>
    <s v="On-Time"/>
    <s v="Delivered"/>
  </r>
  <r>
    <n v="21"/>
    <s v="User 6"/>
    <n v="1"/>
    <x v="0"/>
    <n v="15"/>
    <n v="40"/>
    <n v="108"/>
    <n v="9"/>
    <n v="50"/>
    <n v="767"/>
    <x v="19"/>
    <d v="2023-01-22T00:00:00"/>
    <n v="7"/>
    <s v="On-Time"/>
    <s v="Delivered"/>
  </r>
  <r>
    <n v="22"/>
    <s v="User 7"/>
    <n v="10"/>
    <x v="12"/>
    <n v="17"/>
    <n v="85"/>
    <n v="260.09999999999997"/>
    <n v="9"/>
    <n v="50"/>
    <n v="1764.1"/>
    <x v="20"/>
    <d v="2023-01-23T00:00:00"/>
    <n v="5"/>
    <s v="On-Time"/>
    <s v="Delivered"/>
  </r>
  <r>
    <n v="23"/>
    <s v="User 8"/>
    <n v="10"/>
    <x v="12"/>
    <n v="11"/>
    <n v="85"/>
    <n v="168.29999999999998"/>
    <n v="9"/>
    <n v="50"/>
    <n v="1162.3"/>
    <x v="21"/>
    <d v="2023-01-26T00:00:00"/>
    <n v="1"/>
    <s v="On-Time"/>
    <s v="Delivered"/>
  </r>
  <r>
    <n v="24"/>
    <s v="User 9"/>
    <n v="4"/>
    <x v="3"/>
    <n v="17"/>
    <n v="50"/>
    <n v="153"/>
    <n v="9"/>
    <n v="50"/>
    <n v="1062"/>
    <x v="22"/>
    <d v="2023-02-06T00:00:00"/>
    <n v="7"/>
    <s v="On-Time"/>
    <s v="Delivered"/>
  </r>
  <r>
    <n v="25"/>
    <s v="User 10"/>
    <n v="9"/>
    <x v="7"/>
    <n v="5"/>
    <n v="35"/>
    <n v="31.5"/>
    <n v="9"/>
    <n v="50"/>
    <n v="265.5"/>
    <x v="23"/>
    <m/>
    <n v="0"/>
    <s v="Pending"/>
    <s v="Pending"/>
  </r>
  <r>
    <n v="26"/>
    <s v="User 11"/>
    <n v="14"/>
    <x v="11"/>
    <n v="4"/>
    <n v="75"/>
    <n v="54"/>
    <n v="9"/>
    <n v="50"/>
    <n v="413"/>
    <x v="24"/>
    <m/>
    <n v="0"/>
    <s v="Pending"/>
    <s v="Pending"/>
  </r>
  <r>
    <n v="27"/>
    <s v="User 12"/>
    <n v="4"/>
    <x v="3"/>
    <n v="9"/>
    <n v="50"/>
    <n v="81"/>
    <n v="9"/>
    <n v="50"/>
    <n v="590"/>
    <x v="25"/>
    <m/>
    <n v="0"/>
    <s v="Pending"/>
    <s v="Pending"/>
  </r>
  <r>
    <n v="28"/>
    <s v="User 13"/>
    <n v="7"/>
    <x v="6"/>
    <n v="5"/>
    <n v="60"/>
    <n v="54"/>
    <n v="9"/>
    <n v="50"/>
    <n v="413"/>
    <x v="26"/>
    <m/>
    <n v="0"/>
    <s v="Pending"/>
    <s v="Pending"/>
  </r>
  <r>
    <n v="29"/>
    <s v="User 14"/>
    <n v="1"/>
    <x v="0"/>
    <n v="14"/>
    <n v="40"/>
    <n v="100.8"/>
    <n v="9"/>
    <n v="50"/>
    <n v="719.8"/>
    <x v="27"/>
    <d v="2023-02-26T00:00:00"/>
    <n v="1"/>
    <s v="On-Time"/>
    <s v="Delivered"/>
  </r>
  <r>
    <n v="30"/>
    <s v="User 15"/>
    <n v="12"/>
    <x v="9"/>
    <n v="19"/>
    <n v="55"/>
    <n v="188.1"/>
    <n v="9"/>
    <n v="50"/>
    <n v="1292.0999999999999"/>
    <x v="28"/>
    <m/>
    <n v="0"/>
    <s v="Pending"/>
    <s v="Pending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s v="Item A"/>
    <n v="50"/>
    <n v="9"/>
    <n v="40"/>
    <n v="360"/>
    <n v="20"/>
    <n v="41"/>
    <n v="0"/>
    <n v="0"/>
    <x v="0"/>
  </r>
  <r>
    <n v="2"/>
    <s v="Item B"/>
    <n v="30"/>
    <n v="19"/>
    <n v="30"/>
    <n v="570"/>
    <n v="10"/>
    <n v="11"/>
    <n v="0"/>
    <n v="0"/>
    <x v="1"/>
  </r>
  <r>
    <n v="3"/>
    <s v="Item C"/>
    <n v="60"/>
    <n v="12"/>
    <n v="70"/>
    <n v="840"/>
    <n v="15"/>
    <n v="48"/>
    <n v="0"/>
    <n v="0"/>
    <x v="0"/>
  </r>
  <r>
    <n v="4"/>
    <s v="Item D"/>
    <n v="40"/>
    <n v="8"/>
    <n v="50"/>
    <n v="400"/>
    <n v="25"/>
    <n v="32"/>
    <n v="9"/>
    <n v="26"/>
    <x v="2"/>
  </r>
  <r>
    <n v="5"/>
    <s v="Item E"/>
    <n v="15"/>
    <n v="-1"/>
    <n v="75"/>
    <n v="-75"/>
    <n v="5"/>
    <n v="16"/>
    <n v="0"/>
    <n v="6"/>
    <x v="1"/>
  </r>
  <r>
    <n v="6"/>
    <s v="Item F"/>
    <n v="25"/>
    <n v="7"/>
    <n v="45"/>
    <n v="315"/>
    <n v="10"/>
    <n v="18"/>
    <n v="0"/>
    <n v="0"/>
    <x v="2"/>
  </r>
  <r>
    <n v="7"/>
    <s v="Item G"/>
    <n v="60"/>
    <n v="50"/>
    <n v="60"/>
    <n v="3000"/>
    <n v="30"/>
    <n v="10"/>
    <n v="5"/>
    <n v="0"/>
    <x v="0"/>
  </r>
  <r>
    <n v="8"/>
    <s v="Item H"/>
    <n v="35"/>
    <n v="28"/>
    <n v="80"/>
    <n v="2240"/>
    <n v="15"/>
    <n v="7"/>
    <n v="0"/>
    <n v="0"/>
    <x v="1"/>
  </r>
  <r>
    <n v="9"/>
    <s v="Item I"/>
    <n v="30"/>
    <n v="2"/>
    <n v="35"/>
    <n v="70"/>
    <n v="5"/>
    <n v="28"/>
    <n v="5"/>
    <n v="8"/>
    <x v="2"/>
  </r>
  <r>
    <n v="10"/>
    <s v="Item J"/>
    <n v="45"/>
    <n v="17"/>
    <n v="85"/>
    <n v="1445"/>
    <n v="25"/>
    <n v="28"/>
    <n v="0"/>
    <n v="0"/>
    <x v="0"/>
  </r>
  <r>
    <n v="11"/>
    <s v="Item K"/>
    <n v="22"/>
    <n v="22"/>
    <n v="74"/>
    <n v="1628"/>
    <n v="10"/>
    <n v="0"/>
    <n v="0"/>
    <n v="0"/>
    <x v="1"/>
  </r>
  <r>
    <n v="12"/>
    <s v="Item L"/>
    <n v="18"/>
    <n v="13"/>
    <n v="55"/>
    <n v="715"/>
    <n v="8"/>
    <n v="5"/>
    <n v="19"/>
    <n v="14"/>
    <x v="0"/>
  </r>
  <r>
    <n v="13"/>
    <s v="Item M"/>
    <n v="40"/>
    <n v="40"/>
    <n v="65"/>
    <n v="2600"/>
    <n v="20"/>
    <n v="0"/>
    <n v="0"/>
    <n v="0"/>
    <x v="2"/>
  </r>
  <r>
    <n v="14"/>
    <s v="Item N"/>
    <n v="33"/>
    <n v="22"/>
    <n v="75"/>
    <n v="1650"/>
    <n v="15"/>
    <n v="11"/>
    <n v="4"/>
    <n v="0"/>
    <x v="1"/>
  </r>
  <r>
    <n v="15"/>
    <s v="Item O"/>
    <n v="28"/>
    <n v="8"/>
    <n v="45"/>
    <n v="360"/>
    <n v="12"/>
    <n v="20"/>
    <n v="0"/>
    <n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Emma"/>
    <n v="1"/>
    <s v="Item A"/>
    <n v="5"/>
    <n v="40"/>
    <n v="200"/>
    <n v="36"/>
    <n v="9"/>
    <n v="30"/>
    <n v="275"/>
    <d v="2022-01-15T00:00:00"/>
    <d v="2022-01-16T00:00:00"/>
    <n v="1"/>
    <s v="Done"/>
    <x v="0"/>
  </r>
  <r>
    <x v="1"/>
    <s v="Jackson"/>
    <n v="3"/>
    <s v="Item C"/>
    <n v="10"/>
    <n v="70"/>
    <n v="700"/>
    <n v="126"/>
    <n v="9"/>
    <n v="30"/>
    <n v="865"/>
    <d v="2022-02-20T00:00:00"/>
    <d v="2022-03-01T00:00:00"/>
    <n v="9"/>
    <s v="Done"/>
    <x v="1"/>
  </r>
  <r>
    <x v="2"/>
    <s v="Harper"/>
    <n v="2"/>
    <s v="Item B"/>
    <n v="15"/>
    <n v="30"/>
    <n v="450"/>
    <n v="81"/>
    <n v="9"/>
    <n v="30"/>
    <n v="570"/>
    <d v="2022-03-10T00:00:00"/>
    <d v="2022-03-13T00:00:00"/>
    <n v="3"/>
    <s v="Done"/>
    <x v="0"/>
  </r>
  <r>
    <x v="3"/>
    <s v="Aiden"/>
    <n v="4"/>
    <s v="Item D"/>
    <n v="6"/>
    <n v="50"/>
    <n v="300"/>
    <n v="54"/>
    <n v="9"/>
    <n v="30"/>
    <n v="393"/>
    <d v="2022-04-05T00:00:00"/>
    <d v="2022-04-08T00:00:00"/>
    <n v="3"/>
    <s v="Done"/>
    <x v="0"/>
  </r>
  <r>
    <x v="4"/>
    <s v="Amelia"/>
    <n v="1"/>
    <s v="Item A"/>
    <n v="7"/>
    <n v="40"/>
    <n v="280"/>
    <n v="50.4"/>
    <n v="9"/>
    <n v="30"/>
    <n v="369.4"/>
    <d v="2022-05-12T00:00:00"/>
    <d v="2022-05-13T00:00:00"/>
    <n v="1"/>
    <s v="Done"/>
    <x v="0"/>
  </r>
  <r>
    <x v="5"/>
    <s v="Lucas"/>
    <n v="5"/>
    <s v="Item E"/>
    <n v="6"/>
    <n v="75"/>
    <n v="450"/>
    <n v="81"/>
    <n v="9"/>
    <n v="30"/>
    <n v="570"/>
    <d v="2022-06-18T00:00:00"/>
    <d v="2022-06-23T00:00:00"/>
    <n v="5"/>
    <s v="Done"/>
    <x v="0"/>
  </r>
  <r>
    <x v="6"/>
    <s v="Charlotte"/>
    <n v="3"/>
    <s v="Item C"/>
    <n v="6"/>
    <n v="70"/>
    <n v="420"/>
    <n v="75.599999999999994"/>
    <n v="9"/>
    <n v="30"/>
    <n v="534.6"/>
    <d v="2022-07-25T00:00:00"/>
    <d v="2022-07-29T00:00:00"/>
    <n v="4"/>
    <s v="Done"/>
    <x v="0"/>
  </r>
  <r>
    <x v="7"/>
    <s v="Mason"/>
    <n v="6"/>
    <s v="Item F"/>
    <n v="18"/>
    <n v="45"/>
    <n v="810"/>
    <n v="145.79999999999998"/>
    <n v="9"/>
    <n v="30"/>
    <n v="994.8"/>
    <d v="2022-08-30T00:00:00"/>
    <d v="2022-08-31T00:00:00"/>
    <n v="1"/>
    <s v="Done"/>
    <x v="0"/>
  </r>
  <r>
    <x v="8"/>
    <s v="Evelyn"/>
    <n v="7"/>
    <s v="Item G"/>
    <n v="50"/>
    <n v="60"/>
    <n v="3000"/>
    <n v="540"/>
    <n v="9"/>
    <n v="30"/>
    <n v="3579"/>
    <d v="2022-09-12T00:00:00"/>
    <d v="2022-09-14T00:00:00"/>
    <n v="2"/>
    <s v="Done"/>
    <x v="0"/>
  </r>
  <r>
    <x v="9"/>
    <s v="Oliver"/>
    <n v="2"/>
    <s v="Item B"/>
    <n v="3"/>
    <n v="30"/>
    <n v="90"/>
    <n v="16.2"/>
    <n v="9"/>
    <n v="30"/>
    <n v="145.19999999999999"/>
    <d v="2022-10-20T00:00:00"/>
    <d v="2022-10-28T00:00:00"/>
    <n v="8"/>
    <s v="Done"/>
    <x v="1"/>
  </r>
  <r>
    <x v="10"/>
    <s v="Abigail"/>
    <n v="5"/>
    <s v="Item E"/>
    <n v="9"/>
    <n v="75"/>
    <n v="675"/>
    <n v="121.5"/>
    <n v="9"/>
    <n v="30"/>
    <n v="835.5"/>
    <d v="2022-11-05T00:00:00"/>
    <d v="2022-11-07T00:00:00"/>
    <n v="2"/>
    <s v="Done"/>
    <x v="0"/>
  </r>
  <r>
    <x v="11"/>
    <s v="Liam"/>
    <n v="9"/>
    <s v="Item I"/>
    <n v="8"/>
    <n v="35"/>
    <n v="280"/>
    <n v="50.4"/>
    <n v="9"/>
    <n v="30"/>
    <n v="369.4"/>
    <d v="2022-12-10T00:00:00"/>
    <d v="2022-12-12T00:00:00"/>
    <n v="2"/>
    <s v="Done"/>
    <x v="0"/>
  </r>
  <r>
    <x v="12"/>
    <s v="Ava"/>
    <n v="8"/>
    <s v="Item H"/>
    <n v="27"/>
    <n v="80"/>
    <n v="2160"/>
    <n v="388.8"/>
    <n v="9"/>
    <n v="30"/>
    <n v="2587.8000000000002"/>
    <d v="2022-12-15T00:00:00"/>
    <d v="2022-12-17T00:00:00"/>
    <n v="2"/>
    <s v="Done"/>
    <x v="0"/>
  </r>
  <r>
    <x v="13"/>
    <s v="Noah"/>
    <n v="12"/>
    <s v="Item L"/>
    <n v="18"/>
    <n v="55"/>
    <n v="990"/>
    <n v="178.2"/>
    <n v="9"/>
    <n v="30"/>
    <n v="1207.2"/>
    <d v="2022-12-18T00:00:00"/>
    <d v="2022-12-30T00:00:00"/>
    <n v="12"/>
    <s v="Done"/>
    <x v="1"/>
  </r>
  <r>
    <x v="14"/>
    <s v="Sophia"/>
    <n v="3"/>
    <s v="Item C"/>
    <n v="15"/>
    <n v="70"/>
    <n v="1050"/>
    <n v="189"/>
    <n v="9"/>
    <n v="30"/>
    <n v="1278"/>
    <d v="2022-12-22T00:00:00"/>
    <d v="2022-12-26T00:00:00"/>
    <n v="4"/>
    <s v="Done"/>
    <x v="0"/>
  </r>
  <r>
    <x v="15"/>
    <s v="User 1"/>
    <n v="9"/>
    <s v="Item I"/>
    <n v="22"/>
    <n v="35"/>
    <n v="770"/>
    <n v="138.6"/>
    <n v="9"/>
    <n v="30"/>
    <n v="947.6"/>
    <d v="2022-12-25T00:00:00"/>
    <d v="2022-12-28T00:00:00"/>
    <n v="3"/>
    <s v="Done"/>
    <x v="0"/>
  </r>
  <r>
    <x v="16"/>
    <s v="User2"/>
    <n v="15"/>
    <s v="Item O"/>
    <n v="20"/>
    <n v="45"/>
    <n v="900"/>
    <n v="162"/>
    <n v="9"/>
    <n v="30"/>
    <n v="1101"/>
    <d v="2022-12-28T00:00:00"/>
    <d v="2023-01-02T00:00:00"/>
    <n v="5"/>
    <s v="Done"/>
    <x v="0"/>
  </r>
  <r>
    <x v="17"/>
    <s v="User 3"/>
    <n v="3"/>
    <s v="Item C"/>
    <n v="17"/>
    <n v="70"/>
    <n v="1190"/>
    <n v="214.2"/>
    <n v="9"/>
    <n v="30"/>
    <n v="1443.2"/>
    <d v="2023-01-02T00:00:00"/>
    <d v="2023-01-03T00:00:00"/>
    <n v="1"/>
    <s v="Done"/>
    <x v="0"/>
  </r>
  <r>
    <x v="18"/>
    <s v="User 4"/>
    <n v="14"/>
    <s v="Item N"/>
    <n v="11"/>
    <n v="75"/>
    <n v="825"/>
    <n v="148.5"/>
    <n v="9"/>
    <n v="30"/>
    <n v="1012.5"/>
    <d v="2023-01-05T00:00:00"/>
    <d v="2023-01-08T00:00:00"/>
    <n v="3"/>
    <s v="Done"/>
    <x v="0"/>
  </r>
  <r>
    <x v="19"/>
    <s v="User 6"/>
    <n v="1"/>
    <s v="Item A"/>
    <n v="15"/>
    <n v="40"/>
    <n v="600"/>
    <n v="108"/>
    <n v="9"/>
    <n v="30"/>
    <n v="747"/>
    <d v="2023-01-15T00:00:00"/>
    <d v="2023-01-22T00:00:00"/>
    <n v="7"/>
    <s v="Done"/>
    <x v="0"/>
  </r>
  <r>
    <x v="20"/>
    <s v="User 7"/>
    <n v="10"/>
    <s v="Item J"/>
    <n v="35"/>
    <n v="85"/>
    <n v="2975"/>
    <n v="535.5"/>
    <n v="9"/>
    <n v="30"/>
    <n v="3549.5"/>
    <d v="2023-01-18T00:00:00"/>
    <d v="2023-01-23T00:00:00"/>
    <n v="5"/>
    <s v="Done"/>
    <x v="0"/>
  </r>
  <r>
    <x v="21"/>
    <s v="User 8"/>
    <n v="13"/>
    <s v="Item M"/>
    <n v="35"/>
    <n v="65"/>
    <n v="2275"/>
    <n v="409.5"/>
    <n v="9"/>
    <n v="30"/>
    <n v="2723.5"/>
    <d v="2023-01-25T00:00:00"/>
    <d v="2023-01-26T00:00:00"/>
    <n v="1"/>
    <s v="Done"/>
    <x v="0"/>
  </r>
  <r>
    <x v="22"/>
    <s v="User 9"/>
    <n v="4"/>
    <s v="Item D"/>
    <n v="17"/>
    <n v="50"/>
    <n v="850"/>
    <n v="153"/>
    <n v="9"/>
    <n v="30"/>
    <n v="1042"/>
    <d v="2023-01-30T00:00:00"/>
    <d v="2023-02-06T00:00:00"/>
    <n v="7"/>
    <s v="Done"/>
    <x v="0"/>
  </r>
  <r>
    <x v="23"/>
    <s v="User 10"/>
    <n v="9"/>
    <s v="Item I"/>
    <n v="50"/>
    <n v="35"/>
    <n v="1750"/>
    <n v="315"/>
    <n v="9"/>
    <n v="30"/>
    <n v="2104"/>
    <d v="2023-02-05T00:00:00"/>
    <m/>
    <n v="0"/>
    <s v="Pending"/>
    <x v="2"/>
  </r>
  <r>
    <x v="24"/>
    <s v="User 11"/>
    <n v="14"/>
    <s v="Item N"/>
    <n v="4"/>
    <n v="75"/>
    <n v="300"/>
    <n v="54"/>
    <n v="9"/>
    <n v="30"/>
    <n v="393"/>
    <d v="2023-02-15T00:00:00"/>
    <m/>
    <n v="0"/>
    <s v="Done"/>
    <x v="3"/>
  </r>
  <r>
    <x v="25"/>
    <s v="User 12"/>
    <n v="4"/>
    <s v="Item D"/>
    <n v="9"/>
    <n v="50"/>
    <n v="450"/>
    <n v="81"/>
    <n v="9"/>
    <n v="30"/>
    <n v="570"/>
    <d v="2023-02-16T00:00:00"/>
    <m/>
    <n v="0"/>
    <s v="Done"/>
    <x v="3"/>
  </r>
  <r>
    <x v="26"/>
    <s v="User 13"/>
    <n v="7"/>
    <s v="Item G"/>
    <n v="5"/>
    <n v="60"/>
    <n v="300"/>
    <n v="54"/>
    <n v="9"/>
    <n v="30"/>
    <n v="393"/>
    <d v="2023-02-20T00:00:00"/>
    <m/>
    <n v="0"/>
    <s v="Pending"/>
    <x v="4"/>
  </r>
  <r>
    <x v="27"/>
    <s v="User 14"/>
    <n v="1"/>
    <s v="Item A"/>
    <n v="14"/>
    <n v="40"/>
    <n v="560"/>
    <n v="100.8"/>
    <n v="9"/>
    <n v="30"/>
    <n v="699.8"/>
    <d v="2023-02-25T00:00:00"/>
    <d v="2023-03-01T00:00:00"/>
    <n v="4"/>
    <s v="Done"/>
    <x v="0"/>
  </r>
  <r>
    <x v="28"/>
    <s v="User 15"/>
    <n v="12"/>
    <s v="Item L"/>
    <n v="22"/>
    <n v="55"/>
    <n v="1210"/>
    <n v="217.79999999999998"/>
    <n v="9"/>
    <n v="30"/>
    <n v="1466.8"/>
    <d v="2023-03-02T00:00:00"/>
    <m/>
    <n v="0"/>
    <s v="Pending"/>
    <x v="2"/>
  </r>
  <r>
    <x v="29"/>
    <s v="User 16"/>
    <n v="11"/>
    <s v="Item K"/>
    <n v="100"/>
    <n v="74"/>
    <n v="7400"/>
    <n v="1332"/>
    <n v="9"/>
    <n v="30"/>
    <n v="8771"/>
    <d v="2023-03-10T00:00:00"/>
    <m/>
    <n v="0"/>
    <s v="Pending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FF913B-E55E-433C-9B25-D946E6C59472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8:G20" firstHeaderRow="1" firstDataRow="2" firstDataCol="1"/>
  <pivotFields count="16">
    <pivotField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numFmtId="165" showAll="0"/>
    <pivotField numFmtId="165" showAll="0"/>
    <pivotField numFmtId="165" showAll="0"/>
    <pivotField numFmtId="165" showAll="0"/>
    <pivotField numFmtId="14" showAll="0"/>
    <pivotField showAll="0"/>
    <pivotField numFmtId="1" showAll="0"/>
    <pivotField showAll="0"/>
    <pivotField axis="axisCol" dataField="1" showAll="0">
      <items count="6">
        <item x="1"/>
        <item x="0"/>
        <item x="3"/>
        <item x="2"/>
        <item x="4"/>
        <item t="default"/>
      </items>
    </pivotField>
  </pivotFields>
  <rowItems count="1">
    <i/>
  </rowItems>
  <colFields count="1">
    <field x="1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rder Fulfilment" fld="15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B3BFC-3598-46FD-BCE6-B98BE87F07F5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Items'">
  <location ref="H4:I10" firstHeaderRow="1" firstDataRow="1" firstDataCol="1"/>
  <pivotFields count="18">
    <pivotField showAll="0"/>
    <pivotField showAll="0"/>
    <pivotField dataField="1" showAll="0"/>
    <pivotField axis="axisRow" showAll="0" measureFilter="1">
      <items count="14">
        <item x="0"/>
        <item x="2"/>
        <item x="1"/>
        <item x="3"/>
        <item x="4"/>
        <item x="5"/>
        <item x="6"/>
        <item x="8"/>
        <item x="10"/>
        <item x="12"/>
        <item x="9"/>
        <item x="7"/>
        <item x="11"/>
        <item t="default"/>
      </items>
    </pivotField>
    <pivotField showAll="0"/>
    <pivotField numFmtId="164" showAll="0"/>
    <pivotField numFmtId="165" showAll="0"/>
    <pivotField numFmtId="165" showAll="0"/>
    <pivotField numFmtId="165" showAll="0"/>
    <pivotField numFmtId="165" showAll="0"/>
    <pivotField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numFmtI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6"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Purchased" fld="2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9985E-85F8-4165-A74B-49658B1513BD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6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restock qty" fld="9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06A37-506A-4E21-A1D6-0C93B09EBE5F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3:F16" firstHeaderRow="1" firstDataRow="1" firstDataCol="1"/>
  <pivotFields count="18">
    <pivotField showAll="0"/>
    <pivotField showAll="0"/>
    <pivotField showAll="0"/>
    <pivotField showAll="0"/>
    <pivotField showAll="0"/>
    <pivotField numFmtId="164" showAll="0"/>
    <pivotField numFmtId="165" showAll="0"/>
    <pivotField numFmtId="165" showAll="0"/>
    <pivotField numFmtId="165" showAll="0"/>
    <pivotField dataField="1" numFmtId="165" showAll="0"/>
    <pivotField axis="axisRow" numFmtId="14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numFmtId="1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15"/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Price" fld="9" baseField="0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example.com" TargetMode="External"/><Relationship Id="rId2" Type="http://schemas.openxmlformats.org/officeDocument/2006/relationships/hyperlink" Target="mailto:sarah@example.com" TargetMode="External"/><Relationship Id="rId1" Type="http://schemas.openxmlformats.org/officeDocument/2006/relationships/hyperlink" Target="mailto:john@example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CE76-8361-46A7-8551-E4238721606F}">
  <sheetPr codeName="Sheet4"/>
  <dimension ref="A1"/>
  <sheetViews>
    <sheetView tabSelected="1" workbookViewId="0">
      <selection activeCell="G26" sqref="G26"/>
    </sheetView>
  </sheetViews>
  <sheetFormatPr defaultRowHeight="13.8" x14ac:dyDescent="0.25"/>
  <cols>
    <col min="1" max="1" width="11" bestFit="1" customWidth="1"/>
    <col min="2" max="2" width="10.1992187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DAED-084D-4567-A85A-05916BDE46D9}">
  <sheetPr codeName="Sheet6"/>
  <dimension ref="A1:J20"/>
  <sheetViews>
    <sheetView workbookViewId="0">
      <selection activeCell="D27" sqref="D27"/>
    </sheetView>
  </sheetViews>
  <sheetFormatPr defaultRowHeight="13.8" x14ac:dyDescent="0.25"/>
  <cols>
    <col min="1" max="1" width="10.09765625" bestFit="1" customWidth="1"/>
    <col min="2" max="2" width="9.796875" bestFit="1" customWidth="1"/>
    <col min="3" max="3" width="12.796875" bestFit="1" customWidth="1"/>
    <col min="4" max="4" width="12.796875" customWidth="1"/>
    <col min="5" max="6" width="12.796875" style="12" customWidth="1"/>
    <col min="7" max="7" width="18.5" bestFit="1" customWidth="1"/>
    <col min="8" max="8" width="12.796875" customWidth="1"/>
    <col min="9" max="9" width="12.5" bestFit="1" customWidth="1"/>
    <col min="10" max="10" width="13.09765625" bestFit="1" customWidth="1"/>
  </cols>
  <sheetData>
    <row r="1" spans="1:10" x14ac:dyDescent="0.25">
      <c r="A1" s="2" t="s">
        <v>82</v>
      </c>
      <c r="B1" s="2" t="s">
        <v>0</v>
      </c>
      <c r="C1" s="2" t="s">
        <v>1</v>
      </c>
      <c r="D1" s="2" t="s">
        <v>84</v>
      </c>
      <c r="E1" s="14" t="s">
        <v>59</v>
      </c>
      <c r="F1" s="14" t="s">
        <v>86</v>
      </c>
      <c r="G1" s="2" t="s">
        <v>85</v>
      </c>
      <c r="H1" s="2" t="s">
        <v>4</v>
      </c>
      <c r="I1" s="2" t="s">
        <v>83</v>
      </c>
      <c r="J1" s="2" t="s">
        <v>90</v>
      </c>
    </row>
    <row r="2" spans="1:10" x14ac:dyDescent="0.25">
      <c r="A2" s="3">
        <v>44562</v>
      </c>
      <c r="B2" s="2">
        <v>1</v>
      </c>
      <c r="C2" s="2" t="str">
        <f>_xlfn.XLOOKUP(B2,Inventory_data!A:A,Inventory_data!B:B)</f>
        <v>Item A</v>
      </c>
      <c r="D2" s="2">
        <v>50</v>
      </c>
      <c r="E2" s="14">
        <f>_xlfn.XLOOKUP(B2,Inventory_data!A:A,Inventory_data!E:E)/1.5</f>
        <v>26.666666666666668</v>
      </c>
      <c r="F2" s="14">
        <f>D2*E2*0.18</f>
        <v>240.00000000000003</v>
      </c>
      <c r="G2" s="15">
        <f>D2*E2</f>
        <v>1333.3333333333335</v>
      </c>
      <c r="H2" s="2" t="str">
        <f>_xlfn.XLOOKUP(B2,Inventory_data!A:A,Inventory_data!K:K)</f>
        <v>Supplier1</v>
      </c>
      <c r="I2" s="3">
        <v>44566</v>
      </c>
      <c r="J2" s="2" t="s">
        <v>27</v>
      </c>
    </row>
    <row r="3" spans="1:10" x14ac:dyDescent="0.25">
      <c r="A3" s="3">
        <v>44562</v>
      </c>
      <c r="B3" s="2">
        <v>2</v>
      </c>
      <c r="C3" s="2" t="str">
        <f>_xlfn.XLOOKUP(B3,Inventory_data!A:A,Inventory_data!B:B)</f>
        <v>Item B</v>
      </c>
      <c r="D3" s="2">
        <v>30</v>
      </c>
      <c r="E3" s="14">
        <f>_xlfn.XLOOKUP(B3,Inventory_data!A:A,Inventory_data!E:E)/1.5</f>
        <v>20</v>
      </c>
      <c r="F3" s="14">
        <f t="shared" ref="F3:F17" si="0">D3*E3*0.18</f>
        <v>108</v>
      </c>
      <c r="G3" s="15">
        <f t="shared" ref="G3:G17" si="1">D3*E3</f>
        <v>600</v>
      </c>
      <c r="H3" s="2" t="str">
        <f>_xlfn.XLOOKUP(B3,Inventory_data!A:A,Inventory_data!K:K)</f>
        <v>Supplier2</v>
      </c>
      <c r="I3" s="3">
        <v>44566</v>
      </c>
      <c r="J3" s="2" t="s">
        <v>27</v>
      </c>
    </row>
    <row r="4" spans="1:10" x14ac:dyDescent="0.25">
      <c r="A4" s="3">
        <v>44562</v>
      </c>
      <c r="B4" s="2">
        <v>3</v>
      </c>
      <c r="C4" s="2" t="str">
        <f>_xlfn.XLOOKUP(B4,Inventory_data!A:A,Inventory_data!B:B)</f>
        <v>Item C</v>
      </c>
      <c r="D4" s="2">
        <v>60</v>
      </c>
      <c r="E4" s="14">
        <f>_xlfn.XLOOKUP(B4,Inventory_data!A:A,Inventory_data!E:E)/1.5</f>
        <v>46.666666666666664</v>
      </c>
      <c r="F4" s="14">
        <f t="shared" si="0"/>
        <v>504</v>
      </c>
      <c r="G4" s="15">
        <f t="shared" si="1"/>
        <v>2800</v>
      </c>
      <c r="H4" s="2" t="str">
        <f>_xlfn.XLOOKUP(B4,Inventory_data!A:A,Inventory_data!K:K)</f>
        <v>Supplier1</v>
      </c>
      <c r="I4" s="3">
        <v>44566</v>
      </c>
      <c r="J4" s="2" t="s">
        <v>27</v>
      </c>
    </row>
    <row r="5" spans="1:10" x14ac:dyDescent="0.25">
      <c r="A5" s="3">
        <v>44562</v>
      </c>
      <c r="B5" s="2">
        <v>4</v>
      </c>
      <c r="C5" s="2" t="str">
        <f>_xlfn.XLOOKUP(B5,Inventory_data!A:A,Inventory_data!B:B)</f>
        <v>Item D</v>
      </c>
      <c r="D5" s="2">
        <v>40</v>
      </c>
      <c r="E5" s="14">
        <f>_xlfn.XLOOKUP(B5,Inventory_data!A:A,Inventory_data!E:E)/1.5</f>
        <v>33.333333333333336</v>
      </c>
      <c r="F5" s="14">
        <f t="shared" si="0"/>
        <v>240.00000000000003</v>
      </c>
      <c r="G5" s="15">
        <f t="shared" si="1"/>
        <v>1333.3333333333335</v>
      </c>
      <c r="H5" s="2" t="str">
        <f>_xlfn.XLOOKUP(B5,Inventory_data!A:A,Inventory_data!K:K)</f>
        <v>Supplier3</v>
      </c>
      <c r="I5" s="3">
        <v>44566</v>
      </c>
      <c r="J5" s="2" t="s">
        <v>27</v>
      </c>
    </row>
    <row r="6" spans="1:10" x14ac:dyDescent="0.25">
      <c r="A6" s="3">
        <v>44562</v>
      </c>
      <c r="B6" s="2">
        <v>5</v>
      </c>
      <c r="C6" s="2" t="str">
        <f>_xlfn.XLOOKUP(B6,Inventory_data!A:A,Inventory_data!B:B)</f>
        <v>Item E</v>
      </c>
      <c r="D6" s="2">
        <v>15</v>
      </c>
      <c r="E6" s="14">
        <f>_xlfn.XLOOKUP(B6,Inventory_data!A:A,Inventory_data!E:E)/1.5</f>
        <v>50</v>
      </c>
      <c r="F6" s="14">
        <f t="shared" si="0"/>
        <v>135</v>
      </c>
      <c r="G6" s="15">
        <f t="shared" si="1"/>
        <v>750</v>
      </c>
      <c r="H6" s="2" t="str">
        <f>_xlfn.XLOOKUP(B6,Inventory_data!A:A,Inventory_data!K:K)</f>
        <v>Supplier2</v>
      </c>
      <c r="I6" s="3">
        <v>44566</v>
      </c>
      <c r="J6" s="2" t="s">
        <v>27</v>
      </c>
    </row>
    <row r="7" spans="1:10" x14ac:dyDescent="0.25">
      <c r="A7" s="3">
        <v>44562</v>
      </c>
      <c r="B7" s="2">
        <v>6</v>
      </c>
      <c r="C7" s="2" t="str">
        <f>_xlfn.XLOOKUP(B7,Inventory_data!A:A,Inventory_data!B:B)</f>
        <v>Item F</v>
      </c>
      <c r="D7" s="2">
        <v>25</v>
      </c>
      <c r="E7" s="14">
        <f>_xlfn.XLOOKUP(B7,Inventory_data!A:A,Inventory_data!E:E)/1.5</f>
        <v>30</v>
      </c>
      <c r="F7" s="14">
        <f t="shared" si="0"/>
        <v>135</v>
      </c>
      <c r="G7" s="15">
        <f t="shared" si="1"/>
        <v>750</v>
      </c>
      <c r="H7" s="2" t="str">
        <f>_xlfn.XLOOKUP(B7,Inventory_data!A:A,Inventory_data!K:K)</f>
        <v>Supplier3</v>
      </c>
      <c r="I7" s="3">
        <v>44566</v>
      </c>
      <c r="J7" s="2" t="s">
        <v>27</v>
      </c>
    </row>
    <row r="8" spans="1:10" x14ac:dyDescent="0.25">
      <c r="A8" s="3">
        <v>44562</v>
      </c>
      <c r="B8" s="2">
        <v>7</v>
      </c>
      <c r="C8" s="2" t="str">
        <f>_xlfn.XLOOKUP(B8,Inventory_data!A:A,Inventory_data!B:B)</f>
        <v>Item G</v>
      </c>
      <c r="D8" s="2">
        <v>60</v>
      </c>
      <c r="E8" s="14">
        <f>_xlfn.XLOOKUP(B8,Inventory_data!A:A,Inventory_data!E:E)/1.5</f>
        <v>40</v>
      </c>
      <c r="F8" s="14">
        <f t="shared" si="0"/>
        <v>432</v>
      </c>
      <c r="G8" s="15">
        <f t="shared" si="1"/>
        <v>2400</v>
      </c>
      <c r="H8" s="2" t="str">
        <f>_xlfn.XLOOKUP(B8,Inventory_data!A:A,Inventory_data!K:K)</f>
        <v>Supplier1</v>
      </c>
      <c r="I8" s="3">
        <v>44566</v>
      </c>
      <c r="J8" s="2" t="s">
        <v>27</v>
      </c>
    </row>
    <row r="9" spans="1:10" x14ac:dyDescent="0.25">
      <c r="A9" s="3">
        <v>44562</v>
      </c>
      <c r="B9" s="2">
        <v>8</v>
      </c>
      <c r="C9" s="2" t="str">
        <f>_xlfn.XLOOKUP(B9,Inventory_data!A:A,Inventory_data!B:B)</f>
        <v>Item H</v>
      </c>
      <c r="D9" s="2">
        <v>35</v>
      </c>
      <c r="E9" s="14">
        <f>_xlfn.XLOOKUP(B9,Inventory_data!A:A,Inventory_data!E:E)/1.5</f>
        <v>53.333333333333336</v>
      </c>
      <c r="F9" s="14">
        <f t="shared" si="0"/>
        <v>336</v>
      </c>
      <c r="G9" s="15">
        <f t="shared" si="1"/>
        <v>1866.6666666666667</v>
      </c>
      <c r="H9" s="2" t="str">
        <f>_xlfn.XLOOKUP(B9,Inventory_data!A:A,Inventory_data!K:K)</f>
        <v>Supplier2</v>
      </c>
      <c r="I9" s="3">
        <v>44566</v>
      </c>
      <c r="J9" s="2" t="s">
        <v>27</v>
      </c>
    </row>
    <row r="10" spans="1:10" x14ac:dyDescent="0.25">
      <c r="A10" s="3">
        <v>44562</v>
      </c>
      <c r="B10" s="2">
        <v>9</v>
      </c>
      <c r="C10" s="2" t="str">
        <f>_xlfn.XLOOKUP(B10,Inventory_data!A:A,Inventory_data!B:B)</f>
        <v>Item I</v>
      </c>
      <c r="D10" s="2">
        <v>30</v>
      </c>
      <c r="E10" s="14">
        <f>_xlfn.XLOOKUP(B10,Inventory_data!A:A,Inventory_data!E:E)/1.5</f>
        <v>23.333333333333332</v>
      </c>
      <c r="F10" s="14">
        <f t="shared" si="0"/>
        <v>126</v>
      </c>
      <c r="G10" s="15">
        <f t="shared" si="1"/>
        <v>700</v>
      </c>
      <c r="H10" s="2" t="str">
        <f>_xlfn.XLOOKUP(B10,Inventory_data!A:A,Inventory_data!K:K)</f>
        <v>Supplier3</v>
      </c>
      <c r="I10" s="3">
        <v>44566</v>
      </c>
      <c r="J10" s="2" t="s">
        <v>27</v>
      </c>
    </row>
    <row r="11" spans="1:10" x14ac:dyDescent="0.25">
      <c r="A11" s="3">
        <v>44562</v>
      </c>
      <c r="B11" s="2">
        <v>10</v>
      </c>
      <c r="C11" s="2" t="str">
        <f>_xlfn.XLOOKUP(B11,Inventory_data!A:A,Inventory_data!B:B)</f>
        <v>Item J</v>
      </c>
      <c r="D11" s="2">
        <v>45</v>
      </c>
      <c r="E11" s="14">
        <f>_xlfn.XLOOKUP(B11,Inventory_data!A:A,Inventory_data!E:E)/1.5</f>
        <v>56.666666666666664</v>
      </c>
      <c r="F11" s="14">
        <f t="shared" si="0"/>
        <v>459</v>
      </c>
      <c r="G11" s="15">
        <f t="shared" si="1"/>
        <v>2550</v>
      </c>
      <c r="H11" s="2" t="str">
        <f>_xlfn.XLOOKUP(B11,Inventory_data!A:A,Inventory_data!K:K)</f>
        <v>Supplier1</v>
      </c>
      <c r="I11" s="3">
        <v>44566</v>
      </c>
      <c r="J11" s="2" t="s">
        <v>27</v>
      </c>
    </row>
    <row r="12" spans="1:10" x14ac:dyDescent="0.25">
      <c r="A12" s="3">
        <v>44562</v>
      </c>
      <c r="B12" s="2">
        <v>11</v>
      </c>
      <c r="C12" s="2" t="str">
        <f>_xlfn.XLOOKUP(B12,Inventory_data!A:A,Inventory_data!B:B)</f>
        <v>Item K</v>
      </c>
      <c r="D12" s="2">
        <v>22</v>
      </c>
      <c r="E12" s="14">
        <f>_xlfn.XLOOKUP(B12,Inventory_data!A:A,Inventory_data!E:E)/1.5</f>
        <v>49.333333333333336</v>
      </c>
      <c r="F12" s="14">
        <f t="shared" si="0"/>
        <v>195.36</v>
      </c>
      <c r="G12" s="15">
        <f t="shared" si="1"/>
        <v>1085.3333333333335</v>
      </c>
      <c r="H12" s="2" t="str">
        <f>_xlfn.XLOOKUP(B12,Inventory_data!A:A,Inventory_data!K:K)</f>
        <v>Supplier2</v>
      </c>
      <c r="I12" s="3">
        <v>44566</v>
      </c>
      <c r="J12" s="2" t="s">
        <v>27</v>
      </c>
    </row>
    <row r="13" spans="1:10" x14ac:dyDescent="0.25">
      <c r="A13" s="3">
        <v>44562</v>
      </c>
      <c r="B13" s="2">
        <v>12</v>
      </c>
      <c r="C13" s="2" t="str">
        <f>_xlfn.XLOOKUP(B13,Inventory_data!A:A,Inventory_data!B:B)</f>
        <v>Item L</v>
      </c>
      <c r="D13" s="2">
        <v>18</v>
      </c>
      <c r="E13" s="14">
        <f>_xlfn.XLOOKUP(B13,Inventory_data!A:A,Inventory_data!E:E)/1.5</f>
        <v>36.666666666666664</v>
      </c>
      <c r="F13" s="14">
        <f t="shared" si="0"/>
        <v>118.8</v>
      </c>
      <c r="G13" s="15">
        <f t="shared" si="1"/>
        <v>660</v>
      </c>
      <c r="H13" s="2" t="str">
        <f>_xlfn.XLOOKUP(B13,Inventory_data!A:A,Inventory_data!K:K)</f>
        <v>Supplier1</v>
      </c>
      <c r="I13" s="3">
        <v>44566</v>
      </c>
      <c r="J13" s="2" t="s">
        <v>27</v>
      </c>
    </row>
    <row r="14" spans="1:10" x14ac:dyDescent="0.25">
      <c r="A14" s="3">
        <v>44562</v>
      </c>
      <c r="B14" s="2">
        <v>13</v>
      </c>
      <c r="C14" s="2" t="str">
        <f>_xlfn.XLOOKUP(B14,Inventory_data!A:A,Inventory_data!B:B)</f>
        <v>Item M</v>
      </c>
      <c r="D14" s="2">
        <v>40</v>
      </c>
      <c r="E14" s="14">
        <f>_xlfn.XLOOKUP(B14,Inventory_data!A:A,Inventory_data!E:E)/1.5</f>
        <v>43.333333333333336</v>
      </c>
      <c r="F14" s="14">
        <f t="shared" si="0"/>
        <v>312</v>
      </c>
      <c r="G14" s="15">
        <f t="shared" si="1"/>
        <v>1733.3333333333335</v>
      </c>
      <c r="H14" s="2" t="str">
        <f>_xlfn.XLOOKUP(B14,Inventory_data!A:A,Inventory_data!K:K)</f>
        <v>Supplier3</v>
      </c>
      <c r="I14" s="3">
        <v>44566</v>
      </c>
      <c r="J14" s="2" t="s">
        <v>27</v>
      </c>
    </row>
    <row r="15" spans="1:10" x14ac:dyDescent="0.25">
      <c r="A15" s="3">
        <v>44562</v>
      </c>
      <c r="B15" s="2">
        <v>14</v>
      </c>
      <c r="C15" s="2" t="str">
        <f>_xlfn.XLOOKUP(B15,Inventory_data!A:A,Inventory_data!B:B)</f>
        <v>Item N</v>
      </c>
      <c r="D15" s="2">
        <v>33</v>
      </c>
      <c r="E15" s="14">
        <f>_xlfn.XLOOKUP(B15,Inventory_data!A:A,Inventory_data!E:E)/1.5</f>
        <v>50</v>
      </c>
      <c r="F15" s="14">
        <f t="shared" si="0"/>
        <v>297</v>
      </c>
      <c r="G15" s="15">
        <f t="shared" si="1"/>
        <v>1650</v>
      </c>
      <c r="H15" s="2" t="str">
        <f>_xlfn.XLOOKUP(B15,Inventory_data!A:A,Inventory_data!K:K)</f>
        <v>Supplier2</v>
      </c>
      <c r="I15" s="3">
        <v>44566</v>
      </c>
      <c r="J15" s="2" t="s">
        <v>27</v>
      </c>
    </row>
    <row r="16" spans="1:10" x14ac:dyDescent="0.25">
      <c r="A16" s="3">
        <v>44562</v>
      </c>
      <c r="B16" s="2">
        <v>15</v>
      </c>
      <c r="C16" s="2" t="str">
        <f>_xlfn.XLOOKUP(B16,Inventory_data!A:A,Inventory_data!B:B)</f>
        <v>Item O</v>
      </c>
      <c r="D16" s="2">
        <v>28</v>
      </c>
      <c r="E16" s="14">
        <f>_xlfn.XLOOKUP(B16,Inventory_data!A:A,Inventory_data!E:E)/1.5</f>
        <v>30</v>
      </c>
      <c r="F16" s="14">
        <f t="shared" si="0"/>
        <v>151.19999999999999</v>
      </c>
      <c r="G16" s="15">
        <f t="shared" si="1"/>
        <v>840</v>
      </c>
      <c r="H16" s="2" t="str">
        <f>_xlfn.XLOOKUP(B16,Inventory_data!A:A,Inventory_data!K:K)</f>
        <v>Supplier1</v>
      </c>
      <c r="I16" s="3">
        <v>44566</v>
      </c>
      <c r="J16" s="2" t="s">
        <v>27</v>
      </c>
    </row>
    <row r="17" spans="1:10" x14ac:dyDescent="0.25">
      <c r="A17" s="13">
        <v>44588</v>
      </c>
      <c r="B17" s="2">
        <v>3</v>
      </c>
      <c r="C17" s="2" t="str">
        <f>_xlfn.XLOOKUP(B17,Inventory_data!A:A,Inventory_data!B:B)</f>
        <v>Item C</v>
      </c>
      <c r="D17" s="2">
        <v>29</v>
      </c>
      <c r="E17" s="14">
        <f>_xlfn.XLOOKUP(B17,Inventory_data!A:A,Inventory_data!E:E)/1.5</f>
        <v>46.666666666666664</v>
      </c>
      <c r="F17" s="14">
        <f t="shared" si="0"/>
        <v>243.59999999999997</v>
      </c>
      <c r="G17" s="15">
        <f t="shared" si="1"/>
        <v>1353.3333333333333</v>
      </c>
      <c r="H17" s="2" t="str">
        <f>_xlfn.XLOOKUP(B17,Inventory_data!A:A,Inventory_data!K:K)</f>
        <v>Supplier1</v>
      </c>
      <c r="I17" s="6"/>
      <c r="J17" s="2" t="s">
        <v>28</v>
      </c>
    </row>
    <row r="18" spans="1:10" x14ac:dyDescent="0.25">
      <c r="A18" s="13">
        <v>44656</v>
      </c>
      <c r="B18" s="2">
        <v>4</v>
      </c>
      <c r="C18" s="2" t="str">
        <f>_xlfn.XLOOKUP(B18,Inventory_data!A:A,Inventory_data!B:B)</f>
        <v>Item D</v>
      </c>
      <c r="D18" s="2">
        <v>26</v>
      </c>
      <c r="E18" s="14">
        <f>_xlfn.XLOOKUP(B18,Inventory_data!A:A,Inventory_data!E:E)/1.5</f>
        <v>33.333333333333336</v>
      </c>
      <c r="F18" s="14">
        <f t="shared" ref="F18" si="2">D18*E18*0.18</f>
        <v>156</v>
      </c>
      <c r="G18" s="15">
        <f t="shared" ref="G18" si="3">D18*E18</f>
        <v>866.66666666666674</v>
      </c>
      <c r="H18" s="2" t="str">
        <f>_xlfn.XLOOKUP(B18,Inventory_data!A:A,Inventory_data!K:K)</f>
        <v>Supplier3</v>
      </c>
      <c r="I18" s="6"/>
      <c r="J18" s="2" t="s">
        <v>28</v>
      </c>
    </row>
    <row r="19" spans="1:10" x14ac:dyDescent="0.25">
      <c r="A19" s="13">
        <v>44720</v>
      </c>
      <c r="B19" s="2">
        <v>5</v>
      </c>
      <c r="C19" s="2" t="str">
        <f>_xlfn.XLOOKUP(B19,Inventory_data!A:A,Inventory_data!B:B)</f>
        <v>Item E</v>
      </c>
      <c r="D19" s="2">
        <v>11</v>
      </c>
      <c r="E19" s="14">
        <f>_xlfn.XLOOKUP(B19,Inventory_data!A:A,Inventory_data!E:E)/1.5</f>
        <v>50</v>
      </c>
      <c r="F19" s="14">
        <f t="shared" ref="F19" si="4">D19*E19*0.18</f>
        <v>99</v>
      </c>
      <c r="G19" s="15">
        <f t="shared" ref="G19" si="5">D19*E19</f>
        <v>550</v>
      </c>
      <c r="H19" s="2" t="str">
        <f>_xlfn.XLOOKUP(B19,Inventory_data!A:A,Inventory_data!K:K)</f>
        <v>Supplier2</v>
      </c>
      <c r="I19" s="6"/>
      <c r="J19" s="2" t="s">
        <v>28</v>
      </c>
    </row>
    <row r="20" spans="1:10" x14ac:dyDescent="0.25">
      <c r="A20" s="13">
        <v>44905</v>
      </c>
      <c r="B20" s="2">
        <v>9</v>
      </c>
      <c r="C20" s="2" t="str">
        <f>_xlfn.XLOOKUP(B20,Inventory_data!A:A,Inventory_data!B:B)</f>
        <v>Item I</v>
      </c>
      <c r="D20" s="2">
        <v>37</v>
      </c>
      <c r="E20" s="14">
        <f>_xlfn.XLOOKUP(B20,Inventory_data!A:A,Inventory_data!E:E)/1.5</f>
        <v>23.333333333333332</v>
      </c>
      <c r="F20" s="14">
        <f t="shared" ref="F20" si="6">D20*E20*0.18</f>
        <v>155.39999999999998</v>
      </c>
      <c r="G20" s="15">
        <f t="shared" ref="G20" si="7">D20*E20</f>
        <v>863.33333333333326</v>
      </c>
      <c r="H20" s="2" t="str">
        <f>_xlfn.XLOOKUP(B20,Inventory_data!A:A,Inventory_data!K:K)</f>
        <v>Supplier3</v>
      </c>
      <c r="I20" s="6"/>
      <c r="J20" s="2" t="s">
        <v>28</v>
      </c>
    </row>
  </sheetData>
  <conditionalFormatting sqref="J1:J1048576">
    <cfRule type="containsText" dxfId="9" priority="1" operator="containsText" text="Pending">
      <formula>NOT(ISERROR(SEARCH("Pending",J1)))</formula>
    </cfRule>
    <cfRule type="containsText" dxfId="8" priority="2" operator="containsText" text="Delivered">
      <formula>NOT(ISERROR(SEARCH("Delivered",J1)))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5541-ACA8-40E1-90CE-E147322432FE}">
  <sheetPr codeName="Sheet1"/>
  <dimension ref="A1:K16"/>
  <sheetViews>
    <sheetView workbookViewId="0">
      <selection activeCell="I12" sqref="I12"/>
    </sheetView>
  </sheetViews>
  <sheetFormatPr defaultRowHeight="13.8" x14ac:dyDescent="0.25"/>
  <cols>
    <col min="1" max="1" width="9.796875" bestFit="1" customWidth="1"/>
    <col min="2" max="2" width="12.796875" bestFit="1" customWidth="1"/>
    <col min="3" max="3" width="15.8984375" bestFit="1" customWidth="1"/>
    <col min="4" max="4" width="12.59765625" bestFit="1" customWidth="1"/>
    <col min="5" max="5" width="15.19921875" bestFit="1" customWidth="1"/>
    <col min="6" max="6" width="9.19921875" bestFit="1" customWidth="1"/>
    <col min="7" max="7" width="12.5" bestFit="1" customWidth="1"/>
    <col min="8" max="10" width="12.5" customWidth="1"/>
    <col min="11" max="11" width="8.5" bestFit="1" customWidth="1"/>
  </cols>
  <sheetData>
    <row r="1" spans="1:11" x14ac:dyDescent="0.25">
      <c r="A1" s="1" t="s">
        <v>0</v>
      </c>
      <c r="B1" s="1" t="s">
        <v>1</v>
      </c>
      <c r="C1" s="1" t="s">
        <v>81</v>
      </c>
      <c r="D1" s="1" t="s">
        <v>61</v>
      </c>
      <c r="E1" s="1" t="s">
        <v>89</v>
      </c>
      <c r="F1" s="1" t="s">
        <v>91</v>
      </c>
      <c r="G1" s="1" t="s">
        <v>3</v>
      </c>
      <c r="H1" s="1" t="s">
        <v>112</v>
      </c>
      <c r="I1" s="1" t="s">
        <v>65</v>
      </c>
      <c r="J1" s="1" t="s">
        <v>62</v>
      </c>
      <c r="K1" s="1" t="s">
        <v>4</v>
      </c>
    </row>
    <row r="2" spans="1:11" x14ac:dyDescent="0.25">
      <c r="A2" s="1">
        <v>1</v>
      </c>
      <c r="B2" s="1" t="s">
        <v>5</v>
      </c>
      <c r="C2" s="1">
        <f>SUMIFS('Purchase Order'!D:D,'Purchase Order'!B:B,Inventory_data!A2,'Purchase Order'!J:J,"Delivered")</f>
        <v>50</v>
      </c>
      <c r="D2" s="1">
        <f t="shared" ref="D2:D16" si="0">C2-H2</f>
        <v>9</v>
      </c>
      <c r="E2" s="1">
        <v>40</v>
      </c>
      <c r="F2" s="1">
        <f>(D2*E2)</f>
        <v>360</v>
      </c>
      <c r="G2" s="1">
        <v>20</v>
      </c>
      <c r="H2" s="1">
        <f>SUMIFS(Order_data!E:E,Order_data!C:C,Inventory_data!A2,Order_data!O:O,"Done")</f>
        <v>41</v>
      </c>
      <c r="I2" s="1">
        <f>SUMIFS(Order_data!E:E,Order_data!C:C,Inventory_data!A2,Order_data!O:O,"Pending")</f>
        <v>0</v>
      </c>
      <c r="J2" s="1">
        <f>IF(I2&gt;=D2,ABS(I2-D2)+G2,0)</f>
        <v>0</v>
      </c>
      <c r="K2" s="1" t="s">
        <v>6</v>
      </c>
    </row>
    <row r="3" spans="1:11" x14ac:dyDescent="0.25">
      <c r="A3" s="1">
        <v>2</v>
      </c>
      <c r="B3" s="1" t="s">
        <v>7</v>
      </c>
      <c r="C3" s="1">
        <f>SUMIFS('Purchase Order'!D:D,'Purchase Order'!B:B,Inventory_data!A3,'Purchase Order'!J:J,"Delivered")</f>
        <v>30</v>
      </c>
      <c r="D3" s="1">
        <f t="shared" si="0"/>
        <v>12</v>
      </c>
      <c r="E3" s="1">
        <v>30</v>
      </c>
      <c r="F3" s="1">
        <f>(D3*E3)</f>
        <v>360</v>
      </c>
      <c r="G3" s="1">
        <v>10</v>
      </c>
      <c r="H3" s="1">
        <f>SUMIFS(Order_data!E:E,Order_data!C:C,Inventory_data!A3,Order_data!O:O,"Done")</f>
        <v>18</v>
      </c>
      <c r="I3" s="1">
        <f>SUMIFS(Order_data!E:E,Order_data!C:C,Inventory_data!A3,Order_data!O:O,"Pending")</f>
        <v>0</v>
      </c>
      <c r="J3" s="1">
        <f t="shared" ref="J3:J16" si="1">IF(I3&gt;=D3,ABS(I3-D3)+G3,0)</f>
        <v>0</v>
      </c>
      <c r="K3" s="1" t="s">
        <v>8</v>
      </c>
    </row>
    <row r="4" spans="1:11" x14ac:dyDescent="0.25">
      <c r="A4" s="1">
        <v>3</v>
      </c>
      <c r="B4" s="1" t="s">
        <v>9</v>
      </c>
      <c r="C4" s="1">
        <f>SUMIFS('Purchase Order'!D:D,'Purchase Order'!B:B,Inventory_data!A4,'Purchase Order'!J:J,"Delivered")</f>
        <v>60</v>
      </c>
      <c r="D4" s="1">
        <f t="shared" si="0"/>
        <v>12</v>
      </c>
      <c r="E4" s="1">
        <v>70</v>
      </c>
      <c r="F4" s="1">
        <f t="shared" ref="F4:F16" si="2">(D4*E4)</f>
        <v>840</v>
      </c>
      <c r="G4" s="1">
        <v>15</v>
      </c>
      <c r="H4" s="1">
        <f>SUMIFS(Order_data!E:E,Order_data!C:C,Inventory_data!A4,Order_data!O:O,"Done")</f>
        <v>48</v>
      </c>
      <c r="I4" s="1">
        <f>SUMIFS(Order_data!E:E,Order_data!C:C,Inventory_data!A4,Order_data!O:O,"Pending")</f>
        <v>0</v>
      </c>
      <c r="J4" s="1">
        <f t="shared" si="1"/>
        <v>0</v>
      </c>
      <c r="K4" s="1" t="s">
        <v>6</v>
      </c>
    </row>
    <row r="5" spans="1:11" x14ac:dyDescent="0.25">
      <c r="A5" s="1">
        <v>4</v>
      </c>
      <c r="B5" s="1" t="s">
        <v>10</v>
      </c>
      <c r="C5" s="1">
        <f>SUMIFS('Purchase Order'!D:D,'Purchase Order'!B:B,Inventory_data!A5,'Purchase Order'!J:J,"Delivered")</f>
        <v>40</v>
      </c>
      <c r="D5" s="1">
        <f t="shared" si="0"/>
        <v>8</v>
      </c>
      <c r="E5" s="1">
        <v>50</v>
      </c>
      <c r="F5" s="1">
        <f t="shared" si="2"/>
        <v>400</v>
      </c>
      <c r="G5" s="1">
        <v>25</v>
      </c>
      <c r="H5" s="1">
        <f>SUMIFS(Order_data!E:E,Order_data!C:C,Inventory_data!A5,Order_data!O:O,"Done")</f>
        <v>32</v>
      </c>
      <c r="I5" s="1">
        <f>SUMIFS(Order_data!E:E,Order_data!C:C,Inventory_data!A5,Order_data!O:O,"Pending")</f>
        <v>0</v>
      </c>
      <c r="J5" s="1">
        <f t="shared" si="1"/>
        <v>0</v>
      </c>
      <c r="K5" s="1" t="s">
        <v>11</v>
      </c>
    </row>
    <row r="6" spans="1:11" x14ac:dyDescent="0.25">
      <c r="A6" s="1">
        <v>5</v>
      </c>
      <c r="B6" s="1" t="s">
        <v>12</v>
      </c>
      <c r="C6" s="1">
        <f>SUMIFS('Purchase Order'!D:D,'Purchase Order'!B:B,Inventory_data!A6,'Purchase Order'!J:J,"Delivered")</f>
        <v>15</v>
      </c>
      <c r="D6" s="1">
        <f t="shared" si="0"/>
        <v>0</v>
      </c>
      <c r="E6" s="1">
        <v>75</v>
      </c>
      <c r="F6" s="1">
        <f t="shared" si="2"/>
        <v>0</v>
      </c>
      <c r="G6" s="1">
        <v>5</v>
      </c>
      <c r="H6" s="1">
        <f>SUMIFS(Order_data!E:E,Order_data!C:C,Inventory_data!A6,Order_data!O:O,"Done")</f>
        <v>15</v>
      </c>
      <c r="I6" s="1">
        <f>SUMIFS(Order_data!E:E,Order_data!C:C,Inventory_data!A6,Order_data!O:O,"Pending")</f>
        <v>0</v>
      </c>
      <c r="J6" s="1">
        <f t="shared" si="1"/>
        <v>5</v>
      </c>
      <c r="K6" s="1" t="s">
        <v>8</v>
      </c>
    </row>
    <row r="7" spans="1:11" x14ac:dyDescent="0.25">
      <c r="A7" s="1">
        <v>6</v>
      </c>
      <c r="B7" s="1" t="s">
        <v>13</v>
      </c>
      <c r="C7" s="1">
        <f>SUMIFS('Purchase Order'!D:D,'Purchase Order'!B:B,Inventory_data!A7,'Purchase Order'!J:J,"Delivered")</f>
        <v>25</v>
      </c>
      <c r="D7" s="1">
        <f t="shared" si="0"/>
        <v>7</v>
      </c>
      <c r="E7" s="1">
        <v>45</v>
      </c>
      <c r="F7" s="1">
        <f t="shared" si="2"/>
        <v>315</v>
      </c>
      <c r="G7" s="1">
        <v>10</v>
      </c>
      <c r="H7" s="1">
        <f>SUMIFS(Order_data!E:E,Order_data!C:C,Inventory_data!A7,Order_data!O:O,"Done")</f>
        <v>18</v>
      </c>
      <c r="I7" s="1">
        <f>SUMIFS(Order_data!E:E,Order_data!C:C,Inventory_data!A7,Order_data!O:O,"Pending")</f>
        <v>0</v>
      </c>
      <c r="J7" s="1">
        <f t="shared" si="1"/>
        <v>0</v>
      </c>
      <c r="K7" s="1" t="s">
        <v>11</v>
      </c>
    </row>
    <row r="8" spans="1:11" x14ac:dyDescent="0.25">
      <c r="A8" s="1">
        <v>7</v>
      </c>
      <c r="B8" s="1" t="s">
        <v>14</v>
      </c>
      <c r="C8" s="1">
        <f>SUMIFS('Purchase Order'!D:D,'Purchase Order'!B:B,Inventory_data!A8,'Purchase Order'!J:J,"Delivered")</f>
        <v>60</v>
      </c>
      <c r="D8" s="1">
        <f t="shared" si="0"/>
        <v>10</v>
      </c>
      <c r="E8" s="1">
        <v>60</v>
      </c>
      <c r="F8" s="1">
        <f t="shared" si="2"/>
        <v>600</v>
      </c>
      <c r="G8" s="1">
        <v>30</v>
      </c>
      <c r="H8" s="1">
        <f>SUMIFS(Order_data!E:E,Order_data!C:C,Inventory_data!A8,Order_data!O:O,"Done")</f>
        <v>50</v>
      </c>
      <c r="I8" s="1">
        <f>SUMIFS(Order_data!E:E,Order_data!C:C,Inventory_data!A8,Order_data!O:O,"Pending")</f>
        <v>5</v>
      </c>
      <c r="J8" s="1">
        <f t="shared" si="1"/>
        <v>0</v>
      </c>
      <c r="K8" s="1" t="s">
        <v>6</v>
      </c>
    </row>
    <row r="9" spans="1:11" x14ac:dyDescent="0.25">
      <c r="A9" s="1">
        <v>8</v>
      </c>
      <c r="B9" s="1" t="s">
        <v>15</v>
      </c>
      <c r="C9" s="1">
        <f>SUMIFS('Purchase Order'!D:D,'Purchase Order'!B:B,Inventory_data!A9,'Purchase Order'!J:J,"Delivered")</f>
        <v>35</v>
      </c>
      <c r="D9" s="1">
        <f t="shared" si="0"/>
        <v>8</v>
      </c>
      <c r="E9" s="1">
        <v>80</v>
      </c>
      <c r="F9" s="1">
        <f t="shared" si="2"/>
        <v>640</v>
      </c>
      <c r="G9" s="1">
        <v>15</v>
      </c>
      <c r="H9" s="1">
        <f>SUMIFS(Order_data!E:E,Order_data!C:C,Inventory_data!A9,Order_data!O:O,"Done")</f>
        <v>27</v>
      </c>
      <c r="I9" s="1">
        <f>SUMIFS(Order_data!E:E,Order_data!C:C,Inventory_data!A9,Order_data!O:O,"Pending")</f>
        <v>0</v>
      </c>
      <c r="J9" s="1">
        <f t="shared" si="1"/>
        <v>0</v>
      </c>
      <c r="K9" s="1" t="s">
        <v>8</v>
      </c>
    </row>
    <row r="10" spans="1:11" x14ac:dyDescent="0.25">
      <c r="A10" s="1">
        <v>9</v>
      </c>
      <c r="B10" s="1" t="s">
        <v>16</v>
      </c>
      <c r="C10" s="1">
        <f>SUMIFS('Purchase Order'!D:D,'Purchase Order'!B:B,Inventory_data!A10,'Purchase Order'!J:J,"Delivered")</f>
        <v>30</v>
      </c>
      <c r="D10" s="1">
        <f t="shared" si="0"/>
        <v>0</v>
      </c>
      <c r="E10" s="1">
        <v>35</v>
      </c>
      <c r="F10" s="1">
        <f t="shared" si="2"/>
        <v>0</v>
      </c>
      <c r="G10" s="1">
        <v>5</v>
      </c>
      <c r="H10" s="1">
        <f>SUMIFS(Order_data!E:E,Order_data!C:C,Inventory_data!A10,Order_data!O:O,"Done")</f>
        <v>30</v>
      </c>
      <c r="I10" s="1">
        <f>SUMIFS(Order_data!E:E,Order_data!C:C,Inventory_data!A10,Order_data!O:O,"Pending")</f>
        <v>50</v>
      </c>
      <c r="J10" s="1">
        <f t="shared" si="1"/>
        <v>55</v>
      </c>
      <c r="K10" s="1" t="s">
        <v>11</v>
      </c>
    </row>
    <row r="11" spans="1:11" x14ac:dyDescent="0.25">
      <c r="A11" s="1">
        <v>10</v>
      </c>
      <c r="B11" s="1" t="s">
        <v>17</v>
      </c>
      <c r="C11" s="1">
        <f>SUMIFS('Purchase Order'!D:D,'Purchase Order'!B:B,Inventory_data!A11,'Purchase Order'!J:J,"Delivered")</f>
        <v>45</v>
      </c>
      <c r="D11" s="1">
        <f t="shared" si="0"/>
        <v>10</v>
      </c>
      <c r="E11" s="1">
        <v>85</v>
      </c>
      <c r="F11" s="1">
        <f t="shared" si="2"/>
        <v>850</v>
      </c>
      <c r="G11" s="1">
        <v>25</v>
      </c>
      <c r="H11" s="1">
        <f>SUMIFS(Order_data!E:E,Order_data!C:C,Inventory_data!A11,Order_data!O:O,"Done")</f>
        <v>35</v>
      </c>
      <c r="I11" s="1">
        <f>SUMIFS(Order_data!E:E,Order_data!C:C,Inventory_data!A11,Order_data!O:O,"Pending")</f>
        <v>0</v>
      </c>
      <c r="J11" s="1">
        <f t="shared" si="1"/>
        <v>0</v>
      </c>
      <c r="K11" s="1" t="s">
        <v>6</v>
      </c>
    </row>
    <row r="12" spans="1:11" x14ac:dyDescent="0.25">
      <c r="A12" s="1">
        <v>11</v>
      </c>
      <c r="B12" s="1" t="s">
        <v>18</v>
      </c>
      <c r="C12" s="1">
        <f>SUMIFS('Purchase Order'!D:D,'Purchase Order'!B:B,Inventory_data!A12,'Purchase Order'!J:J,"Delivered")</f>
        <v>22</v>
      </c>
      <c r="D12" s="1">
        <f t="shared" si="0"/>
        <v>22</v>
      </c>
      <c r="E12" s="1">
        <v>74</v>
      </c>
      <c r="F12" s="1">
        <f t="shared" si="2"/>
        <v>1628</v>
      </c>
      <c r="G12" s="1">
        <v>10</v>
      </c>
      <c r="H12" s="1">
        <f>SUMIFS(Order_data!E:E,Order_data!C:C,Inventory_data!A12,Order_data!O:O,"Done")</f>
        <v>0</v>
      </c>
      <c r="I12" s="1">
        <f>SUMIFS(Order_data!E:E,Order_data!C:C,Inventory_data!A12,Order_data!O:O,"Pending")</f>
        <v>100</v>
      </c>
      <c r="J12" s="1">
        <f t="shared" si="1"/>
        <v>88</v>
      </c>
      <c r="K12" s="1" t="s">
        <v>8</v>
      </c>
    </row>
    <row r="13" spans="1:11" x14ac:dyDescent="0.25">
      <c r="A13" s="1">
        <v>12</v>
      </c>
      <c r="B13" s="1" t="s">
        <v>19</v>
      </c>
      <c r="C13" s="1">
        <f>SUMIFS('Purchase Order'!D:D,'Purchase Order'!B:B,Inventory_data!A13,'Purchase Order'!J:J,"Delivered")</f>
        <v>18</v>
      </c>
      <c r="D13" s="1">
        <f t="shared" si="0"/>
        <v>0</v>
      </c>
      <c r="E13" s="1">
        <v>55</v>
      </c>
      <c r="F13" s="1">
        <f t="shared" si="2"/>
        <v>0</v>
      </c>
      <c r="G13" s="1">
        <v>8</v>
      </c>
      <c r="H13" s="1">
        <f>SUMIFS(Order_data!E:E,Order_data!C:C,Inventory_data!A13,Order_data!O:O,"Done")</f>
        <v>18</v>
      </c>
      <c r="I13" s="1">
        <f>SUMIFS(Order_data!E:E,Order_data!C:C,Inventory_data!A13,Order_data!O:O,"Pending")</f>
        <v>22</v>
      </c>
      <c r="J13" s="1">
        <f t="shared" si="1"/>
        <v>30</v>
      </c>
      <c r="K13" s="1" t="s">
        <v>6</v>
      </c>
    </row>
    <row r="14" spans="1:11" x14ac:dyDescent="0.25">
      <c r="A14" s="1">
        <v>13</v>
      </c>
      <c r="B14" s="1" t="s">
        <v>20</v>
      </c>
      <c r="C14" s="1">
        <f>SUMIFS('Purchase Order'!D:D,'Purchase Order'!B:B,Inventory_data!A14,'Purchase Order'!J:J,"Delivered")</f>
        <v>40</v>
      </c>
      <c r="D14" s="1">
        <f t="shared" si="0"/>
        <v>5</v>
      </c>
      <c r="E14" s="1">
        <v>65</v>
      </c>
      <c r="F14" s="1">
        <f t="shared" si="2"/>
        <v>325</v>
      </c>
      <c r="G14" s="1">
        <v>20</v>
      </c>
      <c r="H14" s="1">
        <f>SUMIFS(Order_data!E:E,Order_data!C:C,Inventory_data!A14,Order_data!O:O,"Done")</f>
        <v>35</v>
      </c>
      <c r="I14" s="1">
        <f>SUMIFS(Order_data!E:E,Order_data!C:C,Inventory_data!A14,Order_data!O:O,"Pending")</f>
        <v>0</v>
      </c>
      <c r="J14" s="1">
        <f t="shared" si="1"/>
        <v>0</v>
      </c>
      <c r="K14" s="1" t="s">
        <v>11</v>
      </c>
    </row>
    <row r="15" spans="1:11" x14ac:dyDescent="0.25">
      <c r="A15" s="1">
        <v>14</v>
      </c>
      <c r="B15" s="1" t="s">
        <v>21</v>
      </c>
      <c r="C15" s="1">
        <f>SUMIFS('Purchase Order'!D:D,'Purchase Order'!B:B,Inventory_data!A15,'Purchase Order'!J:J,"Delivered")</f>
        <v>33</v>
      </c>
      <c r="D15" s="1">
        <f t="shared" si="0"/>
        <v>18</v>
      </c>
      <c r="E15" s="1">
        <v>75</v>
      </c>
      <c r="F15" s="1">
        <f t="shared" si="2"/>
        <v>1350</v>
      </c>
      <c r="G15" s="1">
        <v>15</v>
      </c>
      <c r="H15" s="1">
        <f>SUMIFS(Order_data!E:E,Order_data!C:C,Inventory_data!A15,Order_data!O:O,"Done")</f>
        <v>15</v>
      </c>
      <c r="I15" s="1">
        <f>SUMIFS(Order_data!E:E,Order_data!C:C,Inventory_data!A15,Order_data!O:O,"Pending")</f>
        <v>0</v>
      </c>
      <c r="J15" s="1">
        <f t="shared" si="1"/>
        <v>0</v>
      </c>
      <c r="K15" s="1" t="s">
        <v>8</v>
      </c>
    </row>
    <row r="16" spans="1:11" x14ac:dyDescent="0.25">
      <c r="A16" s="1">
        <v>15</v>
      </c>
      <c r="B16" s="1" t="s">
        <v>22</v>
      </c>
      <c r="C16" s="1">
        <f>SUMIFS('Purchase Order'!D:D,'Purchase Order'!B:B,Inventory_data!A16,'Purchase Order'!J:J,"Delivered")</f>
        <v>28</v>
      </c>
      <c r="D16" s="1">
        <f t="shared" si="0"/>
        <v>8</v>
      </c>
      <c r="E16" s="1">
        <v>45</v>
      </c>
      <c r="F16" s="1">
        <f t="shared" si="2"/>
        <v>360</v>
      </c>
      <c r="G16" s="1">
        <v>12</v>
      </c>
      <c r="H16" s="1">
        <f>SUMIFS(Order_data!E:E,Order_data!C:C,Inventory_data!A16,Order_data!O:O,"Done")</f>
        <v>20</v>
      </c>
      <c r="I16" s="1">
        <f>SUMIFS(Order_data!E:E,Order_data!C:C,Inventory_data!A16,Order_data!O:O,"Pending")</f>
        <v>0</v>
      </c>
      <c r="J16" s="1">
        <f t="shared" si="1"/>
        <v>0</v>
      </c>
      <c r="K16" s="1" t="s">
        <v>6</v>
      </c>
    </row>
  </sheetData>
  <conditionalFormatting sqref="J2:J1048576">
    <cfRule type="cellIs" dxfId="7" priority="1" operator="greaterThan">
      <formula>0</formula>
    </cfRule>
  </conditionalFormatting>
  <dataValidations count="1">
    <dataValidation type="whole" operator="greaterThan" allowBlank="1" showInputMessage="1" showErrorMessage="1" errorTitle="Out of Stock" error="Item is out of stock" sqref="D2" xr:uid="{3D292CBC-ED5D-4F85-A8B4-8A89282FDE2B}">
      <formula1>0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8034-F2E3-48B1-94DB-973014A65FDB}">
  <sheetPr codeName="Sheet2"/>
  <dimension ref="A1:P31"/>
  <sheetViews>
    <sheetView workbookViewId="0">
      <selection activeCell="K14" sqref="A1:P31"/>
    </sheetView>
  </sheetViews>
  <sheetFormatPr defaultRowHeight="13.8" x14ac:dyDescent="0.25"/>
  <cols>
    <col min="1" max="1" width="8.19921875" bestFit="1" customWidth="1"/>
    <col min="2" max="2" width="14.3984375" bestFit="1" customWidth="1"/>
    <col min="3" max="3" width="9.796875" bestFit="1" customWidth="1"/>
    <col min="4" max="4" width="12.296875" bestFit="1" customWidth="1"/>
    <col min="5" max="5" width="7.59765625" bestFit="1" customWidth="1"/>
    <col min="6" max="6" width="8.69921875" style="8" bestFit="1" customWidth="1"/>
    <col min="7" max="7" width="8.69921875" style="8" customWidth="1"/>
    <col min="8" max="8" width="8.796875" style="10" bestFit="1" customWidth="1"/>
    <col min="9" max="9" width="11.59765625" style="10" bestFit="1" customWidth="1"/>
    <col min="10" max="10" width="11" style="10" bestFit="1" customWidth="1"/>
    <col min="11" max="11" width="9.59765625" style="10" bestFit="1" customWidth="1"/>
    <col min="12" max="12" width="10.296875" style="11" bestFit="1" customWidth="1"/>
    <col min="13" max="13" width="12.69921875" style="11" bestFit="1" customWidth="1"/>
    <col min="14" max="14" width="12.69921875" customWidth="1"/>
    <col min="15" max="15" width="7.8984375" bestFit="1" customWidth="1"/>
    <col min="16" max="16" width="16.09765625" bestFit="1" customWidth="1"/>
  </cols>
  <sheetData>
    <row r="1" spans="1:16" x14ac:dyDescent="0.25">
      <c r="A1" s="2" t="s">
        <v>23</v>
      </c>
      <c r="B1" s="2" t="s">
        <v>24</v>
      </c>
      <c r="C1" s="2" t="s">
        <v>0</v>
      </c>
      <c r="D1" s="2" t="s">
        <v>58</v>
      </c>
      <c r="E1" s="2" t="s">
        <v>2</v>
      </c>
      <c r="F1" s="7" t="s">
        <v>59</v>
      </c>
      <c r="G1" s="7" t="s">
        <v>60</v>
      </c>
      <c r="H1" s="9" t="s">
        <v>86</v>
      </c>
      <c r="I1" s="9" t="s">
        <v>87</v>
      </c>
      <c r="J1" s="9" t="s">
        <v>88</v>
      </c>
      <c r="K1" s="9" t="s">
        <v>115</v>
      </c>
      <c r="L1" s="3" t="s">
        <v>25</v>
      </c>
      <c r="M1" s="3" t="s">
        <v>26</v>
      </c>
      <c r="N1" s="2" t="s">
        <v>78</v>
      </c>
      <c r="O1" s="2" t="s">
        <v>110</v>
      </c>
      <c r="P1" s="2" t="s">
        <v>79</v>
      </c>
    </row>
    <row r="2" spans="1:16" x14ac:dyDescent="0.25">
      <c r="A2" s="2">
        <v>1</v>
      </c>
      <c r="B2" s="2" t="s">
        <v>43</v>
      </c>
      <c r="C2" s="2">
        <v>1</v>
      </c>
      <c r="D2" s="2" t="str">
        <f>_xlfn.XLOOKUP(C2,Inventory_data!A:A,Inventory_data!B:B)</f>
        <v>Item A</v>
      </c>
      <c r="E2" s="2">
        <v>5</v>
      </c>
      <c r="F2" s="7">
        <f>_xlfn.XLOOKUP(C2,Inventory_data!A:A,Inventory_data!E:E)</f>
        <v>40</v>
      </c>
      <c r="G2" s="7">
        <f>E2*F2</f>
        <v>200</v>
      </c>
      <c r="H2" s="9">
        <f>(E2*F2)*0.18</f>
        <v>36</v>
      </c>
      <c r="I2" s="9">
        <v>9</v>
      </c>
      <c r="J2" s="9">
        <v>30</v>
      </c>
      <c r="K2" s="9">
        <f>(E2*F2)+H2+I2+J2</f>
        <v>275</v>
      </c>
      <c r="L2" s="3">
        <v>44576</v>
      </c>
      <c r="M2" s="3">
        <v>44577</v>
      </c>
      <c r="N2" s="4">
        <f>IF(ISBLANK(M2),0,_xlfn.DAYS(M2,L2))</f>
        <v>1</v>
      </c>
      <c r="O2" s="4" t="s">
        <v>111</v>
      </c>
      <c r="P2" s="4" t="str" cm="1">
        <f t="array" ref="P2">_xlfn.IFS(AND(_xlfn.XLOOKUP(C2,Inventory_data!A$2:A$16,Inventory_data!D$2:D$16)&lt;E2,N2=0,O2="Pending"),"Out Of Stock",AND(N2=0,O2="Done"),"On The Way",AND(N2&lt;=7,O2="Done"),"Delivered On-Time",AND(N2&gt;7,O2="Done"),"Delayed Delivery",AND(N2=0,O2="Pending"),"Payment Pending")</f>
        <v>Delivered On-Time</v>
      </c>
    </row>
    <row r="3" spans="1:16" x14ac:dyDescent="0.25">
      <c r="A3" s="2">
        <v>2</v>
      </c>
      <c r="B3" s="2" t="s">
        <v>44</v>
      </c>
      <c r="C3" s="2">
        <v>3</v>
      </c>
      <c r="D3" s="2" t="str">
        <f>_xlfn.XLOOKUP(C3,Inventory_data!A:A,Inventory_data!B:B)</f>
        <v>Item C</v>
      </c>
      <c r="E3" s="2">
        <v>10</v>
      </c>
      <c r="F3" s="7">
        <f>_xlfn.XLOOKUP(C3,Inventory_data!A:A,Inventory_data!E:E)</f>
        <v>70</v>
      </c>
      <c r="G3" s="7">
        <f t="shared" ref="G3:G30" si="0">E3*F3</f>
        <v>700</v>
      </c>
      <c r="H3" s="9">
        <f t="shared" ref="H3:H30" si="1">(E3*F3)*0.18</f>
        <v>126</v>
      </c>
      <c r="I3" s="9">
        <v>9</v>
      </c>
      <c r="J3" s="9">
        <v>30</v>
      </c>
      <c r="K3" s="9">
        <f t="shared" ref="K3:K30" si="2">(E3*F3)+H3+I3+J3</f>
        <v>865</v>
      </c>
      <c r="L3" s="3">
        <v>44612</v>
      </c>
      <c r="M3" s="3">
        <v>44621</v>
      </c>
      <c r="N3" s="4">
        <f t="shared" ref="N3:N30" si="3">IF(ISBLANK(M3),0,_xlfn.DAYS(M3,L3))</f>
        <v>9</v>
      </c>
      <c r="O3" s="4" t="s">
        <v>111</v>
      </c>
      <c r="P3" s="4" t="str" cm="1">
        <f t="array" ref="P3">_xlfn.IFS(AND(_xlfn.XLOOKUP(C3,Inventory_data!A$2:A$16,Inventory_data!D$2:D$16)&lt;E3,N3=0,O3="Pending"),"Out Of Stock",AND(N3=0,O3="Done"),"On The Way",AND(N3&lt;=7,O3="Done"),"Delivered On-Time",AND(N3&gt;7,O3="Done"),"Delayed Delivery",AND(N3=0,O3="Pending"),"Payment Pending")</f>
        <v>Delayed Delivery</v>
      </c>
    </row>
    <row r="4" spans="1:16" x14ac:dyDescent="0.25">
      <c r="A4" s="2">
        <v>3</v>
      </c>
      <c r="B4" s="2" t="s">
        <v>45</v>
      </c>
      <c r="C4" s="2">
        <v>2</v>
      </c>
      <c r="D4" s="2" t="str">
        <f>_xlfn.XLOOKUP(C4,Inventory_data!A:A,Inventory_data!B:B)</f>
        <v>Item B</v>
      </c>
      <c r="E4" s="2">
        <v>15</v>
      </c>
      <c r="F4" s="7">
        <f>_xlfn.XLOOKUP(C4,Inventory_data!A:A,Inventory_data!E:E)</f>
        <v>30</v>
      </c>
      <c r="G4" s="7">
        <f t="shared" si="0"/>
        <v>450</v>
      </c>
      <c r="H4" s="9">
        <f t="shared" si="1"/>
        <v>81</v>
      </c>
      <c r="I4" s="9">
        <v>9</v>
      </c>
      <c r="J4" s="9">
        <v>30</v>
      </c>
      <c r="K4" s="9">
        <f t="shared" si="2"/>
        <v>570</v>
      </c>
      <c r="L4" s="3">
        <v>44630</v>
      </c>
      <c r="M4" s="3">
        <v>44633</v>
      </c>
      <c r="N4" s="4">
        <f t="shared" si="3"/>
        <v>3</v>
      </c>
      <c r="O4" s="4" t="s">
        <v>111</v>
      </c>
      <c r="P4" s="4" t="str" cm="1">
        <f t="array" ref="P4">_xlfn.IFS(AND(_xlfn.XLOOKUP(C4,Inventory_data!A$2:A$16,Inventory_data!D$2:D$16)&lt;E4,N4=0,O4="Pending"),"Out Of Stock",AND(N4=0,O4="Done"),"On The Way",AND(N4&lt;=7,O4="Done"),"Delivered On-Time",AND(N4&gt;7,O4="Done"),"Delayed Delivery",AND(N4=0,O4="Pending"),"Payment Pending")</f>
        <v>Delivered On-Time</v>
      </c>
    </row>
    <row r="5" spans="1:16" x14ac:dyDescent="0.25">
      <c r="A5" s="2">
        <v>4</v>
      </c>
      <c r="B5" s="2" t="s">
        <v>46</v>
      </c>
      <c r="C5" s="2">
        <v>4</v>
      </c>
      <c r="D5" s="2" t="str">
        <f>_xlfn.XLOOKUP(C5,Inventory_data!A:A,Inventory_data!B:B)</f>
        <v>Item D</v>
      </c>
      <c r="E5" s="2">
        <v>6</v>
      </c>
      <c r="F5" s="7">
        <f>_xlfn.XLOOKUP(C5,Inventory_data!A:A,Inventory_data!E:E)</f>
        <v>50</v>
      </c>
      <c r="G5" s="7">
        <f t="shared" si="0"/>
        <v>300</v>
      </c>
      <c r="H5" s="9">
        <f t="shared" si="1"/>
        <v>54</v>
      </c>
      <c r="I5" s="9">
        <v>9</v>
      </c>
      <c r="J5" s="9">
        <v>30</v>
      </c>
      <c r="K5" s="9">
        <f t="shared" si="2"/>
        <v>393</v>
      </c>
      <c r="L5" s="3">
        <v>44656</v>
      </c>
      <c r="M5" s="3">
        <v>44659</v>
      </c>
      <c r="N5" s="4">
        <f t="shared" si="3"/>
        <v>3</v>
      </c>
      <c r="O5" s="4" t="s">
        <v>111</v>
      </c>
      <c r="P5" s="4" t="str" cm="1">
        <f t="array" ref="P5">_xlfn.IFS(AND(_xlfn.XLOOKUP(C5,Inventory_data!A$2:A$16,Inventory_data!D$2:D$16)&lt;E5,N5=0,O5="Pending"),"Out Of Stock",AND(N5=0,O5="Done"),"On The Way",AND(N5&lt;=7,O5="Done"),"Delivered On-Time",AND(N5&gt;7,O5="Done"),"Delayed Delivery",AND(N5=0,O5="Pending"),"Payment Pending")</f>
        <v>Delivered On-Time</v>
      </c>
    </row>
    <row r="6" spans="1:16" x14ac:dyDescent="0.25">
      <c r="A6" s="2">
        <v>5</v>
      </c>
      <c r="B6" s="2" t="s">
        <v>47</v>
      </c>
      <c r="C6" s="2">
        <v>1</v>
      </c>
      <c r="D6" s="2" t="str">
        <f>_xlfn.XLOOKUP(C6,Inventory_data!A:A,Inventory_data!B:B)</f>
        <v>Item A</v>
      </c>
      <c r="E6" s="2">
        <v>7</v>
      </c>
      <c r="F6" s="7">
        <f>_xlfn.XLOOKUP(C6,Inventory_data!A:A,Inventory_data!E:E)</f>
        <v>40</v>
      </c>
      <c r="G6" s="7">
        <f t="shared" si="0"/>
        <v>280</v>
      </c>
      <c r="H6" s="9">
        <f t="shared" si="1"/>
        <v>50.4</v>
      </c>
      <c r="I6" s="9">
        <v>9</v>
      </c>
      <c r="J6" s="9">
        <v>30</v>
      </c>
      <c r="K6" s="9">
        <f t="shared" si="2"/>
        <v>369.4</v>
      </c>
      <c r="L6" s="3">
        <v>44693</v>
      </c>
      <c r="M6" s="3">
        <v>44694</v>
      </c>
      <c r="N6" s="4">
        <f t="shared" si="3"/>
        <v>1</v>
      </c>
      <c r="O6" s="4" t="s">
        <v>111</v>
      </c>
      <c r="P6" s="4" t="str" cm="1">
        <f t="array" ref="P6">_xlfn.IFS(AND(_xlfn.XLOOKUP(C6,Inventory_data!A$2:A$16,Inventory_data!D$2:D$16)&lt;E6,N6=0,O6="Pending"),"Out Of Stock",AND(N6=0,O6="Done"),"On The Way",AND(N6&lt;=7,O6="Done"),"Delivered On-Time",AND(N6&gt;7,O6="Done"),"Delayed Delivery",AND(N6=0,O6="Pending"),"Payment Pending")</f>
        <v>Delivered On-Time</v>
      </c>
    </row>
    <row r="7" spans="1:16" x14ac:dyDescent="0.25">
      <c r="A7" s="2">
        <v>6</v>
      </c>
      <c r="B7" s="2" t="s">
        <v>48</v>
      </c>
      <c r="C7" s="2">
        <v>5</v>
      </c>
      <c r="D7" s="2" t="str">
        <f>_xlfn.XLOOKUP(C7,Inventory_data!A:A,Inventory_data!B:B)</f>
        <v>Item E</v>
      </c>
      <c r="E7" s="2">
        <v>6</v>
      </c>
      <c r="F7" s="7">
        <f>_xlfn.XLOOKUP(C7,Inventory_data!A:A,Inventory_data!E:E)</f>
        <v>75</v>
      </c>
      <c r="G7" s="7">
        <f t="shared" si="0"/>
        <v>450</v>
      </c>
      <c r="H7" s="9">
        <f t="shared" si="1"/>
        <v>81</v>
      </c>
      <c r="I7" s="9">
        <v>9</v>
      </c>
      <c r="J7" s="9">
        <v>30</v>
      </c>
      <c r="K7" s="9">
        <f t="shared" si="2"/>
        <v>570</v>
      </c>
      <c r="L7" s="3">
        <v>44730</v>
      </c>
      <c r="M7" s="3">
        <v>44735</v>
      </c>
      <c r="N7" s="4">
        <f t="shared" si="3"/>
        <v>5</v>
      </c>
      <c r="O7" s="4" t="s">
        <v>111</v>
      </c>
      <c r="P7" s="4" t="str" cm="1">
        <f t="array" ref="P7">_xlfn.IFS(AND(_xlfn.XLOOKUP(C7,Inventory_data!A$2:A$16,Inventory_data!D$2:D$16)&lt;E7,N7=0,O7="Pending"),"Out Of Stock",AND(N7=0,O7="Done"),"On The Way",AND(N7&lt;=7,O7="Done"),"Delivered On-Time",AND(N7&gt;7,O7="Done"),"Delayed Delivery",AND(N7=0,O7="Pending"),"Payment Pending")</f>
        <v>Delivered On-Time</v>
      </c>
    </row>
    <row r="8" spans="1:16" x14ac:dyDescent="0.25">
      <c r="A8" s="2">
        <v>7</v>
      </c>
      <c r="B8" s="2" t="s">
        <v>49</v>
      </c>
      <c r="C8" s="2">
        <v>3</v>
      </c>
      <c r="D8" s="2" t="str">
        <f>_xlfn.XLOOKUP(C8,Inventory_data!A:A,Inventory_data!B:B)</f>
        <v>Item C</v>
      </c>
      <c r="E8" s="2">
        <v>6</v>
      </c>
      <c r="F8" s="7">
        <f>_xlfn.XLOOKUP(C8,Inventory_data!A:A,Inventory_data!E:E)</f>
        <v>70</v>
      </c>
      <c r="G8" s="7">
        <f t="shared" si="0"/>
        <v>420</v>
      </c>
      <c r="H8" s="9">
        <f t="shared" si="1"/>
        <v>75.599999999999994</v>
      </c>
      <c r="I8" s="9">
        <v>9</v>
      </c>
      <c r="J8" s="9">
        <v>30</v>
      </c>
      <c r="K8" s="9">
        <f t="shared" si="2"/>
        <v>534.6</v>
      </c>
      <c r="L8" s="3">
        <v>44767</v>
      </c>
      <c r="M8" s="3">
        <v>44771</v>
      </c>
      <c r="N8" s="4">
        <f t="shared" si="3"/>
        <v>4</v>
      </c>
      <c r="O8" s="4" t="s">
        <v>111</v>
      </c>
      <c r="P8" s="4" t="str" cm="1">
        <f t="array" ref="P8">_xlfn.IFS(AND(_xlfn.XLOOKUP(C8,Inventory_data!A$2:A$16,Inventory_data!D$2:D$16)&lt;E8,N8=0,O8="Pending"),"Out Of Stock",AND(N8=0,O8="Done"),"On The Way",AND(N8&lt;=7,O8="Done"),"Delivered On-Time",AND(N8&gt;7,O8="Done"),"Delayed Delivery",AND(N8=0,O8="Pending"),"Payment Pending")</f>
        <v>Delivered On-Time</v>
      </c>
    </row>
    <row r="9" spans="1:16" x14ac:dyDescent="0.25">
      <c r="A9" s="2">
        <v>8</v>
      </c>
      <c r="B9" s="2" t="s">
        <v>50</v>
      </c>
      <c r="C9" s="2">
        <v>6</v>
      </c>
      <c r="D9" s="2" t="str">
        <f>_xlfn.XLOOKUP(C9,Inventory_data!A:A,Inventory_data!B:B)</f>
        <v>Item F</v>
      </c>
      <c r="E9" s="2">
        <v>18</v>
      </c>
      <c r="F9" s="7">
        <f>_xlfn.XLOOKUP(C9,Inventory_data!A:A,Inventory_data!E:E)</f>
        <v>45</v>
      </c>
      <c r="G9" s="7">
        <f t="shared" si="0"/>
        <v>810</v>
      </c>
      <c r="H9" s="9">
        <f t="shared" si="1"/>
        <v>145.79999999999998</v>
      </c>
      <c r="I9" s="9">
        <v>9</v>
      </c>
      <c r="J9" s="9">
        <v>30</v>
      </c>
      <c r="K9" s="9">
        <f t="shared" si="2"/>
        <v>994.8</v>
      </c>
      <c r="L9" s="3">
        <v>44803</v>
      </c>
      <c r="M9" s="3">
        <v>44804</v>
      </c>
      <c r="N9" s="4">
        <f t="shared" si="3"/>
        <v>1</v>
      </c>
      <c r="O9" s="4" t="s">
        <v>111</v>
      </c>
      <c r="P9" s="4" t="str" cm="1">
        <f t="array" ref="P9">_xlfn.IFS(AND(_xlfn.XLOOKUP(C9,Inventory_data!A$2:A$16,Inventory_data!D$2:D$16)&lt;E9,N9=0,O9="Pending"),"Out Of Stock",AND(N9=0,O9="Done"),"On The Way",AND(N9&lt;=7,O9="Done"),"Delivered On-Time",AND(N9&gt;7,O9="Done"),"Delayed Delivery",AND(N9=0,O9="Pending"),"Payment Pending")</f>
        <v>Delivered On-Time</v>
      </c>
    </row>
    <row r="10" spans="1:16" x14ac:dyDescent="0.25">
      <c r="A10" s="2">
        <v>9</v>
      </c>
      <c r="B10" s="2" t="s">
        <v>51</v>
      </c>
      <c r="C10" s="2">
        <v>7</v>
      </c>
      <c r="D10" s="2" t="str">
        <f>_xlfn.XLOOKUP(C10,Inventory_data!A:A,Inventory_data!B:B)</f>
        <v>Item G</v>
      </c>
      <c r="E10" s="2">
        <v>50</v>
      </c>
      <c r="F10" s="7">
        <f>_xlfn.XLOOKUP(C10,Inventory_data!A:A,Inventory_data!E:E)</f>
        <v>60</v>
      </c>
      <c r="G10" s="7">
        <f t="shared" si="0"/>
        <v>3000</v>
      </c>
      <c r="H10" s="9">
        <f t="shared" si="1"/>
        <v>540</v>
      </c>
      <c r="I10" s="9">
        <v>9</v>
      </c>
      <c r="J10" s="9">
        <v>30</v>
      </c>
      <c r="K10" s="9">
        <f t="shared" si="2"/>
        <v>3579</v>
      </c>
      <c r="L10" s="3">
        <v>44816</v>
      </c>
      <c r="M10" s="3">
        <v>44818</v>
      </c>
      <c r="N10" s="4">
        <f t="shared" si="3"/>
        <v>2</v>
      </c>
      <c r="O10" s="4" t="s">
        <v>111</v>
      </c>
      <c r="P10" s="4" t="str" cm="1">
        <f t="array" ref="P10">_xlfn.IFS(AND(_xlfn.XLOOKUP(C10,Inventory_data!A$2:A$16,Inventory_data!D$2:D$16)&lt;E10,N10=0,O10="Pending"),"Out Of Stock",AND(N10=0,O10="Done"),"On The Way",AND(N10&lt;=7,O10="Done"),"Delivered On-Time",AND(N10&gt;7,O10="Done"),"Delayed Delivery",AND(N10=0,O10="Pending"),"Payment Pending")</f>
        <v>Delivered On-Time</v>
      </c>
    </row>
    <row r="11" spans="1:16" x14ac:dyDescent="0.25">
      <c r="A11" s="2">
        <v>10</v>
      </c>
      <c r="B11" s="2" t="s">
        <v>52</v>
      </c>
      <c r="C11" s="2">
        <v>2</v>
      </c>
      <c r="D11" s="2" t="str">
        <f>_xlfn.XLOOKUP(C11,Inventory_data!A:A,Inventory_data!B:B)</f>
        <v>Item B</v>
      </c>
      <c r="E11" s="2">
        <v>3</v>
      </c>
      <c r="F11" s="7">
        <f>_xlfn.XLOOKUP(C11,Inventory_data!A:A,Inventory_data!E:E)</f>
        <v>30</v>
      </c>
      <c r="G11" s="7">
        <f t="shared" si="0"/>
        <v>90</v>
      </c>
      <c r="H11" s="9">
        <f t="shared" si="1"/>
        <v>16.2</v>
      </c>
      <c r="I11" s="9">
        <v>9</v>
      </c>
      <c r="J11" s="9">
        <v>30</v>
      </c>
      <c r="K11" s="9">
        <f t="shared" si="2"/>
        <v>145.19999999999999</v>
      </c>
      <c r="L11" s="3">
        <v>44854</v>
      </c>
      <c r="M11" s="3">
        <v>44862</v>
      </c>
      <c r="N11" s="4">
        <f t="shared" si="3"/>
        <v>8</v>
      </c>
      <c r="O11" s="4" t="s">
        <v>111</v>
      </c>
      <c r="P11" s="4" t="str" cm="1">
        <f t="array" ref="P11">_xlfn.IFS(AND(_xlfn.XLOOKUP(C11,Inventory_data!A$2:A$16,Inventory_data!D$2:D$16)&lt;E11,N11=0,O11="Pending"),"Out Of Stock",AND(N11=0,O11="Done"),"On The Way",AND(N11&lt;=7,O11="Done"),"Delivered On-Time",AND(N11&gt;7,O11="Done"),"Delayed Delivery",AND(N11=0,O11="Pending"),"Payment Pending")</f>
        <v>Delayed Delivery</v>
      </c>
    </row>
    <row r="12" spans="1:16" x14ac:dyDescent="0.25">
      <c r="A12" s="2">
        <v>11</v>
      </c>
      <c r="B12" s="2" t="s">
        <v>53</v>
      </c>
      <c r="C12" s="2">
        <v>5</v>
      </c>
      <c r="D12" s="2" t="str">
        <f>_xlfn.XLOOKUP(C12,Inventory_data!A:A,Inventory_data!B:B)</f>
        <v>Item E</v>
      </c>
      <c r="E12" s="2">
        <v>9</v>
      </c>
      <c r="F12" s="7">
        <f>_xlfn.XLOOKUP(C12,Inventory_data!A:A,Inventory_data!E:E)</f>
        <v>75</v>
      </c>
      <c r="G12" s="7">
        <f t="shared" si="0"/>
        <v>675</v>
      </c>
      <c r="H12" s="9">
        <f t="shared" si="1"/>
        <v>121.5</v>
      </c>
      <c r="I12" s="9">
        <v>9</v>
      </c>
      <c r="J12" s="9">
        <v>30</v>
      </c>
      <c r="K12" s="9">
        <f t="shared" si="2"/>
        <v>835.5</v>
      </c>
      <c r="L12" s="3">
        <v>44870</v>
      </c>
      <c r="M12" s="3">
        <v>44872</v>
      </c>
      <c r="N12" s="4">
        <f t="shared" si="3"/>
        <v>2</v>
      </c>
      <c r="O12" s="4" t="s">
        <v>111</v>
      </c>
      <c r="P12" s="4" t="str" cm="1">
        <f t="array" ref="P12">_xlfn.IFS(AND(_xlfn.XLOOKUP(C12,Inventory_data!A$2:A$16,Inventory_data!D$2:D$16)&lt;E12,N12=0,O12="Pending"),"Out Of Stock",AND(N12=0,O12="Done"),"On The Way",AND(N12&lt;=7,O12="Done"),"Delivered On-Time",AND(N12&gt;7,O12="Done"),"Delayed Delivery",AND(N12=0,O12="Pending"),"Payment Pending")</f>
        <v>Delivered On-Time</v>
      </c>
    </row>
    <row r="13" spans="1:16" x14ac:dyDescent="0.25">
      <c r="A13" s="2">
        <v>12</v>
      </c>
      <c r="B13" s="2" t="s">
        <v>54</v>
      </c>
      <c r="C13" s="2">
        <v>9</v>
      </c>
      <c r="D13" s="2" t="str">
        <f>_xlfn.XLOOKUP(C13,Inventory_data!A:A,Inventory_data!B:B)</f>
        <v>Item I</v>
      </c>
      <c r="E13" s="2">
        <v>8</v>
      </c>
      <c r="F13" s="7">
        <f>_xlfn.XLOOKUP(C13,Inventory_data!A:A,Inventory_data!E:E)</f>
        <v>35</v>
      </c>
      <c r="G13" s="7">
        <f t="shared" si="0"/>
        <v>280</v>
      </c>
      <c r="H13" s="9">
        <f t="shared" si="1"/>
        <v>50.4</v>
      </c>
      <c r="I13" s="9">
        <v>9</v>
      </c>
      <c r="J13" s="9">
        <v>30</v>
      </c>
      <c r="K13" s="9">
        <f t="shared" si="2"/>
        <v>369.4</v>
      </c>
      <c r="L13" s="3">
        <v>44905</v>
      </c>
      <c r="M13" s="3">
        <v>44907</v>
      </c>
      <c r="N13" s="4">
        <f t="shared" si="3"/>
        <v>2</v>
      </c>
      <c r="O13" s="4" t="s">
        <v>111</v>
      </c>
      <c r="P13" s="4" t="str" cm="1">
        <f t="array" ref="P13">_xlfn.IFS(AND(_xlfn.XLOOKUP(C13,Inventory_data!A$2:A$16,Inventory_data!D$2:D$16)&lt;E13,N13=0,O13="Pending"),"Out Of Stock",AND(N13=0,O13="Done"),"On The Way",AND(N13&lt;=7,O13="Done"),"Delivered On-Time",AND(N13&gt;7,O13="Done"),"Delayed Delivery",AND(N13=0,O13="Pending"),"Payment Pending")</f>
        <v>Delivered On-Time</v>
      </c>
    </row>
    <row r="14" spans="1:16" x14ac:dyDescent="0.25">
      <c r="A14" s="2">
        <v>13</v>
      </c>
      <c r="B14" s="2" t="s">
        <v>55</v>
      </c>
      <c r="C14" s="2">
        <v>8</v>
      </c>
      <c r="D14" s="2" t="str">
        <f>_xlfn.XLOOKUP(C14,Inventory_data!A:A,Inventory_data!B:B)</f>
        <v>Item H</v>
      </c>
      <c r="E14" s="2">
        <v>27</v>
      </c>
      <c r="F14" s="7">
        <f>_xlfn.XLOOKUP(C14,Inventory_data!A:A,Inventory_data!E:E)</f>
        <v>80</v>
      </c>
      <c r="G14" s="7">
        <f t="shared" si="0"/>
        <v>2160</v>
      </c>
      <c r="H14" s="9">
        <f t="shared" si="1"/>
        <v>388.8</v>
      </c>
      <c r="I14" s="9">
        <v>9</v>
      </c>
      <c r="J14" s="9">
        <v>30</v>
      </c>
      <c r="K14" s="9">
        <f t="shared" si="2"/>
        <v>2587.8000000000002</v>
      </c>
      <c r="L14" s="3">
        <v>44910</v>
      </c>
      <c r="M14" s="3">
        <v>44912</v>
      </c>
      <c r="N14" s="4">
        <f t="shared" si="3"/>
        <v>2</v>
      </c>
      <c r="O14" s="4" t="s">
        <v>111</v>
      </c>
      <c r="P14" s="4" t="str" cm="1">
        <f t="array" ref="P14">_xlfn.IFS(AND(_xlfn.XLOOKUP(C14,Inventory_data!A$2:A$16,Inventory_data!D$2:D$16)&lt;E14,N14=0,O14="Pending"),"Out Of Stock",AND(N14=0,O14="Done"),"On The Way",AND(N14&lt;=7,O14="Done"),"Delivered On-Time",AND(N14&gt;7,O14="Done"),"Delayed Delivery",AND(N14=0,O14="Pending"),"Payment Pending")</f>
        <v>Delivered On-Time</v>
      </c>
    </row>
    <row r="15" spans="1:16" x14ac:dyDescent="0.25">
      <c r="A15" s="2">
        <v>14</v>
      </c>
      <c r="B15" s="2" t="s">
        <v>56</v>
      </c>
      <c r="C15" s="2">
        <v>12</v>
      </c>
      <c r="D15" s="2" t="str">
        <f>_xlfn.XLOOKUP(C15,Inventory_data!A:A,Inventory_data!B:B)</f>
        <v>Item L</v>
      </c>
      <c r="E15" s="2">
        <v>18</v>
      </c>
      <c r="F15" s="7">
        <f>_xlfn.XLOOKUP(C15,Inventory_data!A:A,Inventory_data!E:E)</f>
        <v>55</v>
      </c>
      <c r="G15" s="7">
        <f t="shared" si="0"/>
        <v>990</v>
      </c>
      <c r="H15" s="9">
        <f t="shared" si="1"/>
        <v>178.2</v>
      </c>
      <c r="I15" s="9">
        <v>9</v>
      </c>
      <c r="J15" s="9">
        <v>30</v>
      </c>
      <c r="K15" s="9">
        <f t="shared" si="2"/>
        <v>1207.2</v>
      </c>
      <c r="L15" s="3">
        <v>44913</v>
      </c>
      <c r="M15" s="3">
        <v>44925</v>
      </c>
      <c r="N15" s="4">
        <f t="shared" si="3"/>
        <v>12</v>
      </c>
      <c r="O15" s="4" t="s">
        <v>111</v>
      </c>
      <c r="P15" s="4" t="str" cm="1">
        <f t="array" ref="P15">_xlfn.IFS(AND(_xlfn.XLOOKUP(C15,Inventory_data!A$2:A$16,Inventory_data!D$2:D$16)&lt;E15,N15=0,O15="Pending"),"Out Of Stock",AND(N15=0,O15="Done"),"On The Way",AND(N15&lt;=7,O15="Done"),"Delivered On-Time",AND(N15&gt;7,O15="Done"),"Delayed Delivery",AND(N15=0,O15="Pending"),"Payment Pending")</f>
        <v>Delayed Delivery</v>
      </c>
    </row>
    <row r="16" spans="1:16" x14ac:dyDescent="0.25">
      <c r="A16" s="2">
        <v>15</v>
      </c>
      <c r="B16" s="2" t="s">
        <v>57</v>
      </c>
      <c r="C16" s="2">
        <v>3</v>
      </c>
      <c r="D16" s="2" t="str">
        <f>_xlfn.XLOOKUP(C16,Inventory_data!A:A,Inventory_data!B:B)</f>
        <v>Item C</v>
      </c>
      <c r="E16" s="2">
        <v>15</v>
      </c>
      <c r="F16" s="7">
        <f>_xlfn.XLOOKUP(C16,Inventory_data!A:A,Inventory_data!E:E)</f>
        <v>70</v>
      </c>
      <c r="G16" s="7">
        <f t="shared" si="0"/>
        <v>1050</v>
      </c>
      <c r="H16" s="9">
        <f t="shared" si="1"/>
        <v>189</v>
      </c>
      <c r="I16" s="9">
        <v>9</v>
      </c>
      <c r="J16" s="9">
        <v>30</v>
      </c>
      <c r="K16" s="9">
        <f t="shared" si="2"/>
        <v>1278</v>
      </c>
      <c r="L16" s="3">
        <v>44917</v>
      </c>
      <c r="M16" s="3">
        <v>44921</v>
      </c>
      <c r="N16" s="4">
        <f t="shared" si="3"/>
        <v>4</v>
      </c>
      <c r="O16" s="4" t="s">
        <v>111</v>
      </c>
      <c r="P16" s="4" t="str" cm="1">
        <f t="array" ref="P16">_xlfn.IFS(AND(_xlfn.XLOOKUP(C16,Inventory_data!A$2:A$16,Inventory_data!D$2:D$16)&lt;E16,N16=0,O16="Pending"),"Out Of Stock",AND(N16=0,O16="Done"),"On The Way",AND(N16&lt;=7,O16="Done"),"Delivered On-Time",AND(N16&gt;7,O16="Done"),"Delayed Delivery",AND(N16=0,O16="Pending"),"Payment Pending")</f>
        <v>Delivered On-Time</v>
      </c>
    </row>
    <row r="17" spans="1:16" x14ac:dyDescent="0.25">
      <c r="A17" s="2">
        <v>16</v>
      </c>
      <c r="B17" s="2" t="s">
        <v>63</v>
      </c>
      <c r="C17" s="2">
        <v>9</v>
      </c>
      <c r="D17" s="2" t="str">
        <f>_xlfn.XLOOKUP(C17,Inventory_data!A:A,Inventory_data!B:B)</f>
        <v>Item I</v>
      </c>
      <c r="E17" s="2">
        <v>22</v>
      </c>
      <c r="F17" s="7">
        <f>_xlfn.XLOOKUP(C17,Inventory_data!A:A,Inventory_data!E:E)</f>
        <v>35</v>
      </c>
      <c r="G17" s="7">
        <f t="shared" si="0"/>
        <v>770</v>
      </c>
      <c r="H17" s="9">
        <f t="shared" si="1"/>
        <v>138.6</v>
      </c>
      <c r="I17" s="9">
        <v>9</v>
      </c>
      <c r="J17" s="9">
        <v>30</v>
      </c>
      <c r="K17" s="9">
        <f t="shared" si="2"/>
        <v>947.6</v>
      </c>
      <c r="L17" s="3">
        <v>44920</v>
      </c>
      <c r="M17" s="3">
        <v>44923</v>
      </c>
      <c r="N17" s="4">
        <f t="shared" si="3"/>
        <v>3</v>
      </c>
      <c r="O17" s="4" t="s">
        <v>111</v>
      </c>
      <c r="P17" s="4" t="str" cm="1">
        <f t="array" ref="P17">_xlfn.IFS(AND(_xlfn.XLOOKUP(C17,Inventory_data!A$2:A$16,Inventory_data!D$2:D$16)&lt;E17,N17=0,O17="Pending"),"Out Of Stock",AND(N17=0,O17="Done"),"On The Way",AND(N17&lt;=7,O17="Done"),"Delivered On-Time",AND(N17&gt;7,O17="Done"),"Delayed Delivery",AND(N17=0,O17="Pending"),"Payment Pending")</f>
        <v>Delivered On-Time</v>
      </c>
    </row>
    <row r="18" spans="1:16" x14ac:dyDescent="0.25">
      <c r="A18" s="2">
        <v>17</v>
      </c>
      <c r="B18" s="2" t="s">
        <v>64</v>
      </c>
      <c r="C18" s="2">
        <v>15</v>
      </c>
      <c r="D18" s="2" t="str">
        <f>_xlfn.XLOOKUP(C18,Inventory_data!A:A,Inventory_data!B:B)</f>
        <v>Item O</v>
      </c>
      <c r="E18" s="2">
        <v>20</v>
      </c>
      <c r="F18" s="7">
        <f>_xlfn.XLOOKUP(C18,Inventory_data!A:A,Inventory_data!E:E)</f>
        <v>45</v>
      </c>
      <c r="G18" s="7">
        <f t="shared" si="0"/>
        <v>900</v>
      </c>
      <c r="H18" s="9">
        <f t="shared" si="1"/>
        <v>162</v>
      </c>
      <c r="I18" s="9">
        <v>9</v>
      </c>
      <c r="J18" s="9">
        <v>30</v>
      </c>
      <c r="K18" s="9">
        <f t="shared" si="2"/>
        <v>1101</v>
      </c>
      <c r="L18" s="3">
        <v>44923</v>
      </c>
      <c r="M18" s="3">
        <v>44928</v>
      </c>
      <c r="N18" s="4">
        <f t="shared" si="3"/>
        <v>5</v>
      </c>
      <c r="O18" s="4" t="s">
        <v>111</v>
      </c>
      <c r="P18" s="4" t="str" cm="1">
        <f t="array" ref="P18">_xlfn.IFS(AND(_xlfn.XLOOKUP(C18,Inventory_data!A$2:A$16,Inventory_data!D$2:D$16)&lt;E18,N18=0,O18="Pending"),"Out Of Stock",AND(N18=0,O18="Done"),"On The Way",AND(N18&lt;=7,O18="Done"),"Delivered On-Time",AND(N18&gt;7,O18="Done"),"Delayed Delivery",AND(N18=0,O18="Pending"),"Payment Pending")</f>
        <v>Delivered On-Time</v>
      </c>
    </row>
    <row r="19" spans="1:16" x14ac:dyDescent="0.25">
      <c r="A19" s="2">
        <v>18</v>
      </c>
      <c r="B19" s="2" t="s">
        <v>66</v>
      </c>
      <c r="C19" s="2">
        <v>3</v>
      </c>
      <c r="D19" s="2" t="str">
        <f>_xlfn.XLOOKUP(C19,Inventory_data!A:A,Inventory_data!B:B)</f>
        <v>Item C</v>
      </c>
      <c r="E19" s="2">
        <v>17</v>
      </c>
      <c r="F19" s="7">
        <f>_xlfn.XLOOKUP(C19,Inventory_data!A:A,Inventory_data!E:E)</f>
        <v>70</v>
      </c>
      <c r="G19" s="7">
        <f t="shared" si="0"/>
        <v>1190</v>
      </c>
      <c r="H19" s="9">
        <f t="shared" si="1"/>
        <v>214.2</v>
      </c>
      <c r="I19" s="9">
        <v>9</v>
      </c>
      <c r="J19" s="9">
        <v>30</v>
      </c>
      <c r="K19" s="9">
        <f t="shared" si="2"/>
        <v>1443.2</v>
      </c>
      <c r="L19" s="3">
        <v>44928</v>
      </c>
      <c r="M19" s="3">
        <v>44929</v>
      </c>
      <c r="N19" s="4">
        <f t="shared" si="3"/>
        <v>1</v>
      </c>
      <c r="O19" s="4" t="s">
        <v>111</v>
      </c>
      <c r="P19" s="4" t="str" cm="1">
        <f t="array" ref="P19">_xlfn.IFS(AND(_xlfn.XLOOKUP(C19,Inventory_data!A$2:A$16,Inventory_data!D$2:D$16)&lt;E19,N19=0,O19="Pending"),"Out Of Stock",AND(N19=0,O19="Done"),"On The Way",AND(N19&lt;=7,O19="Done"),"Delivered On-Time",AND(N19&gt;7,O19="Done"),"Delayed Delivery",AND(N19=0,O19="Pending"),"Payment Pending")</f>
        <v>Delivered On-Time</v>
      </c>
    </row>
    <row r="20" spans="1:16" x14ac:dyDescent="0.25">
      <c r="A20" s="2">
        <v>19</v>
      </c>
      <c r="B20" s="2" t="s">
        <v>67</v>
      </c>
      <c r="C20" s="2">
        <v>14</v>
      </c>
      <c r="D20" s="2" t="str">
        <f>_xlfn.XLOOKUP(C20,Inventory_data!A:A,Inventory_data!B:B)</f>
        <v>Item N</v>
      </c>
      <c r="E20" s="2">
        <v>11</v>
      </c>
      <c r="F20" s="7">
        <f>_xlfn.XLOOKUP(C20,Inventory_data!A:A,Inventory_data!E:E)</f>
        <v>75</v>
      </c>
      <c r="G20" s="7">
        <f t="shared" si="0"/>
        <v>825</v>
      </c>
      <c r="H20" s="9">
        <f t="shared" si="1"/>
        <v>148.5</v>
      </c>
      <c r="I20" s="9">
        <v>9</v>
      </c>
      <c r="J20" s="9">
        <v>30</v>
      </c>
      <c r="K20" s="9">
        <f t="shared" si="2"/>
        <v>1012.5</v>
      </c>
      <c r="L20" s="3">
        <v>44931</v>
      </c>
      <c r="M20" s="3">
        <v>44934</v>
      </c>
      <c r="N20" s="4">
        <f t="shared" si="3"/>
        <v>3</v>
      </c>
      <c r="O20" s="4" t="s">
        <v>111</v>
      </c>
      <c r="P20" s="4" t="str" cm="1">
        <f t="array" ref="P20">_xlfn.IFS(AND(_xlfn.XLOOKUP(C20,Inventory_data!A$2:A$16,Inventory_data!D$2:D$16)&lt;E20,N20=0,O20="Pending"),"Out Of Stock",AND(N20=0,O20="Done"),"On The Way",AND(N20&lt;=7,O20="Done"),"Delivered On-Time",AND(N20&gt;7,O20="Done"),"Delayed Delivery",AND(N20=0,O20="Pending"),"Payment Pending")</f>
        <v>Delivered On-Time</v>
      </c>
    </row>
    <row r="21" spans="1:16" x14ac:dyDescent="0.25">
      <c r="A21" s="2">
        <v>21</v>
      </c>
      <c r="B21" s="2" t="s">
        <v>68</v>
      </c>
      <c r="C21" s="2">
        <v>1</v>
      </c>
      <c r="D21" s="2" t="str">
        <f>_xlfn.XLOOKUP(C21,Inventory_data!A:A,Inventory_data!B:B)</f>
        <v>Item A</v>
      </c>
      <c r="E21" s="2">
        <v>15</v>
      </c>
      <c r="F21" s="7">
        <f>_xlfn.XLOOKUP(C21,Inventory_data!A:A,Inventory_data!E:E)</f>
        <v>40</v>
      </c>
      <c r="G21" s="7">
        <f t="shared" si="0"/>
        <v>600</v>
      </c>
      <c r="H21" s="9">
        <f t="shared" si="1"/>
        <v>108</v>
      </c>
      <c r="I21" s="9">
        <v>9</v>
      </c>
      <c r="J21" s="9">
        <v>30</v>
      </c>
      <c r="K21" s="9">
        <f t="shared" si="2"/>
        <v>747</v>
      </c>
      <c r="L21" s="3">
        <v>44941</v>
      </c>
      <c r="M21" s="3">
        <v>44948</v>
      </c>
      <c r="N21" s="4">
        <f t="shared" si="3"/>
        <v>7</v>
      </c>
      <c r="O21" s="4" t="s">
        <v>111</v>
      </c>
      <c r="P21" s="4" t="str" cm="1">
        <f t="array" ref="P21">_xlfn.IFS(AND(_xlfn.XLOOKUP(C21,Inventory_data!A$2:A$16,Inventory_data!D$2:D$16)&lt;E21,N21=0,O21="Pending"),"Out Of Stock",AND(N21=0,O21="Done"),"On The Way",AND(N21&lt;=7,O21="Done"),"Delivered On-Time",AND(N21&gt;7,O21="Done"),"Delayed Delivery",AND(N21=0,O21="Pending"),"Payment Pending")</f>
        <v>Delivered On-Time</v>
      </c>
    </row>
    <row r="22" spans="1:16" x14ac:dyDescent="0.25">
      <c r="A22" s="2">
        <v>22</v>
      </c>
      <c r="B22" s="2" t="s">
        <v>69</v>
      </c>
      <c r="C22" s="2">
        <v>10</v>
      </c>
      <c r="D22" s="2" t="str">
        <f>_xlfn.XLOOKUP(C22,Inventory_data!A:A,Inventory_data!B:B)</f>
        <v>Item J</v>
      </c>
      <c r="E22" s="2">
        <v>35</v>
      </c>
      <c r="F22" s="7">
        <f>_xlfn.XLOOKUP(C22,Inventory_data!A:A,Inventory_data!E:E)</f>
        <v>85</v>
      </c>
      <c r="G22" s="7">
        <f t="shared" si="0"/>
        <v>2975</v>
      </c>
      <c r="H22" s="9">
        <f t="shared" si="1"/>
        <v>535.5</v>
      </c>
      <c r="I22" s="9">
        <v>9</v>
      </c>
      <c r="J22" s="9">
        <v>30</v>
      </c>
      <c r="K22" s="9">
        <f t="shared" si="2"/>
        <v>3549.5</v>
      </c>
      <c r="L22" s="3">
        <v>44944</v>
      </c>
      <c r="M22" s="3">
        <v>44949</v>
      </c>
      <c r="N22" s="4">
        <f t="shared" si="3"/>
        <v>5</v>
      </c>
      <c r="O22" s="4" t="s">
        <v>111</v>
      </c>
      <c r="P22" s="4" t="str" cm="1">
        <f t="array" ref="P22">_xlfn.IFS(AND(_xlfn.XLOOKUP(C22,Inventory_data!A$2:A$16,Inventory_data!D$2:D$16)&lt;E22,N22=0,O22="Pending"),"Out Of Stock",AND(N22=0,O22="Done"),"On The Way",AND(N22&lt;=7,O22="Done"),"Delivered On-Time",AND(N22&gt;7,O22="Done"),"Delayed Delivery",AND(N22=0,O22="Pending"),"Payment Pending")</f>
        <v>Delivered On-Time</v>
      </c>
    </row>
    <row r="23" spans="1:16" x14ac:dyDescent="0.25">
      <c r="A23" s="2">
        <v>23</v>
      </c>
      <c r="B23" s="2" t="s">
        <v>70</v>
      </c>
      <c r="C23" s="2">
        <v>13</v>
      </c>
      <c r="D23" s="2" t="str">
        <f>_xlfn.XLOOKUP(C23,Inventory_data!A:A,Inventory_data!B:B)</f>
        <v>Item M</v>
      </c>
      <c r="E23" s="2">
        <v>35</v>
      </c>
      <c r="F23" s="7">
        <f>_xlfn.XLOOKUP(C23,Inventory_data!A:A,Inventory_data!E:E)</f>
        <v>65</v>
      </c>
      <c r="G23" s="7">
        <f t="shared" si="0"/>
        <v>2275</v>
      </c>
      <c r="H23" s="9">
        <f t="shared" si="1"/>
        <v>409.5</v>
      </c>
      <c r="I23" s="9">
        <v>9</v>
      </c>
      <c r="J23" s="9">
        <v>30</v>
      </c>
      <c r="K23" s="9">
        <f t="shared" si="2"/>
        <v>2723.5</v>
      </c>
      <c r="L23" s="3">
        <v>44951</v>
      </c>
      <c r="M23" s="3">
        <v>44952</v>
      </c>
      <c r="N23" s="4">
        <f t="shared" si="3"/>
        <v>1</v>
      </c>
      <c r="O23" s="4" t="s">
        <v>111</v>
      </c>
      <c r="P23" s="4" t="str" cm="1">
        <f t="array" ref="P23">_xlfn.IFS(AND(_xlfn.XLOOKUP(C23,Inventory_data!A$2:A$16,Inventory_data!D$2:D$16)&lt;E23,N23=0,O23="Pending"),"Out Of Stock",AND(N23=0,O23="Done"),"On The Way",AND(N23&lt;=7,O23="Done"),"Delivered On-Time",AND(N23&gt;7,O23="Done"),"Delayed Delivery",AND(N23=0,O23="Pending"),"Payment Pending")</f>
        <v>Delivered On-Time</v>
      </c>
    </row>
    <row r="24" spans="1:16" x14ac:dyDescent="0.25">
      <c r="A24" s="2">
        <v>24</v>
      </c>
      <c r="B24" s="2" t="s">
        <v>71</v>
      </c>
      <c r="C24" s="2">
        <v>4</v>
      </c>
      <c r="D24" s="2" t="str">
        <f>_xlfn.XLOOKUP(C24,Inventory_data!A:A,Inventory_data!B:B)</f>
        <v>Item D</v>
      </c>
      <c r="E24" s="2">
        <v>17</v>
      </c>
      <c r="F24" s="7">
        <f>_xlfn.XLOOKUP(C24,Inventory_data!A:A,Inventory_data!E:E)</f>
        <v>50</v>
      </c>
      <c r="G24" s="7">
        <f t="shared" si="0"/>
        <v>850</v>
      </c>
      <c r="H24" s="9">
        <f t="shared" si="1"/>
        <v>153</v>
      </c>
      <c r="I24" s="9">
        <v>9</v>
      </c>
      <c r="J24" s="9">
        <v>30</v>
      </c>
      <c r="K24" s="9">
        <f t="shared" si="2"/>
        <v>1042</v>
      </c>
      <c r="L24" s="3">
        <v>44956</v>
      </c>
      <c r="M24" s="3">
        <v>44963</v>
      </c>
      <c r="N24" s="4">
        <f t="shared" si="3"/>
        <v>7</v>
      </c>
      <c r="O24" s="4" t="s">
        <v>111</v>
      </c>
      <c r="P24" s="4" t="str" cm="1">
        <f t="array" ref="P24">_xlfn.IFS(AND(_xlfn.XLOOKUP(C24,Inventory_data!A$2:A$16,Inventory_data!D$2:D$16)&lt;E24,N24=0,O24="Pending"),"Out Of Stock",AND(N24=0,O24="Done"),"On The Way",AND(N24&lt;=7,O24="Done"),"Delivered On-Time",AND(N24&gt;7,O24="Done"),"Delayed Delivery",AND(N24=0,O24="Pending"),"Payment Pending")</f>
        <v>Delivered On-Time</v>
      </c>
    </row>
    <row r="25" spans="1:16" x14ac:dyDescent="0.25">
      <c r="A25" s="2">
        <v>25</v>
      </c>
      <c r="B25" s="2" t="s">
        <v>72</v>
      </c>
      <c r="C25" s="2">
        <v>9</v>
      </c>
      <c r="D25" s="2" t="str">
        <f>_xlfn.XLOOKUP(C25,Inventory_data!A:A,Inventory_data!B:B)</f>
        <v>Item I</v>
      </c>
      <c r="E25" s="2">
        <v>50</v>
      </c>
      <c r="F25" s="7">
        <f>_xlfn.XLOOKUP(C25,Inventory_data!A:A,Inventory_data!E:E)</f>
        <v>35</v>
      </c>
      <c r="G25" s="7">
        <f t="shared" si="0"/>
        <v>1750</v>
      </c>
      <c r="H25" s="9">
        <f t="shared" si="1"/>
        <v>315</v>
      </c>
      <c r="I25" s="9">
        <v>9</v>
      </c>
      <c r="J25" s="9">
        <v>30</v>
      </c>
      <c r="K25" s="9">
        <f t="shared" si="2"/>
        <v>2104</v>
      </c>
      <c r="L25" s="3">
        <v>44962</v>
      </c>
      <c r="M25" s="3"/>
      <c r="N25" s="4">
        <f t="shared" si="3"/>
        <v>0</v>
      </c>
      <c r="O25" s="4" t="s">
        <v>28</v>
      </c>
      <c r="P25" s="4" t="str" cm="1">
        <f t="array" ref="P25">_xlfn.IFS(AND(_xlfn.XLOOKUP(C25,Inventory_data!A$2:A$16,Inventory_data!D$2:D$16)&lt;E25,N25=0,O25="Pending"),"Out Of Stock",AND(N25=0,O25="Done"),"On The Way",AND(N25&lt;=7,O25="Done"),"Delivered On-Time",AND(N25&gt;7,O25="Done"),"Delayed Delivery",AND(N25=0,O25="Pending"),"Payment Pending")</f>
        <v>Out Of Stock</v>
      </c>
    </row>
    <row r="26" spans="1:16" x14ac:dyDescent="0.25">
      <c r="A26" s="2">
        <v>26</v>
      </c>
      <c r="B26" s="2" t="s">
        <v>73</v>
      </c>
      <c r="C26" s="2">
        <v>14</v>
      </c>
      <c r="D26" s="2" t="str">
        <f>_xlfn.XLOOKUP(C26,Inventory_data!A:A,Inventory_data!B:B)</f>
        <v>Item N</v>
      </c>
      <c r="E26" s="2">
        <v>4</v>
      </c>
      <c r="F26" s="7">
        <f>_xlfn.XLOOKUP(C26,Inventory_data!A:A,Inventory_data!E:E)</f>
        <v>75</v>
      </c>
      <c r="G26" s="7">
        <f t="shared" si="0"/>
        <v>300</v>
      </c>
      <c r="H26" s="9">
        <f t="shared" si="1"/>
        <v>54</v>
      </c>
      <c r="I26" s="9">
        <v>9</v>
      </c>
      <c r="J26" s="9">
        <v>30</v>
      </c>
      <c r="K26" s="9">
        <f t="shared" si="2"/>
        <v>393</v>
      </c>
      <c r="L26" s="3">
        <v>44972</v>
      </c>
      <c r="M26" s="3"/>
      <c r="N26" s="4">
        <f t="shared" si="3"/>
        <v>0</v>
      </c>
      <c r="O26" s="4" t="s">
        <v>111</v>
      </c>
      <c r="P26" s="4" t="str" cm="1">
        <f t="array" ref="P26">_xlfn.IFS(AND(_xlfn.XLOOKUP(C26,Inventory_data!A$2:A$16,Inventory_data!D$2:D$16)&lt;E26,N26=0,O26="Pending"),"Out Of Stock",AND(N26=0,O26="Done"),"On The Way",AND(N26&lt;=7,O26="Done"),"Delivered On-Time",AND(N26&gt;7,O26="Done"),"Delayed Delivery",AND(N26=0,O26="Pending"),"Payment Pending")</f>
        <v>On The Way</v>
      </c>
    </row>
    <row r="27" spans="1:16" x14ac:dyDescent="0.25">
      <c r="A27" s="2">
        <v>27</v>
      </c>
      <c r="B27" s="2" t="s">
        <v>74</v>
      </c>
      <c r="C27" s="2">
        <v>4</v>
      </c>
      <c r="D27" s="2" t="str">
        <f>_xlfn.XLOOKUP(C27,Inventory_data!A:A,Inventory_data!B:B)</f>
        <v>Item D</v>
      </c>
      <c r="E27" s="2">
        <v>9</v>
      </c>
      <c r="F27" s="7">
        <f>_xlfn.XLOOKUP(C27,Inventory_data!A:A,Inventory_data!E:E)</f>
        <v>50</v>
      </c>
      <c r="G27" s="7">
        <f t="shared" si="0"/>
        <v>450</v>
      </c>
      <c r="H27" s="9">
        <f t="shared" si="1"/>
        <v>81</v>
      </c>
      <c r="I27" s="9">
        <v>9</v>
      </c>
      <c r="J27" s="9">
        <v>30</v>
      </c>
      <c r="K27" s="9">
        <f t="shared" si="2"/>
        <v>570</v>
      </c>
      <c r="L27" s="3">
        <v>44973</v>
      </c>
      <c r="M27" s="3"/>
      <c r="N27" s="4">
        <f t="shared" si="3"/>
        <v>0</v>
      </c>
      <c r="O27" s="4" t="s">
        <v>111</v>
      </c>
      <c r="P27" s="4" t="str" cm="1">
        <f t="array" ref="P27">_xlfn.IFS(AND(_xlfn.XLOOKUP(C27,Inventory_data!A$2:A$16,Inventory_data!D$2:D$16)&lt;E27,N27=0,O27="Pending"),"Out Of Stock",AND(N27=0,O27="Done"),"On The Way",AND(N27&lt;=7,O27="Done"),"Delivered On-Time",AND(N27&gt;7,O27="Done"),"Delayed Delivery",AND(N27=0,O27="Pending"),"Payment Pending")</f>
        <v>On The Way</v>
      </c>
    </row>
    <row r="28" spans="1:16" x14ac:dyDescent="0.25">
      <c r="A28" s="2">
        <v>28</v>
      </c>
      <c r="B28" s="2" t="s">
        <v>75</v>
      </c>
      <c r="C28" s="2">
        <v>7</v>
      </c>
      <c r="D28" s="2" t="str">
        <f>_xlfn.XLOOKUP(C28,Inventory_data!A:A,Inventory_data!B:B)</f>
        <v>Item G</v>
      </c>
      <c r="E28" s="2">
        <v>5</v>
      </c>
      <c r="F28" s="7">
        <f>_xlfn.XLOOKUP(C28,Inventory_data!A:A,Inventory_data!E:E)</f>
        <v>60</v>
      </c>
      <c r="G28" s="7">
        <f t="shared" si="0"/>
        <v>300</v>
      </c>
      <c r="H28" s="9">
        <f t="shared" si="1"/>
        <v>54</v>
      </c>
      <c r="I28" s="9">
        <v>9</v>
      </c>
      <c r="J28" s="9">
        <v>30</v>
      </c>
      <c r="K28" s="9">
        <f t="shared" si="2"/>
        <v>393</v>
      </c>
      <c r="L28" s="3">
        <v>44977</v>
      </c>
      <c r="M28" s="3"/>
      <c r="N28" s="4">
        <f t="shared" si="3"/>
        <v>0</v>
      </c>
      <c r="O28" s="4" t="s">
        <v>28</v>
      </c>
      <c r="P28" s="4" t="str" cm="1">
        <f t="array" ref="P28">_xlfn.IFS(AND(_xlfn.XLOOKUP(C28,Inventory_data!A$2:A$16,Inventory_data!D$2:D$16)&lt;E28,N28=0,O28="Pending"),"Out Of Stock",AND(N28=0,O28="Done"),"On The Way",AND(N28&lt;=7,O28="Done"),"Delivered On-Time",AND(N28&gt;7,O28="Done"),"Delayed Delivery",AND(N28=0,O28="Pending"),"Payment Pending")</f>
        <v>Payment Pending</v>
      </c>
    </row>
    <row r="29" spans="1:16" x14ac:dyDescent="0.25">
      <c r="A29" s="2">
        <v>29</v>
      </c>
      <c r="B29" s="2" t="s">
        <v>76</v>
      </c>
      <c r="C29" s="2">
        <v>1</v>
      </c>
      <c r="D29" s="2" t="str">
        <f>_xlfn.XLOOKUP(C29,Inventory_data!A:A,Inventory_data!B:B)</f>
        <v>Item A</v>
      </c>
      <c r="E29" s="2">
        <v>14</v>
      </c>
      <c r="F29" s="7">
        <f>_xlfn.XLOOKUP(C29,Inventory_data!A:A,Inventory_data!E:E)</f>
        <v>40</v>
      </c>
      <c r="G29" s="7">
        <f t="shared" si="0"/>
        <v>560</v>
      </c>
      <c r="H29" s="9">
        <f t="shared" si="1"/>
        <v>100.8</v>
      </c>
      <c r="I29" s="9">
        <v>9</v>
      </c>
      <c r="J29" s="9">
        <v>30</v>
      </c>
      <c r="K29" s="9">
        <f t="shared" si="2"/>
        <v>699.8</v>
      </c>
      <c r="L29" s="3">
        <v>44982</v>
      </c>
      <c r="M29" s="3">
        <f t="shared" ref="M29" ca="1" si="4">L29+DAY(RANDBETWEEN(1,7))</f>
        <v>44984</v>
      </c>
      <c r="N29" s="4">
        <f t="shared" ca="1" si="3"/>
        <v>2</v>
      </c>
      <c r="O29" s="4" t="s">
        <v>111</v>
      </c>
      <c r="P29" s="4" t="str" cm="1">
        <f t="array" aca="1" ref="P29" ca="1">_xlfn.IFS(AND(_xlfn.XLOOKUP(C29,Inventory_data!A$2:A$16,Inventory_data!D$2:D$16)&lt;E29,N29=0,O29="Pending"),"Out Of Stock",AND(N29=0,O29="Done"),"On The Way",AND(N29&lt;=7,O29="Done"),"Delivered On-Time",AND(N29&gt;7,O29="Done"),"Delayed Delivery",AND(N29=0,O29="Pending"),"Payment Pending")</f>
        <v>Delivered On-Time</v>
      </c>
    </row>
    <row r="30" spans="1:16" x14ac:dyDescent="0.25">
      <c r="A30" s="2">
        <v>30</v>
      </c>
      <c r="B30" s="2" t="s">
        <v>77</v>
      </c>
      <c r="C30" s="2">
        <v>12</v>
      </c>
      <c r="D30" s="2" t="str">
        <f>_xlfn.XLOOKUP(C30,Inventory_data!A:A,Inventory_data!B:B)</f>
        <v>Item L</v>
      </c>
      <c r="E30" s="2">
        <v>22</v>
      </c>
      <c r="F30" s="7">
        <f>_xlfn.XLOOKUP(C30,Inventory_data!A:A,Inventory_data!E:E)</f>
        <v>55</v>
      </c>
      <c r="G30" s="7">
        <f t="shared" si="0"/>
        <v>1210</v>
      </c>
      <c r="H30" s="9">
        <f t="shared" si="1"/>
        <v>217.79999999999998</v>
      </c>
      <c r="I30" s="9">
        <v>9</v>
      </c>
      <c r="J30" s="9">
        <v>30</v>
      </c>
      <c r="K30" s="9">
        <f t="shared" si="2"/>
        <v>1466.8</v>
      </c>
      <c r="L30" s="3">
        <v>44987</v>
      </c>
      <c r="M30" s="3"/>
      <c r="N30" s="4">
        <f t="shared" si="3"/>
        <v>0</v>
      </c>
      <c r="O30" s="4" t="s">
        <v>28</v>
      </c>
      <c r="P30" s="4" t="str" cm="1">
        <f t="array" ref="P30">_xlfn.IFS(AND(_xlfn.XLOOKUP(C30,Inventory_data!A$2:A$16,Inventory_data!D$2:D$16)&lt;E30,N30=0,O30="Pending"),"Out Of Stock",AND(N30=0,O30="Done"),"On The Way",AND(N30&lt;=7,O30="Done"),"Delivered On-Time",AND(N30&gt;7,O30="Done"),"Delayed Delivery",AND(N30=0,O30="Pending"),"Payment Pending")</f>
        <v>Out Of Stock</v>
      </c>
    </row>
    <row r="31" spans="1:16" x14ac:dyDescent="0.25">
      <c r="A31" s="6"/>
      <c r="B31" s="19" t="s">
        <v>116</v>
      </c>
      <c r="C31" s="19">
        <v>11</v>
      </c>
      <c r="D31" s="2" t="str">
        <f>_xlfn.XLOOKUP(C31,Inventory_data!A:A,Inventory_data!B:B)</f>
        <v>Item K</v>
      </c>
      <c r="E31" s="2">
        <v>100</v>
      </c>
      <c r="F31" s="7">
        <f>_xlfn.XLOOKUP(C31,Inventory_data!A:A,Inventory_data!E:E)</f>
        <v>74</v>
      </c>
      <c r="G31" s="7">
        <f t="shared" ref="G31" si="5">E31*F31</f>
        <v>7400</v>
      </c>
      <c r="H31" s="9">
        <f t="shared" ref="H31" si="6">(E31*F31)*0.18</f>
        <v>1332</v>
      </c>
      <c r="I31" s="9">
        <v>9</v>
      </c>
      <c r="J31" s="9">
        <v>30</v>
      </c>
      <c r="K31" s="9">
        <f t="shared" ref="K31" si="7">(E31*F31)+H31+I31+J31</f>
        <v>8771</v>
      </c>
      <c r="L31" s="3">
        <v>44995</v>
      </c>
      <c r="M31" s="3"/>
      <c r="N31" s="4">
        <f t="shared" ref="N31" si="8">IF(ISBLANK(M31),0,_xlfn.DAYS(M31,L31))</f>
        <v>0</v>
      </c>
      <c r="O31" s="4" t="s">
        <v>28</v>
      </c>
      <c r="P31" s="4" t="str" cm="1">
        <f t="array" ref="P31">_xlfn.IFS(AND(_xlfn.XLOOKUP(C31,Inventory_data!A$2:A$16,Inventory_data!D$2:D$16)&lt;E31,N31=0,O31="Pending"),"Out Of Stock",AND(N31=0,O31="Done"),"On The Way",AND(N31&lt;=7,O31="Done"),"Delivered On-Time",AND(N31&gt;7,O31="Done"),"Delayed Delivery",AND(N31=0,O31="Pending"),"Payment Pending")</f>
        <v>Out Of Stock</v>
      </c>
    </row>
  </sheetData>
  <phoneticPr fontId="1" type="noConversion"/>
  <conditionalFormatting sqref="P2:P1048576">
    <cfRule type="containsText" dxfId="6" priority="6" operator="containsText" text="Delayed">
      <formula>NOT(ISERROR(SEARCH("Delayed",P2)))</formula>
    </cfRule>
    <cfRule type="containsText" dxfId="5" priority="7" operator="containsText" text="Pending">
      <formula>NOT(ISERROR(SEARCH("Pending",P2)))</formula>
    </cfRule>
    <cfRule type="containsText" dxfId="4" priority="8" operator="containsText" text="On-Time">
      <formula>NOT(ISERROR(SEARCH("On-Time",P2)))</formula>
    </cfRule>
  </conditionalFormatting>
  <conditionalFormatting sqref="O1:O1048576">
    <cfRule type="containsText" dxfId="3" priority="3" operator="containsText" text="Pending">
      <formula>NOT(ISERROR(SEARCH("Pending",O1)))</formula>
    </cfRule>
    <cfRule type="containsText" dxfId="2" priority="5" operator="containsText" text="Done">
      <formula>NOT(ISERROR(SEARCH("Done",O1)))</formula>
    </cfRule>
  </conditionalFormatting>
  <conditionalFormatting sqref="P1:P1048576">
    <cfRule type="containsText" dxfId="1" priority="1" operator="containsText" text="Out of stock">
      <formula>NOT(ISERROR(SEARCH("Out of stock",P1)))</formula>
    </cfRule>
    <cfRule type="containsText" dxfId="0" priority="2" operator="containsText" text="On The Way">
      <formula>NOT(ISERROR(SEARCH("On The Way",P1)))</formula>
    </cfRule>
  </conditionalFormatting>
  <dataValidations count="3">
    <dataValidation type="whole" operator="greaterThan" allowBlank="1" showInputMessage="1" showErrorMessage="1" errorTitle="Invalid Input" error="Value must be whole number" sqref="A1:A1048576" xr:uid="{88D6C092-B7A6-4742-9DF9-63CA65169505}">
      <formula1>0</formula1>
    </dataValidation>
    <dataValidation type="whole" operator="greaterThan" allowBlank="1" showInputMessage="1" showErrorMessage="1" errorTitle="Invalid input" error="Value must be whole number" sqref="C1:C1048576 E1:E1048576" xr:uid="{BEE9C653-FCAC-47A3-A5B2-110B139FE489}">
      <formula1>0</formula1>
    </dataValidation>
    <dataValidation type="date" operator="greaterThan" allowBlank="1" showInputMessage="1" showErrorMessage="1" errorTitle="Invalid input" error="Value must be date format" sqref="L1:L1048576" xr:uid="{341DD25A-314A-4B79-83CC-BD1ED93B4F3D}">
      <formula1>36526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2FDA-0A99-408E-9AAA-6522268DDAF3}">
  <sheetPr codeName="Sheet3"/>
  <dimension ref="A1:E4"/>
  <sheetViews>
    <sheetView workbookViewId="0">
      <selection activeCell="C9" sqref="C9"/>
    </sheetView>
  </sheetViews>
  <sheetFormatPr defaultRowHeight="13.8" x14ac:dyDescent="0.25"/>
  <cols>
    <col min="1" max="1" width="10.19921875" bestFit="1" customWidth="1"/>
    <col min="2" max="2" width="13.296875" bestFit="1" customWidth="1"/>
    <col min="3" max="3" width="13.8984375" bestFit="1" customWidth="1"/>
    <col min="4" max="4" width="13.5" bestFit="1" customWidth="1"/>
    <col min="5" max="5" width="19.3984375" bestFit="1" customWidth="1"/>
  </cols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1" t="s">
        <v>6</v>
      </c>
      <c r="B2" s="1" t="s">
        <v>34</v>
      </c>
      <c r="C2" s="1" t="s">
        <v>35</v>
      </c>
      <c r="D2" s="1">
        <v>1234567890</v>
      </c>
      <c r="E2" s="1" t="s">
        <v>36</v>
      </c>
    </row>
    <row r="3" spans="1:5" x14ac:dyDescent="0.25">
      <c r="A3" s="1" t="s">
        <v>8</v>
      </c>
      <c r="B3" s="1" t="s">
        <v>37</v>
      </c>
      <c r="C3" s="1" t="s">
        <v>38</v>
      </c>
      <c r="D3" s="1">
        <v>9876543210</v>
      </c>
      <c r="E3" s="1" t="s">
        <v>39</v>
      </c>
    </row>
    <row r="4" spans="1:5" x14ac:dyDescent="0.25">
      <c r="A4" s="1" t="s">
        <v>11</v>
      </c>
      <c r="B4" s="1" t="s">
        <v>40</v>
      </c>
      <c r="C4" s="1" t="s">
        <v>41</v>
      </c>
      <c r="D4" s="1">
        <v>4567891230</v>
      </c>
      <c r="E4" s="1" t="s">
        <v>42</v>
      </c>
    </row>
  </sheetData>
  <hyperlinks>
    <hyperlink ref="E2" r:id="rId1" display="mailto:john@example.com" xr:uid="{16EC2E6D-3431-45E9-AE20-92350BD13E44}"/>
    <hyperlink ref="E3" r:id="rId2" display="mailto:sarah@example.com" xr:uid="{11CF7BB6-BA24-4E34-A115-A7D215168544}"/>
    <hyperlink ref="E4" r:id="rId3" display="mailto:michael@example.com" xr:uid="{4CBFF742-9E38-48B9-A4C0-F556A5D9C8F3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2330-CE78-4544-9181-11133391B7E7}">
  <sheetPr codeName="Sheet5"/>
  <dimension ref="A3:I20"/>
  <sheetViews>
    <sheetView workbookViewId="0">
      <selection activeCell="G26" sqref="G26"/>
    </sheetView>
  </sheetViews>
  <sheetFormatPr defaultRowHeight="13.8" x14ac:dyDescent="0.25"/>
  <cols>
    <col min="1" max="1" width="23.3984375" bestFit="1" customWidth="1"/>
    <col min="2" max="2" width="16.09765625" bestFit="1" customWidth="1"/>
    <col min="3" max="3" width="17.59765625" bestFit="1" customWidth="1"/>
    <col min="4" max="4" width="11.5" bestFit="1" customWidth="1"/>
    <col min="5" max="5" width="11.8984375" bestFit="1" customWidth="1"/>
    <col min="6" max="6" width="16.5" bestFit="1" customWidth="1"/>
    <col min="7" max="8" width="11" bestFit="1" customWidth="1"/>
    <col min="9" max="9" width="10.19921875" bestFit="1" customWidth="1"/>
    <col min="10" max="13" width="7.8984375" bestFit="1" customWidth="1"/>
    <col min="14" max="14" width="8.8984375" bestFit="1" customWidth="1"/>
    <col min="15" max="16" width="7.8984375" bestFit="1" customWidth="1"/>
    <col min="17" max="17" width="8.8984375" bestFit="1" customWidth="1"/>
    <col min="18" max="18" width="11" bestFit="1" customWidth="1"/>
  </cols>
  <sheetData>
    <row r="3" spans="1:9" x14ac:dyDescent="0.25">
      <c r="A3" s="5" t="s">
        <v>4</v>
      </c>
      <c r="B3" t="s">
        <v>80</v>
      </c>
      <c r="E3" s="5" t="s">
        <v>92</v>
      </c>
      <c r="F3" t="s">
        <v>97</v>
      </c>
      <c r="H3" s="17" t="s">
        <v>95</v>
      </c>
      <c r="I3" s="17"/>
    </row>
    <row r="4" spans="1:9" x14ac:dyDescent="0.25">
      <c r="A4" t="s">
        <v>6</v>
      </c>
      <c r="B4">
        <v>14</v>
      </c>
      <c r="E4" s="16" t="s">
        <v>98</v>
      </c>
      <c r="F4" s="10">
        <v>7546.0999999999995</v>
      </c>
      <c r="H4" s="5" t="s">
        <v>94</v>
      </c>
      <c r="I4" t="s">
        <v>96</v>
      </c>
    </row>
    <row r="5" spans="1:9" x14ac:dyDescent="0.25">
      <c r="A5" t="s">
        <v>8</v>
      </c>
      <c r="B5">
        <v>6</v>
      </c>
      <c r="E5" s="16" t="s">
        <v>99</v>
      </c>
      <c r="F5" s="10">
        <v>3286.3</v>
      </c>
      <c r="H5" s="16" t="s">
        <v>22</v>
      </c>
      <c r="I5" s="18">
        <v>15</v>
      </c>
    </row>
    <row r="6" spans="1:9" x14ac:dyDescent="0.25">
      <c r="A6" t="s">
        <v>11</v>
      </c>
      <c r="B6">
        <v>34</v>
      </c>
      <c r="E6" s="16" t="s">
        <v>100</v>
      </c>
      <c r="F6" s="10">
        <v>1634.3</v>
      </c>
      <c r="H6" s="16" t="s">
        <v>17</v>
      </c>
      <c r="I6" s="18">
        <v>20</v>
      </c>
    </row>
    <row r="7" spans="1:9" x14ac:dyDescent="0.25">
      <c r="E7" s="16" t="s">
        <v>101</v>
      </c>
      <c r="F7" s="10">
        <v>944</v>
      </c>
      <c r="H7" s="16" t="s">
        <v>19</v>
      </c>
      <c r="I7" s="18">
        <v>24</v>
      </c>
    </row>
    <row r="8" spans="1:9" x14ac:dyDescent="0.25">
      <c r="E8" s="16" t="s">
        <v>102</v>
      </c>
      <c r="F8" s="10">
        <v>389.4</v>
      </c>
      <c r="H8" s="16" t="s">
        <v>16</v>
      </c>
      <c r="I8" s="18">
        <v>27</v>
      </c>
    </row>
    <row r="9" spans="1:9" x14ac:dyDescent="0.25">
      <c r="E9" s="16" t="s">
        <v>103</v>
      </c>
      <c r="F9" s="10">
        <v>590</v>
      </c>
      <c r="H9" s="16" t="s">
        <v>21</v>
      </c>
      <c r="I9" s="18">
        <v>28</v>
      </c>
    </row>
    <row r="10" spans="1:9" x14ac:dyDescent="0.25">
      <c r="E10" s="16" t="s">
        <v>104</v>
      </c>
      <c r="F10" s="10">
        <v>554.6</v>
      </c>
      <c r="H10" s="16" t="s">
        <v>93</v>
      </c>
      <c r="I10" s="18">
        <v>114</v>
      </c>
    </row>
    <row r="11" spans="1:9" x14ac:dyDescent="0.25">
      <c r="E11" s="16" t="s">
        <v>105</v>
      </c>
      <c r="F11" s="10">
        <v>1014.8</v>
      </c>
    </row>
    <row r="12" spans="1:9" x14ac:dyDescent="0.25">
      <c r="A12" s="6" t="s">
        <v>113</v>
      </c>
      <c r="B12" s="20">
        <f>SUM('Purchase Order'!G:G)</f>
        <v>24685.333333333332</v>
      </c>
      <c r="E12" s="16" t="s">
        <v>106</v>
      </c>
      <c r="F12" s="10">
        <v>767</v>
      </c>
    </row>
    <row r="13" spans="1:9" x14ac:dyDescent="0.25">
      <c r="A13" s="6" t="s">
        <v>114</v>
      </c>
      <c r="B13" s="20">
        <f>SUM(Order_data!G:G)</f>
        <v>34210</v>
      </c>
      <c r="E13" s="16" t="s">
        <v>107</v>
      </c>
      <c r="F13" s="10">
        <v>165.2</v>
      </c>
    </row>
    <row r="14" spans="1:9" x14ac:dyDescent="0.25">
      <c r="E14" s="16" t="s">
        <v>108</v>
      </c>
      <c r="F14" s="10">
        <v>944</v>
      </c>
    </row>
    <row r="15" spans="1:9" x14ac:dyDescent="0.25">
      <c r="E15" s="16" t="s">
        <v>109</v>
      </c>
      <c r="F15" s="10">
        <v>4796.7</v>
      </c>
    </row>
    <row r="16" spans="1:9" x14ac:dyDescent="0.25">
      <c r="E16" s="16" t="s">
        <v>93</v>
      </c>
      <c r="F16" s="10">
        <v>22632.400000000001</v>
      </c>
    </row>
    <row r="18" spans="1:7" x14ac:dyDescent="0.25">
      <c r="B18" s="5" t="s">
        <v>118</v>
      </c>
    </row>
    <row r="19" spans="1:7" x14ac:dyDescent="0.25"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93</v>
      </c>
    </row>
    <row r="20" spans="1:7" x14ac:dyDescent="0.25">
      <c r="A20" t="s">
        <v>117</v>
      </c>
      <c r="B20" s="18">
        <v>3</v>
      </c>
      <c r="C20" s="18">
        <v>21</v>
      </c>
      <c r="D20" s="18">
        <v>2</v>
      </c>
      <c r="E20" s="18">
        <v>3</v>
      </c>
      <c r="F20" s="18">
        <v>1</v>
      </c>
      <c r="G20" s="18">
        <v>30</v>
      </c>
    </row>
  </sheetData>
  <mergeCells count="1">
    <mergeCell ref="H3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837C6-EB60-4DFF-A5F9-99F97FEB8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Purchase Order</vt:lpstr>
      <vt:lpstr>Inventory_data</vt:lpstr>
      <vt:lpstr>Order_data</vt:lpstr>
      <vt:lpstr>Supplier_data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2025-02-06T15:42:11Z</dcterms:created>
  <dcterms:modified xsi:type="dcterms:W3CDTF">2025-02-08T17:04:05Z</dcterms:modified>
</cp:coreProperties>
</file>