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OneDrive\Desktop\"/>
    </mc:Choice>
  </mc:AlternateContent>
  <xr:revisionPtr revIDLastSave="0" documentId="13_ncr:1_{7EF81777-11EA-40EA-87BA-DE17E2B98313}" xr6:coauthVersionLast="47" xr6:coauthVersionMax="47" xr10:uidLastSave="{00000000-0000-0000-0000-000000000000}"/>
  <bookViews>
    <workbookView xWindow="-120" yWindow="-120" windowWidth="20730" windowHeight="11160" xr2:uid="{38DB4552-B57C-4D3F-BA90-60738D51BDEB}"/>
  </bookViews>
  <sheets>
    <sheet name="Tutorial" sheetId="8" r:id="rId1"/>
    <sheet name="Payroll" sheetId="1" r:id="rId2"/>
    <sheet name="GradeBook" sheetId="2" r:id="rId3"/>
    <sheet name="Sales Database" sheetId="3" r:id="rId4"/>
    <sheet name="Pivot Table of Sales DB" sheetId="4" r:id="rId5"/>
    <sheet name="Car Inventory" sheetId="5" r:id="rId6"/>
    <sheet name="Pivot Car Inventory" sheetId="7" r:id="rId7"/>
  </sheet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5" l="1"/>
  <c r="N36" i="5"/>
  <c r="N50" i="5"/>
  <c r="N2" i="5"/>
  <c r="N7" i="5"/>
  <c r="N24" i="5"/>
  <c r="N49" i="5"/>
  <c r="N51" i="5"/>
  <c r="N22" i="5"/>
  <c r="N39" i="5"/>
  <c r="N26" i="5"/>
  <c r="N38" i="5"/>
  <c r="M31" i="5"/>
  <c r="M19" i="5"/>
  <c r="M34" i="5"/>
  <c r="M37" i="5"/>
  <c r="M27" i="5"/>
  <c r="M18" i="5"/>
  <c r="M32" i="5"/>
  <c r="M20" i="5"/>
  <c r="M21" i="5"/>
  <c r="M48" i="5"/>
  <c r="M36" i="5"/>
  <c r="M52" i="5"/>
  <c r="M46" i="5"/>
  <c r="M47" i="5"/>
  <c r="M50" i="5"/>
  <c r="M35" i="5"/>
  <c r="M14" i="5"/>
  <c r="M8" i="5"/>
  <c r="M2" i="5"/>
  <c r="M6" i="5"/>
  <c r="M4" i="5"/>
  <c r="M16" i="5"/>
  <c r="M7" i="5"/>
  <c r="M23" i="5"/>
  <c r="M5" i="5"/>
  <c r="M43" i="5"/>
  <c r="M24" i="5"/>
  <c r="M45" i="5"/>
  <c r="M11" i="5"/>
  <c r="M17" i="5"/>
  <c r="M49" i="5"/>
  <c r="M29" i="5"/>
  <c r="M28" i="5"/>
  <c r="M40" i="5"/>
  <c r="M51" i="5"/>
  <c r="M10" i="5"/>
  <c r="M13" i="5"/>
  <c r="M25" i="5"/>
  <c r="M22" i="5"/>
  <c r="M53" i="5"/>
  <c r="M9" i="5"/>
  <c r="M30" i="5"/>
  <c r="M39" i="5"/>
  <c r="M15" i="5"/>
  <c r="M12" i="5"/>
  <c r="M3" i="5"/>
  <c r="M26" i="5"/>
  <c r="M33" i="5"/>
  <c r="M44" i="5"/>
  <c r="M42" i="5"/>
  <c r="M38" i="5"/>
  <c r="M41" i="5"/>
  <c r="G31" i="5"/>
  <c r="I31" i="5" s="1"/>
  <c r="G27" i="5"/>
  <c r="I27" i="5" s="1"/>
  <c r="G21" i="5"/>
  <c r="I21" i="5" s="1"/>
  <c r="G48" i="5"/>
  <c r="I48" i="5" s="1"/>
  <c r="G46" i="5"/>
  <c r="I46" i="5" s="1"/>
  <c r="G47" i="5"/>
  <c r="I47" i="5" s="1"/>
  <c r="G14" i="5"/>
  <c r="I14" i="5" s="1"/>
  <c r="F48" i="5"/>
  <c r="F36" i="5"/>
  <c r="G36" i="5" s="1"/>
  <c r="I36" i="5" s="1"/>
  <c r="F52" i="5"/>
  <c r="G52" i="5" s="1"/>
  <c r="I52" i="5" s="1"/>
  <c r="F46" i="5"/>
  <c r="F47" i="5"/>
  <c r="F50" i="5"/>
  <c r="G50" i="5" s="1"/>
  <c r="I50" i="5" s="1"/>
  <c r="F35" i="5"/>
  <c r="G35" i="5" s="1"/>
  <c r="I35" i="5" s="1"/>
  <c r="F14" i="5"/>
  <c r="F8" i="5"/>
  <c r="G8" i="5" s="1"/>
  <c r="I8" i="5" s="1"/>
  <c r="F2" i="5"/>
  <c r="G2" i="5" s="1"/>
  <c r="I2" i="5" s="1"/>
  <c r="F6" i="5"/>
  <c r="G6" i="5" s="1"/>
  <c r="I6" i="5" s="1"/>
  <c r="F4" i="5"/>
  <c r="G4" i="5" s="1"/>
  <c r="I4" i="5" s="1"/>
  <c r="F16" i="5"/>
  <c r="G16" i="5" s="1"/>
  <c r="I16" i="5" s="1"/>
  <c r="F7" i="5"/>
  <c r="G7" i="5" s="1"/>
  <c r="I7" i="5" s="1"/>
  <c r="F23" i="5"/>
  <c r="G23" i="5" s="1"/>
  <c r="I23" i="5" s="1"/>
  <c r="F5" i="5"/>
  <c r="G5" i="5" s="1"/>
  <c r="I5" i="5" s="1"/>
  <c r="F43" i="5"/>
  <c r="G43" i="5" s="1"/>
  <c r="I43" i="5" s="1"/>
  <c r="F24" i="5"/>
  <c r="G24" i="5" s="1"/>
  <c r="I24" i="5" s="1"/>
  <c r="F45" i="5"/>
  <c r="G45" i="5" s="1"/>
  <c r="I45" i="5" s="1"/>
  <c r="F11" i="5"/>
  <c r="G11" i="5" s="1"/>
  <c r="I11" i="5" s="1"/>
  <c r="F17" i="5"/>
  <c r="G17" i="5" s="1"/>
  <c r="I17" i="5" s="1"/>
  <c r="F49" i="5"/>
  <c r="G49" i="5" s="1"/>
  <c r="I49" i="5" s="1"/>
  <c r="F29" i="5"/>
  <c r="G29" i="5" s="1"/>
  <c r="I29" i="5" s="1"/>
  <c r="F28" i="5"/>
  <c r="G28" i="5" s="1"/>
  <c r="I28" i="5" s="1"/>
  <c r="F40" i="5"/>
  <c r="G40" i="5" s="1"/>
  <c r="I40" i="5" s="1"/>
  <c r="F51" i="5"/>
  <c r="G51" i="5" s="1"/>
  <c r="I51" i="5" s="1"/>
  <c r="F10" i="5"/>
  <c r="G10" i="5" s="1"/>
  <c r="I10" i="5" s="1"/>
  <c r="F13" i="5"/>
  <c r="G13" i="5" s="1"/>
  <c r="I13" i="5" s="1"/>
  <c r="F25" i="5"/>
  <c r="G25" i="5" s="1"/>
  <c r="I25" i="5" s="1"/>
  <c r="F22" i="5"/>
  <c r="G22" i="5" s="1"/>
  <c r="I22" i="5" s="1"/>
  <c r="F53" i="5"/>
  <c r="G53" i="5" s="1"/>
  <c r="I53" i="5" s="1"/>
  <c r="F9" i="5"/>
  <c r="G9" i="5" s="1"/>
  <c r="I9" i="5" s="1"/>
  <c r="F30" i="5"/>
  <c r="G30" i="5" s="1"/>
  <c r="I30" i="5" s="1"/>
  <c r="F39" i="5"/>
  <c r="G39" i="5" s="1"/>
  <c r="I39" i="5" s="1"/>
  <c r="F15" i="5"/>
  <c r="G15" i="5" s="1"/>
  <c r="I15" i="5" s="1"/>
  <c r="F12" i="5"/>
  <c r="G12" i="5" s="1"/>
  <c r="I12" i="5" s="1"/>
  <c r="F3" i="5"/>
  <c r="G3" i="5" s="1"/>
  <c r="I3" i="5" s="1"/>
  <c r="F26" i="5"/>
  <c r="G26" i="5" s="1"/>
  <c r="I26" i="5" s="1"/>
  <c r="F33" i="5"/>
  <c r="G33" i="5" s="1"/>
  <c r="I33" i="5" s="1"/>
  <c r="F44" i="5"/>
  <c r="G44" i="5" s="1"/>
  <c r="I44" i="5" s="1"/>
  <c r="F42" i="5"/>
  <c r="G42" i="5" s="1"/>
  <c r="I42" i="5" s="1"/>
  <c r="F38" i="5"/>
  <c r="G38" i="5" s="1"/>
  <c r="I38" i="5" s="1"/>
  <c r="F32" i="5"/>
  <c r="G32" i="5" s="1"/>
  <c r="I32" i="5" s="1"/>
  <c r="F20" i="5"/>
  <c r="G20" i="5" s="1"/>
  <c r="I20" i="5" s="1"/>
  <c r="F21" i="5"/>
  <c r="F31" i="5"/>
  <c r="F19" i="5"/>
  <c r="G19" i="5" s="1"/>
  <c r="I19" i="5" s="1"/>
  <c r="F34" i="5"/>
  <c r="G34" i="5" s="1"/>
  <c r="I34" i="5" s="1"/>
  <c r="F37" i="5"/>
  <c r="G37" i="5" s="1"/>
  <c r="I37" i="5" s="1"/>
  <c r="F27" i="5"/>
  <c r="F18" i="5"/>
  <c r="G18" i="5" s="1"/>
  <c r="I18" i="5" s="1"/>
  <c r="F41" i="5"/>
  <c r="G41" i="5" s="1"/>
  <c r="I41" i="5" s="1"/>
  <c r="E26" i="5"/>
  <c r="E33" i="5"/>
  <c r="E38" i="5"/>
  <c r="E25" i="5"/>
  <c r="E22" i="5"/>
  <c r="E30" i="5"/>
  <c r="E39" i="5"/>
  <c r="E47" i="5"/>
  <c r="E50" i="5"/>
  <c r="E19" i="5"/>
  <c r="E34" i="5"/>
  <c r="E32" i="5"/>
  <c r="E20" i="5"/>
  <c r="D15" i="5"/>
  <c r="E15" i="5" s="1"/>
  <c r="D31" i="5"/>
  <c r="E31" i="5" s="1"/>
  <c r="D19" i="5"/>
  <c r="D34" i="5"/>
  <c r="D37" i="5"/>
  <c r="E37" i="5" s="1"/>
  <c r="D27" i="5"/>
  <c r="E27" i="5" s="1"/>
  <c r="D18" i="5"/>
  <c r="E18" i="5" s="1"/>
  <c r="D32" i="5"/>
  <c r="D20" i="5"/>
  <c r="D21" i="5"/>
  <c r="E21" i="5" s="1"/>
  <c r="D48" i="5"/>
  <c r="E48" i="5" s="1"/>
  <c r="D36" i="5"/>
  <c r="E36" i="5" s="1"/>
  <c r="D52" i="5"/>
  <c r="E52" i="5" s="1"/>
  <c r="D46" i="5"/>
  <c r="E46" i="5" s="1"/>
  <c r="D47" i="5"/>
  <c r="D50" i="5"/>
  <c r="D35" i="5"/>
  <c r="E35" i="5" s="1"/>
  <c r="D14" i="5"/>
  <c r="E14" i="5" s="1"/>
  <c r="D8" i="5"/>
  <c r="E8" i="5" s="1"/>
  <c r="D2" i="5"/>
  <c r="E2" i="5" s="1"/>
  <c r="D6" i="5"/>
  <c r="E6" i="5" s="1"/>
  <c r="D4" i="5"/>
  <c r="E4" i="5" s="1"/>
  <c r="D16" i="5"/>
  <c r="E16" i="5" s="1"/>
  <c r="D7" i="5"/>
  <c r="E7" i="5" s="1"/>
  <c r="D23" i="5"/>
  <c r="E23" i="5" s="1"/>
  <c r="D5" i="5"/>
  <c r="E5" i="5" s="1"/>
  <c r="D43" i="5"/>
  <c r="E43" i="5" s="1"/>
  <c r="D24" i="5"/>
  <c r="E24" i="5" s="1"/>
  <c r="D45" i="5"/>
  <c r="E45" i="5" s="1"/>
  <c r="D11" i="5"/>
  <c r="E11" i="5" s="1"/>
  <c r="D17" i="5"/>
  <c r="E17" i="5" s="1"/>
  <c r="D49" i="5"/>
  <c r="E49" i="5" s="1"/>
  <c r="D29" i="5"/>
  <c r="E29" i="5" s="1"/>
  <c r="D28" i="5"/>
  <c r="E28" i="5" s="1"/>
  <c r="D40" i="5"/>
  <c r="E40" i="5" s="1"/>
  <c r="D51" i="5"/>
  <c r="E51" i="5" s="1"/>
  <c r="D10" i="5"/>
  <c r="E10" i="5" s="1"/>
  <c r="D13" i="5"/>
  <c r="E13" i="5" s="1"/>
  <c r="D25" i="5"/>
  <c r="D22" i="5"/>
  <c r="D53" i="5"/>
  <c r="E53" i="5" s="1"/>
  <c r="D9" i="5"/>
  <c r="E9" i="5" s="1"/>
  <c r="D30" i="5"/>
  <c r="D39" i="5"/>
  <c r="D12" i="5"/>
  <c r="E12" i="5" s="1"/>
  <c r="D3" i="5"/>
  <c r="E3" i="5" s="1"/>
  <c r="D26" i="5"/>
  <c r="D33" i="5"/>
  <c r="D44" i="5"/>
  <c r="E44" i="5" s="1"/>
  <c r="D42" i="5"/>
  <c r="E42" i="5" s="1"/>
  <c r="D38" i="5"/>
  <c r="D41" i="5"/>
  <c r="E41" i="5" s="1"/>
  <c r="C13" i="5"/>
  <c r="C25" i="5"/>
  <c r="C30" i="5"/>
  <c r="C3" i="5"/>
  <c r="C42" i="5"/>
  <c r="C19" i="5"/>
  <c r="C34" i="5"/>
  <c r="C18" i="5"/>
  <c r="C32" i="5"/>
  <c r="C48" i="5"/>
  <c r="C36" i="5"/>
  <c r="C47" i="5"/>
  <c r="C50" i="5"/>
  <c r="C8" i="5"/>
  <c r="C2" i="5"/>
  <c r="C16" i="5"/>
  <c r="C41" i="5"/>
  <c r="B31" i="5"/>
  <c r="N31" i="5" s="1"/>
  <c r="B19" i="5"/>
  <c r="N19" i="5" s="1"/>
  <c r="B34" i="5"/>
  <c r="B37" i="5"/>
  <c r="N37" i="5" s="1"/>
  <c r="B27" i="5"/>
  <c r="N27" i="5" s="1"/>
  <c r="B18" i="5"/>
  <c r="N18" i="5" s="1"/>
  <c r="B32" i="5"/>
  <c r="B20" i="5"/>
  <c r="N20" i="5" s="1"/>
  <c r="B21" i="5"/>
  <c r="N21" i="5" s="1"/>
  <c r="B48" i="5"/>
  <c r="N48" i="5" s="1"/>
  <c r="B36" i="5"/>
  <c r="B52" i="5"/>
  <c r="N52" i="5" s="1"/>
  <c r="B46" i="5"/>
  <c r="N46" i="5" s="1"/>
  <c r="B47" i="5"/>
  <c r="N47" i="5" s="1"/>
  <c r="B50" i="5"/>
  <c r="B35" i="5"/>
  <c r="N35" i="5" s="1"/>
  <c r="B14" i="5"/>
  <c r="N14" i="5" s="1"/>
  <c r="B8" i="5"/>
  <c r="N8" i="5" s="1"/>
  <c r="B2" i="5"/>
  <c r="B6" i="5"/>
  <c r="N6" i="5" s="1"/>
  <c r="B4" i="5"/>
  <c r="N4" i="5" s="1"/>
  <c r="B16" i="5"/>
  <c r="N16" i="5" s="1"/>
  <c r="B7" i="5"/>
  <c r="C7" i="5" s="1"/>
  <c r="B23" i="5"/>
  <c r="N23" i="5" s="1"/>
  <c r="B5" i="5"/>
  <c r="N5" i="5" s="1"/>
  <c r="B43" i="5"/>
  <c r="C43" i="5" s="1"/>
  <c r="B24" i="5"/>
  <c r="C24" i="5" s="1"/>
  <c r="B45" i="5"/>
  <c r="N45" i="5" s="1"/>
  <c r="B11" i="5"/>
  <c r="N11" i="5" s="1"/>
  <c r="B17" i="5"/>
  <c r="C17" i="5" s="1"/>
  <c r="B49" i="5"/>
  <c r="C49" i="5" s="1"/>
  <c r="B29" i="5"/>
  <c r="C29" i="5" s="1"/>
  <c r="B28" i="5"/>
  <c r="N28" i="5" s="1"/>
  <c r="B40" i="5"/>
  <c r="C40" i="5" s="1"/>
  <c r="B51" i="5"/>
  <c r="C51" i="5" s="1"/>
  <c r="B10" i="5"/>
  <c r="C10" i="5" s="1"/>
  <c r="B13" i="5"/>
  <c r="N13" i="5" s="1"/>
  <c r="B25" i="5"/>
  <c r="N25" i="5" s="1"/>
  <c r="B22" i="5"/>
  <c r="C22" i="5" s="1"/>
  <c r="B53" i="5"/>
  <c r="C53" i="5" s="1"/>
  <c r="B9" i="5"/>
  <c r="N9" i="5" s="1"/>
  <c r="B30" i="5"/>
  <c r="N30" i="5" s="1"/>
  <c r="B39" i="5"/>
  <c r="C39" i="5" s="1"/>
  <c r="B15" i="5"/>
  <c r="C15" i="5" s="1"/>
  <c r="B12" i="5"/>
  <c r="N12" i="5" s="1"/>
  <c r="B3" i="5"/>
  <c r="N3" i="5" s="1"/>
  <c r="B26" i="5"/>
  <c r="C26" i="5" s="1"/>
  <c r="B33" i="5"/>
  <c r="C33" i="5" s="1"/>
  <c r="B44" i="5"/>
  <c r="N44" i="5" s="1"/>
  <c r="B42" i="5"/>
  <c r="N42" i="5" s="1"/>
  <c r="B38" i="5"/>
  <c r="C38" i="5" s="1"/>
  <c r="B54" i="5"/>
  <c r="B55" i="5"/>
  <c r="B41" i="5"/>
  <c r="N41" i="5" s="1"/>
  <c r="F108" i="3"/>
  <c r="F107" i="3"/>
  <c r="F109" i="3"/>
  <c r="E109" i="3"/>
  <c r="E108" i="3"/>
  <c r="E107" i="3"/>
  <c r="H35" i="3"/>
  <c r="H63" i="3"/>
  <c r="H68" i="3"/>
  <c r="H50" i="3"/>
  <c r="H4" i="3"/>
  <c r="H101" i="3"/>
  <c r="H97" i="3"/>
  <c r="H79" i="3"/>
  <c r="H93" i="3"/>
  <c r="H45" i="3"/>
  <c r="H5" i="3"/>
  <c r="H36" i="3"/>
  <c r="H41" i="3"/>
  <c r="H71" i="3"/>
  <c r="H6" i="3"/>
  <c r="H7" i="3"/>
  <c r="H19" i="3"/>
  <c r="H98" i="3"/>
  <c r="H72" i="3"/>
  <c r="H94" i="3"/>
  <c r="H90" i="3"/>
  <c r="H74" i="3"/>
  <c r="H81" i="3"/>
  <c r="H55" i="3"/>
  <c r="H47" i="3"/>
  <c r="H20" i="3"/>
  <c r="H30" i="3"/>
  <c r="H56" i="3"/>
  <c r="H65" i="3"/>
  <c r="H86" i="3"/>
  <c r="H57" i="3"/>
  <c r="H31" i="3"/>
  <c r="H103" i="3"/>
  <c r="H77" i="3"/>
  <c r="H82" i="3"/>
  <c r="H58" i="3"/>
  <c r="H48" i="3"/>
  <c r="H87" i="3"/>
  <c r="H11" i="3"/>
  <c r="H22" i="3"/>
  <c r="H32" i="3"/>
  <c r="H60" i="3"/>
  <c r="H66" i="3"/>
  <c r="H33" i="3"/>
  <c r="H39" i="3"/>
  <c r="H67" i="3"/>
  <c r="H78" i="3"/>
  <c r="H34" i="3"/>
  <c r="H105" i="3"/>
  <c r="G40" i="3"/>
  <c r="H40" i="3" s="1"/>
  <c r="G49" i="3"/>
  <c r="H49" i="3" s="1"/>
  <c r="G63" i="3"/>
  <c r="G68" i="3"/>
  <c r="G3" i="3"/>
  <c r="H3" i="3" s="1"/>
  <c r="G84" i="3"/>
  <c r="H84" i="3" s="1"/>
  <c r="G50" i="3"/>
  <c r="G4" i="3"/>
  <c r="G17" i="3"/>
  <c r="H17" i="3" s="1"/>
  <c r="G26" i="3"/>
  <c r="H26" i="3" s="1"/>
  <c r="G101" i="3"/>
  <c r="G97" i="3"/>
  <c r="G69" i="3"/>
  <c r="H69" i="3" s="1"/>
  <c r="G70" i="3"/>
  <c r="H70" i="3" s="1"/>
  <c r="G79" i="3"/>
  <c r="G93" i="3"/>
  <c r="G89" i="3"/>
  <c r="H89" i="3" s="1"/>
  <c r="G51" i="3"/>
  <c r="H51" i="3" s="1"/>
  <c r="G45" i="3"/>
  <c r="G5" i="3"/>
  <c r="G18" i="3"/>
  <c r="H18" i="3" s="1"/>
  <c r="G27" i="3"/>
  <c r="H27" i="3" s="1"/>
  <c r="G36" i="3"/>
  <c r="G41" i="3"/>
  <c r="G52" i="3"/>
  <c r="H52" i="3" s="1"/>
  <c r="G64" i="3"/>
  <c r="H64" i="3" s="1"/>
  <c r="G71" i="3"/>
  <c r="G6" i="3"/>
  <c r="G85" i="3"/>
  <c r="H85" i="3" s="1"/>
  <c r="G53" i="3"/>
  <c r="H53" i="3" s="1"/>
  <c r="G7" i="3"/>
  <c r="G19" i="3"/>
  <c r="G28" i="3"/>
  <c r="H28" i="3" s="1"/>
  <c r="G102" i="3"/>
  <c r="H102" i="3" s="1"/>
  <c r="G98" i="3"/>
  <c r="G72" i="3"/>
  <c r="G73" i="3"/>
  <c r="H73" i="3" s="1"/>
  <c r="G80" i="3"/>
  <c r="H80" i="3" s="1"/>
  <c r="G94" i="3"/>
  <c r="G90" i="3"/>
  <c r="G54" i="3"/>
  <c r="H54" i="3" s="1"/>
  <c r="G46" i="3"/>
  <c r="H46" i="3" s="1"/>
  <c r="G74" i="3"/>
  <c r="G81" i="3"/>
  <c r="G95" i="3"/>
  <c r="H95" i="3" s="1"/>
  <c r="G91" i="3"/>
  <c r="H91" i="3" s="1"/>
  <c r="G55" i="3"/>
  <c r="G47" i="3"/>
  <c r="G29" i="3"/>
  <c r="H29" i="3" s="1"/>
  <c r="G8" i="3"/>
  <c r="H8" i="3" s="1"/>
  <c r="G20" i="3"/>
  <c r="G30" i="3"/>
  <c r="G37" i="3"/>
  <c r="H37" i="3" s="1"/>
  <c r="G42" i="3"/>
  <c r="H42" i="3" s="1"/>
  <c r="G56" i="3"/>
  <c r="G65" i="3"/>
  <c r="G75" i="3"/>
  <c r="H75" i="3" s="1"/>
  <c r="G9" i="3"/>
  <c r="H9" i="3" s="1"/>
  <c r="G86" i="3"/>
  <c r="G57" i="3"/>
  <c r="G10" i="3"/>
  <c r="H10" i="3" s="1"/>
  <c r="G21" i="3"/>
  <c r="H21" i="3" s="1"/>
  <c r="G31" i="3"/>
  <c r="G103" i="3"/>
  <c r="G99" i="3"/>
  <c r="H99" i="3" s="1"/>
  <c r="G76" i="3"/>
  <c r="H76" i="3" s="1"/>
  <c r="G77" i="3"/>
  <c r="G82" i="3"/>
  <c r="G96" i="3"/>
  <c r="H96" i="3" s="1"/>
  <c r="G92" i="3"/>
  <c r="H92" i="3" s="1"/>
  <c r="G58" i="3"/>
  <c r="G48" i="3"/>
  <c r="G83" i="3"/>
  <c r="H83" i="3" s="1"/>
  <c r="G59" i="3"/>
  <c r="H59" i="3" s="1"/>
  <c r="G87" i="3"/>
  <c r="G11" i="3"/>
  <c r="G104" i="3"/>
  <c r="H104" i="3" s="1"/>
  <c r="G12" i="3"/>
  <c r="H12" i="3" s="1"/>
  <c r="G22" i="3"/>
  <c r="G32" i="3"/>
  <c r="G38" i="3"/>
  <c r="H38" i="3" s="1"/>
  <c r="G43" i="3"/>
  <c r="H43" i="3" s="1"/>
  <c r="G60" i="3"/>
  <c r="G66" i="3"/>
  <c r="G13" i="3"/>
  <c r="H13" i="3" s="1"/>
  <c r="G23" i="3"/>
  <c r="H23" i="3" s="1"/>
  <c r="G33" i="3"/>
  <c r="G39" i="3"/>
  <c r="G44" i="3"/>
  <c r="H44" i="3" s="1"/>
  <c r="G61" i="3"/>
  <c r="H61" i="3" s="1"/>
  <c r="G67" i="3"/>
  <c r="G78" i="3"/>
  <c r="G14" i="3"/>
  <c r="H14" i="3" s="1"/>
  <c r="G88" i="3"/>
  <c r="H88" i="3" s="1"/>
  <c r="G62" i="3"/>
  <c r="H62" i="3" s="1"/>
  <c r="G15" i="3"/>
  <c r="H15" i="3" s="1"/>
  <c r="G24" i="3"/>
  <c r="H24" i="3" s="1"/>
  <c r="G34" i="3"/>
  <c r="G105" i="3"/>
  <c r="G100" i="3"/>
  <c r="H100" i="3" s="1"/>
  <c r="G16" i="3"/>
  <c r="H16" i="3" s="1"/>
  <c r="G25" i="3"/>
  <c r="H25" i="3" s="1"/>
  <c r="G35" i="3"/>
  <c r="G2" i="3"/>
  <c r="G109" i="3" s="1"/>
  <c r="C34" i="3"/>
  <c r="C105" i="3" s="1"/>
  <c r="C51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3" i="2"/>
  <c r="C24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AC22" i="1"/>
  <c r="AC23" i="1"/>
  <c r="AC24" i="1"/>
  <c r="AC25" i="1"/>
  <c r="AC12" i="1"/>
  <c r="AC13" i="1"/>
  <c r="AC14" i="1"/>
  <c r="AC15" i="1"/>
  <c r="AC16" i="1"/>
  <c r="AC17" i="1"/>
  <c r="AC18" i="1"/>
  <c r="AC19" i="1"/>
  <c r="AC20" i="1"/>
  <c r="AC7" i="1"/>
  <c r="AC8" i="1"/>
  <c r="AC9" i="1"/>
  <c r="AC10" i="1"/>
  <c r="AC11" i="1"/>
  <c r="AC5" i="1"/>
  <c r="AC6" i="1"/>
  <c r="AC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N22" i="1"/>
  <c r="S22" i="1"/>
  <c r="X22" i="1"/>
  <c r="N23" i="1"/>
  <c r="S23" i="1"/>
  <c r="X23" i="1"/>
  <c r="N24" i="1"/>
  <c r="S24" i="1"/>
  <c r="X24" i="1"/>
  <c r="N25" i="1"/>
  <c r="S25" i="1"/>
  <c r="X25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Y6" i="1"/>
  <c r="Y4" i="1"/>
  <c r="Z4" i="1"/>
  <c r="AA4" i="1"/>
  <c r="AB4" i="1"/>
  <c r="Y5" i="1"/>
  <c r="Z5" i="1"/>
  <c r="AA5" i="1"/>
  <c r="AB5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Z3" i="1"/>
  <c r="AA3" i="1" s="1"/>
  <c r="AB3" i="1" s="1"/>
  <c r="Y3" i="1"/>
  <c r="U3" i="1"/>
  <c r="V3" i="1"/>
  <c r="W3" i="1"/>
  <c r="T3" i="1"/>
  <c r="O5" i="1"/>
  <c r="O4" i="1"/>
  <c r="P4" i="1"/>
  <c r="Q4" i="1"/>
  <c r="R4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M4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O3" i="1"/>
  <c r="P3" i="1" s="1"/>
  <c r="Q3" i="1" s="1"/>
  <c r="R3" i="1" s="1"/>
  <c r="K4" i="1"/>
  <c r="J4" i="1"/>
  <c r="I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D22" i="1"/>
  <c r="D25" i="1"/>
  <c r="D24" i="1"/>
  <c r="D23" i="1"/>
  <c r="C25" i="1"/>
  <c r="C24" i="1"/>
  <c r="C23" i="1"/>
  <c r="C22" i="1"/>
  <c r="C45" i="5" l="1"/>
  <c r="C23" i="5"/>
  <c r="C6" i="5"/>
  <c r="C35" i="5"/>
  <c r="C52" i="5"/>
  <c r="C20" i="5"/>
  <c r="C37" i="5"/>
  <c r="C28" i="5"/>
  <c r="C11" i="5"/>
  <c r="C5" i="5"/>
  <c r="N33" i="5"/>
  <c r="N15" i="5"/>
  <c r="N53" i="5"/>
  <c r="N10" i="5"/>
  <c r="N29" i="5"/>
  <c r="N32" i="5"/>
  <c r="C44" i="5"/>
  <c r="C12" i="5"/>
  <c r="C9" i="5"/>
  <c r="N40" i="5"/>
  <c r="N17" i="5"/>
  <c r="N43" i="5"/>
  <c r="C4" i="5"/>
  <c r="C14" i="5"/>
  <c r="C46" i="5"/>
  <c r="C21" i="5"/>
  <c r="C27" i="5"/>
  <c r="C31" i="5"/>
  <c r="H2" i="3"/>
  <c r="G108" i="3"/>
  <c r="G107" i="3"/>
  <c r="X20" i="1"/>
  <c r="X5" i="1"/>
  <c r="X11" i="1"/>
  <c r="X19" i="1"/>
  <c r="X15" i="1"/>
  <c r="X18" i="1"/>
  <c r="X14" i="1"/>
  <c r="X16" i="1"/>
  <c r="X13" i="1"/>
  <c r="X9" i="1"/>
  <c r="X8" i="1"/>
  <c r="X12" i="1"/>
  <c r="X7" i="1"/>
  <c r="X17" i="1"/>
  <c r="X10" i="1"/>
  <c r="I23" i="1"/>
  <c r="I24" i="1"/>
  <c r="I25" i="1"/>
  <c r="X6" i="1"/>
  <c r="I22" i="1"/>
  <c r="H108" i="3" l="1"/>
  <c r="H109" i="3"/>
  <c r="H107" i="3"/>
  <c r="C3" i="3"/>
  <c r="C4" i="3"/>
  <c r="C5" i="3"/>
  <c r="C35" i="3"/>
  <c r="C36" i="3"/>
  <c r="C37" i="3"/>
  <c r="C38" i="3"/>
  <c r="C39" i="3"/>
  <c r="C40" i="3"/>
  <c r="C41" i="3"/>
  <c r="C42" i="3"/>
  <c r="C43" i="3"/>
  <c r="C44" i="3"/>
  <c r="C45" i="3"/>
  <c r="C56" i="3"/>
  <c r="C57" i="3"/>
  <c r="C58" i="3"/>
  <c r="C59" i="3"/>
  <c r="C60" i="3"/>
  <c r="C61" i="3"/>
  <c r="C62" i="3"/>
  <c r="C63" i="3"/>
  <c r="C64" i="3"/>
  <c r="C65" i="3"/>
  <c r="C66" i="3"/>
  <c r="C67" i="3"/>
  <c r="C78" i="3"/>
  <c r="C6" i="3"/>
  <c r="C7" i="3"/>
  <c r="C8" i="3"/>
  <c r="C9" i="3"/>
  <c r="C10" i="3"/>
  <c r="C11" i="3"/>
  <c r="C12" i="3"/>
  <c r="C13" i="3"/>
  <c r="C14" i="3"/>
  <c r="C79" i="3"/>
  <c r="C80" i="3"/>
  <c r="C81" i="3"/>
  <c r="C82" i="3"/>
  <c r="C83" i="3"/>
  <c r="C84" i="3"/>
  <c r="C85" i="3"/>
  <c r="C86" i="3"/>
  <c r="C87" i="3"/>
  <c r="C88" i="3"/>
  <c r="C15" i="3"/>
  <c r="C90" i="3"/>
  <c r="C91" i="3"/>
  <c r="C92" i="3"/>
  <c r="C93" i="3"/>
  <c r="C94" i="3"/>
  <c r="C95" i="3"/>
  <c r="C96" i="3"/>
  <c r="C97" i="3"/>
  <c r="C98" i="3"/>
  <c r="C99" i="3"/>
  <c r="C100" i="3"/>
  <c r="C76" i="3"/>
  <c r="C25" i="3"/>
  <c r="C46" i="3"/>
  <c r="C47" i="3"/>
  <c r="C48" i="3"/>
  <c r="C49" i="3"/>
  <c r="C68" i="3"/>
  <c r="C16" i="3"/>
  <c r="C26" i="3"/>
  <c r="C27" i="3"/>
  <c r="C52" i="3"/>
  <c r="C17" i="3"/>
  <c r="C18" i="3"/>
  <c r="C53" i="3"/>
  <c r="C19" i="3"/>
  <c r="C28" i="3"/>
  <c r="C101" i="3"/>
  <c r="C102" i="3"/>
  <c r="C72" i="3"/>
  <c r="C69" i="3"/>
  <c r="C70" i="3"/>
  <c r="C54" i="3"/>
  <c r="C20" i="3"/>
  <c r="C21" i="3"/>
  <c r="C22" i="3"/>
  <c r="C29" i="3"/>
  <c r="C30" i="3"/>
  <c r="C31" i="3"/>
  <c r="C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3" i="3"/>
  <c r="C74" i="3"/>
  <c r="C23" i="3"/>
</calcChain>
</file>

<file path=xl/sharedStrings.xml><?xml version="1.0" encoding="utf-8"?>
<sst xmlns="http://schemas.openxmlformats.org/spreadsheetml/2006/main" count="891" uniqueCount="253">
  <si>
    <t xml:space="preserve">Payroll </t>
  </si>
  <si>
    <t xml:space="preserve">LastName </t>
  </si>
  <si>
    <t>First Name</t>
  </si>
  <si>
    <t>Hourly Wages</t>
  </si>
  <si>
    <t>Hourly Worked Pay</t>
  </si>
  <si>
    <t>Pay</t>
  </si>
  <si>
    <t>king</t>
  </si>
  <si>
    <t>Kong</t>
  </si>
  <si>
    <t>ding</t>
  </si>
  <si>
    <t>dong</t>
  </si>
  <si>
    <t>lion</t>
  </si>
  <si>
    <t>ling</t>
  </si>
  <si>
    <t>chan</t>
  </si>
  <si>
    <t>jacky</t>
  </si>
  <si>
    <t>micke</t>
  </si>
  <si>
    <t>tison</t>
  </si>
  <si>
    <t>Juman</t>
  </si>
  <si>
    <t>G</t>
  </si>
  <si>
    <t>ping</t>
  </si>
  <si>
    <t>pong</t>
  </si>
  <si>
    <t>sing</t>
  </si>
  <si>
    <t>song</t>
  </si>
  <si>
    <t>bing</t>
  </si>
  <si>
    <t>bong</t>
  </si>
  <si>
    <t>long</t>
  </si>
  <si>
    <t>ting</t>
  </si>
  <si>
    <t>tong</t>
  </si>
  <si>
    <t>tom</t>
  </si>
  <si>
    <t>jerry</t>
  </si>
  <si>
    <t>jeck</t>
  </si>
  <si>
    <t>jill</t>
  </si>
  <si>
    <t>sack</t>
  </si>
  <si>
    <t>sill</t>
  </si>
  <si>
    <t>mill</t>
  </si>
  <si>
    <t>dril</t>
  </si>
  <si>
    <t>milk</t>
  </si>
  <si>
    <t>shake</t>
  </si>
  <si>
    <t>kat</t>
  </si>
  <si>
    <t>bat</t>
  </si>
  <si>
    <t>Max</t>
  </si>
  <si>
    <t>Min</t>
  </si>
  <si>
    <t>Average</t>
  </si>
  <si>
    <t>Total</t>
  </si>
  <si>
    <t>Overtime Pay</t>
  </si>
  <si>
    <t>Overtime Work (&gt;20hr)</t>
  </si>
  <si>
    <t>Monthly Total</t>
  </si>
  <si>
    <t>GradeBook</t>
  </si>
  <si>
    <t>Points Possible</t>
  </si>
  <si>
    <t xml:space="preserve">Safety Test </t>
  </si>
  <si>
    <t>Company Philosophy Test</t>
  </si>
  <si>
    <t>Financial Skill Test</t>
  </si>
  <si>
    <t>Durg Test</t>
  </si>
  <si>
    <t>Fire Employee?</t>
  </si>
  <si>
    <t>Month</t>
  </si>
  <si>
    <t>Transaction Number</t>
  </si>
  <si>
    <t>Product Code</t>
  </si>
  <si>
    <t>Product Description</t>
  </si>
  <si>
    <t>Store Cost</t>
  </si>
  <si>
    <t>Sales Price</t>
  </si>
  <si>
    <t>Profit</t>
  </si>
  <si>
    <t>Commision 10% for items less than $50, 20% for more than 50</t>
  </si>
  <si>
    <t xml:space="preserve">Sales Location </t>
  </si>
  <si>
    <t>Jan</t>
  </si>
  <si>
    <t>Feb</t>
  </si>
  <si>
    <t>May</t>
  </si>
  <si>
    <t>March</t>
  </si>
  <si>
    <t>April</t>
  </si>
  <si>
    <t>June</t>
  </si>
  <si>
    <t>July</t>
  </si>
  <si>
    <t>Pool Cover</t>
  </si>
  <si>
    <t>Net</t>
  </si>
  <si>
    <t>water pump</t>
  </si>
  <si>
    <t>bottle</t>
  </si>
  <si>
    <t>table</t>
  </si>
  <si>
    <t>Car cover</t>
  </si>
  <si>
    <t>8 ft Hose</t>
  </si>
  <si>
    <t>test kit</t>
  </si>
  <si>
    <t>paper</t>
  </si>
  <si>
    <t>bag</t>
  </si>
  <si>
    <t>a</t>
  </si>
  <si>
    <t>e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</si>
  <si>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</si>
  <si>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</si>
  <si>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</si>
  <si>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</si>
  <si>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</si>
  <si>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</si>
  <si>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</si>
  <si>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</si>
  <si>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</si>
  <si>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</si>
  <si>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</si>
  <si>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</si>
  <si>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</si>
  <si>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</si>
  <si>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</si>
  <si>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</si>
  <si>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</si>
  <si>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</si>
  <si>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</si>
  <si>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</si>
  <si>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</si>
  <si>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</si>
  <si>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</si>
  <si>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</si>
  <si>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</t>
  </si>
  <si>
    <t>Last Name</t>
  </si>
  <si>
    <t>Sum of all</t>
  </si>
  <si>
    <t>sum &lt; 50$</t>
  </si>
  <si>
    <t>Sum of &gt;=50$</t>
  </si>
  <si>
    <t>text to columns</t>
  </si>
  <si>
    <t>if</t>
  </si>
  <si>
    <t>sumif</t>
  </si>
  <si>
    <t>sort</t>
  </si>
  <si>
    <t>filter</t>
  </si>
  <si>
    <t>pivot table</t>
  </si>
  <si>
    <t>pie cart</t>
  </si>
  <si>
    <t>Row Labels</t>
  </si>
  <si>
    <t>Grand Total</t>
  </si>
  <si>
    <t>Sum of Sales Price</t>
  </si>
  <si>
    <t>Sum of Profit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</si>
  <si>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</si>
  <si>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</si>
  <si>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</si>
  <si>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</si>
  <si>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</si>
  <si>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</si>
  <si>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</si>
  <si>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</si>
  <si>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</si>
  <si>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</si>
  <si>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</si>
  <si>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</si>
  <si>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</si>
  <si>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</si>
  <si>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</si>
  <si>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</si>
  <si>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</si>
  <si>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</si>
  <si>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</si>
  <si>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</si>
  <si>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</si>
  <si>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</si>
  <si>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</si>
  <si>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</si>
  <si>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</si>
  <si>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</si>
  <si>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</si>
  <si>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</si>
  <si>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</si>
  <si>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</si>
  <si>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</si>
  <si>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</si>
  <si>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</si>
  <si>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</si>
  <si>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</si>
  <si>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</si>
  <si>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</si>
  <si>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</si>
  <si>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</si>
  <si>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</si>
  <si>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</si>
  <si>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</si>
  <si>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</si>
  <si>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</si>
  <si>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</si>
  <si>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</si>
  <si>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</si>
  <si>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</si>
  <si>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</si>
  <si>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</si>
  <si>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</si>
  <si>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</si>
  <si>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</si>
  <si>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</si>
  <si>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</si>
  <si>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</si>
  <si>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</si>
  <si>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</si>
  <si>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</si>
  <si>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</si>
  <si>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</si>
  <si>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</si>
  <si>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</si>
  <si>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</si>
  <si>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</si>
  <si>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</si>
  <si>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</si>
  <si>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</si>
  <si>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</si>
  <si>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</si>
  <si>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</si>
  <si>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</si>
  <si>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</si>
  <si>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</si>
  <si>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</si>
  <si>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</si>
  <si>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</si>
  <si>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</si>
  <si>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</si>
  <si>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</si>
  <si>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</si>
  <si>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</si>
  <si>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</si>
  <si>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</si>
  <si>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HY</t>
  </si>
  <si>
    <t>CR</t>
  </si>
  <si>
    <t>HO</t>
  </si>
  <si>
    <t>TY</t>
  </si>
  <si>
    <t>GM</t>
  </si>
  <si>
    <t>FD</t>
  </si>
  <si>
    <t>Ford</t>
  </si>
  <si>
    <t>Toyota</t>
  </si>
  <si>
    <t>Honda</t>
  </si>
  <si>
    <t>Chrysler</t>
  </si>
  <si>
    <t>Hundai</t>
  </si>
  <si>
    <t>General Motors</t>
  </si>
  <si>
    <t>ELA</t>
  </si>
  <si>
    <t>CAR</t>
  </si>
  <si>
    <t>PTC</t>
  </si>
  <si>
    <t>ODY</t>
  </si>
  <si>
    <t>CIV</t>
  </si>
  <si>
    <t>CAM</t>
  </si>
  <si>
    <t>COR</t>
  </si>
  <si>
    <t>SLV</t>
  </si>
  <si>
    <t>MTG</t>
  </si>
  <si>
    <t>FCS</t>
  </si>
  <si>
    <t>Elantra</t>
  </si>
  <si>
    <t>Caravn</t>
  </si>
  <si>
    <t>PT Curser</t>
  </si>
  <si>
    <t>Odyssey</t>
  </si>
  <si>
    <t>Civic</t>
  </si>
  <si>
    <t>Camrey</t>
  </si>
  <si>
    <t>Coroloa</t>
  </si>
  <si>
    <t>Silverado</t>
  </si>
  <si>
    <t>Mustang</t>
  </si>
  <si>
    <t>Focus</t>
  </si>
  <si>
    <t>HO01ODY040</t>
  </si>
  <si>
    <t>FD06FCS006</t>
  </si>
  <si>
    <t>GM09CMR014</t>
  </si>
  <si>
    <t>HO05ODY037</t>
  </si>
  <si>
    <t>(blank)</t>
  </si>
  <si>
    <t>Sum of Miles</t>
  </si>
  <si>
    <t xml:space="preserve">yt: </t>
  </si>
  <si>
    <t>https://www.youtube.com/watch?v=Vl0H-qTclOg&amp;t=4406s</t>
  </si>
  <si>
    <t>Topics Covered</t>
  </si>
  <si>
    <t>Pivot Table (Basic)</t>
  </si>
  <si>
    <t>Lookup</t>
  </si>
  <si>
    <t>Sorting</t>
  </si>
  <si>
    <t>Filter</t>
  </si>
  <si>
    <t xml:space="preserve">Formule's  </t>
  </si>
  <si>
    <t>if, sum, sumif, concate, left, right, mid, text split, text merge</t>
  </si>
  <si>
    <t>Graphs, Create a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</si>
</sst>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3" applyFont="1" applyAlignment="1">
      <alignment wrapText="1"/>
    </xf>
    <xf numFmtId="43" fontId="0" fillId="0" borderId="0" xfId="3" applyFont="1"/>
    <xf numFmtId="0" fontId="0" fillId="7" borderId="0" xfId="0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Safty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Kong</c:v>
                </c:pt>
                <c:pt idx="1">
                  <c:v>ding</c:v>
                </c:pt>
                <c:pt idx="2">
                  <c:v>lion</c:v>
                </c:pt>
                <c:pt idx="3">
                  <c:v>jacky</c:v>
                </c:pt>
                <c:pt idx="4">
                  <c:v>micke</c:v>
                </c:pt>
                <c:pt idx="5">
                  <c:v>Juman</c:v>
                </c:pt>
                <c:pt idx="6">
                  <c:v>ping</c:v>
                </c:pt>
                <c:pt idx="7">
                  <c:v>sing</c:v>
                </c:pt>
                <c:pt idx="8">
                  <c:v>bing</c:v>
                </c:pt>
                <c:pt idx="9">
                  <c:v>ling</c:v>
                </c:pt>
                <c:pt idx="10">
                  <c:v>ting</c:v>
                </c:pt>
                <c:pt idx="11">
                  <c:v>tom</c:v>
                </c:pt>
                <c:pt idx="12">
                  <c:v>jeck</c:v>
                </c:pt>
                <c:pt idx="13">
                  <c:v>sack</c:v>
                </c:pt>
                <c:pt idx="14">
                  <c:v>mill</c:v>
                </c:pt>
                <c:pt idx="15">
                  <c:v>milk</c:v>
                </c:pt>
                <c:pt idx="16">
                  <c:v>kat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5-4BA3-B563-EF6ADED9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962280"/>
        <c:axId val="511960312"/>
      </c:barChart>
      <c:catAx>
        <c:axId val="51196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0312"/>
        <c:crosses val="autoZero"/>
        <c:auto val="1"/>
        <c:lblAlgn val="ctr"/>
        <c:lblOffset val="100"/>
        <c:noMultiLvlLbl val="0"/>
      </c:catAx>
      <c:valAx>
        <c:axId val="5119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Philosphy test</a:t>
            </a:r>
            <a:endParaRPr lang="en-US"/>
          </a:p>
        </c:rich>
      </c:tx>
      <c:layout>
        <c:manualLayout>
          <c:xMode val="edge"/>
          <c:yMode val="edge"/>
          <c:x val="0.381715223097112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Kong</c:v>
                </c:pt>
                <c:pt idx="1">
                  <c:v>ding</c:v>
                </c:pt>
                <c:pt idx="2">
                  <c:v>lion</c:v>
                </c:pt>
                <c:pt idx="3">
                  <c:v>jacky</c:v>
                </c:pt>
                <c:pt idx="4">
                  <c:v>micke</c:v>
                </c:pt>
                <c:pt idx="5">
                  <c:v>Juman</c:v>
                </c:pt>
                <c:pt idx="6">
                  <c:v>ping</c:v>
                </c:pt>
                <c:pt idx="7">
                  <c:v>sing</c:v>
                </c:pt>
                <c:pt idx="8">
                  <c:v>bing</c:v>
                </c:pt>
                <c:pt idx="9">
                  <c:v>ling</c:v>
                </c:pt>
                <c:pt idx="10">
                  <c:v>ting</c:v>
                </c:pt>
                <c:pt idx="11">
                  <c:v>tom</c:v>
                </c:pt>
                <c:pt idx="12">
                  <c:v>jeck</c:v>
                </c:pt>
                <c:pt idx="13">
                  <c:v>sack</c:v>
                </c:pt>
                <c:pt idx="14">
                  <c:v>mill</c:v>
                </c:pt>
                <c:pt idx="15">
                  <c:v>milk</c:v>
                </c:pt>
                <c:pt idx="16">
                  <c:v>kat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8</c:v>
                </c:pt>
                <c:pt idx="11">
                  <c:v>14</c:v>
                </c:pt>
                <c:pt idx="12">
                  <c:v>20</c:v>
                </c:pt>
                <c:pt idx="13">
                  <c:v>18</c:v>
                </c:pt>
                <c:pt idx="14">
                  <c:v>6</c:v>
                </c:pt>
                <c:pt idx="15">
                  <c:v>14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3AF-866C-FD79E120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99728"/>
        <c:axId val="424698744"/>
      </c:barChart>
      <c:catAx>
        <c:axId val="4246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8744"/>
        <c:crosses val="autoZero"/>
        <c:auto val="1"/>
        <c:lblAlgn val="ctr"/>
        <c:lblOffset val="100"/>
        <c:noMultiLvlLbl val="0"/>
      </c:catAx>
      <c:valAx>
        <c:axId val="4246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[Practice.xlsx]Pivot Table of Sales DB!PivotTable1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of Sales DB'!$B$3</c:f>
              <c:strCache>
                <c:ptCount val="1"/>
                <c:pt idx="0">
                  <c:v>Sum of Sales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5-473B-B884-C54B4A47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45-473B-B884-C54B4A47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45-473B-B884-C54B4A47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45-473B-B884-C54B4A47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45-473B-B884-C54B4A47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45-473B-B884-C54B4A47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945-473B-B884-C54B4A471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945-473B-B884-C54B4A471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945-473B-B884-C54B4A471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945-473B-B884-C54B4A471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945-473B-B884-C54B4A471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945-473B-B884-C54B4A471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945-473B-B884-C54B4A471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945-473B-B884-C54B4A471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945-473B-B884-C54B4A4719E0}"/>
              </c:ext>
            </c:extLst>
          </c:dPt>
          <c:cat>
            <c:strRef>
              <c:f>'Pivot Table of Sales DB'!$A$4:$A$19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e</c:v>
                </c:pt>
                <c:pt idx="3">
                  <c:v>g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p</c:v>
                </c:pt>
                <c:pt idx="11">
                  <c:v>s</c:v>
                </c:pt>
                <c:pt idx="12">
                  <c:v>t</c:v>
                </c:pt>
                <c:pt idx="13">
                  <c:v>y</c:v>
                </c:pt>
                <c:pt idx="14">
                  <c:v>z</c:v>
                </c:pt>
              </c:strCache>
            </c:strRef>
          </c:cat>
          <c:val>
            <c:numRef>
              <c:f>'Pivot Table of Sales DB'!$B$4:$B$19</c:f>
              <c:numCache>
                <c:formatCode>_("$"* #,##0.00_);_("$"* \(#,##0.00\);_("$"* "-"??_);_(@_)</c:formatCode>
                <c:ptCount val="15"/>
                <c:pt idx="0">
                  <c:v>1251.3400000000001</c:v>
                </c:pt>
                <c:pt idx="1">
                  <c:v>273.99</c:v>
                </c:pt>
                <c:pt idx="2">
                  <c:v>1281.1000000000001</c:v>
                </c:pt>
                <c:pt idx="3">
                  <c:v>545.29999999999995</c:v>
                </c:pt>
                <c:pt idx="4">
                  <c:v>94.2</c:v>
                </c:pt>
                <c:pt idx="5">
                  <c:v>145.5</c:v>
                </c:pt>
                <c:pt idx="6">
                  <c:v>1872.04</c:v>
                </c:pt>
                <c:pt idx="7">
                  <c:v>46.78</c:v>
                </c:pt>
                <c:pt idx="8">
                  <c:v>515.38</c:v>
                </c:pt>
                <c:pt idx="9">
                  <c:v>71.58</c:v>
                </c:pt>
                <c:pt idx="10">
                  <c:v>58.269999999999996</c:v>
                </c:pt>
                <c:pt idx="11">
                  <c:v>1117.29</c:v>
                </c:pt>
                <c:pt idx="12">
                  <c:v>48.269999999999996</c:v>
                </c:pt>
                <c:pt idx="13">
                  <c:v>601.96</c:v>
                </c:pt>
                <c:pt idx="14">
                  <c:v>132.6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1-4708-ACE1-DB3DEA8B9EA6}"/>
            </c:ext>
          </c:extLst>
        </c:ser>
        <c:ser>
          <c:idx val="1"/>
          <c:order val="1"/>
          <c:tx>
            <c:strRef>
              <c:f>'Pivot Table of Sales DB'!$C$3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945-473B-B884-C54B4A471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945-473B-B884-C54B4A471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945-473B-B884-C54B4A471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945-473B-B884-C54B4A471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945-473B-B884-C54B4A471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945-473B-B884-C54B4A4719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945-473B-B884-C54B4A4719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945-473B-B884-C54B4A4719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945-473B-B884-C54B4A4719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945-473B-B884-C54B4A4719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945-473B-B884-C54B4A4719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945-473B-B884-C54B4A4719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945-473B-B884-C54B4A4719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945-473B-B884-C54B4A4719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945-473B-B884-C54B4A4719E0}"/>
              </c:ext>
            </c:extLst>
          </c:dPt>
          <c:cat>
            <c:strRef>
              <c:f>'Pivot Table of Sales DB'!$A$4:$A$19</c:f>
              <c:strCache>
                <c:ptCount val="15"/>
                <c:pt idx="0">
                  <c:v>a</c:v>
                </c:pt>
                <c:pt idx="1">
                  <c:v>c</c:v>
                </c:pt>
                <c:pt idx="2">
                  <c:v>e</c:v>
                </c:pt>
                <c:pt idx="3">
                  <c:v>g</c:v>
                </c:pt>
                <c:pt idx="4">
                  <c:v>I</c:v>
                </c:pt>
                <c:pt idx="5">
                  <c:v>j</c:v>
                </c:pt>
                <c:pt idx="6">
                  <c:v>k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p</c:v>
                </c:pt>
                <c:pt idx="11">
                  <c:v>s</c:v>
                </c:pt>
                <c:pt idx="12">
                  <c:v>t</c:v>
                </c:pt>
                <c:pt idx="13">
                  <c:v>y</c:v>
                </c:pt>
                <c:pt idx="14">
                  <c:v>z</c:v>
                </c:pt>
              </c:strCache>
            </c:strRef>
          </c:cat>
          <c:val>
            <c:numRef>
              <c:f>'Pivot Table of Sales DB'!$C$4:$C$19</c:f>
              <c:numCache>
                <c:formatCode>_("$"* #,##0.00_);_("$"* \(#,##0.00\);_("$"* "-"??_);_(@_)</c:formatCode>
                <c:ptCount val="15"/>
                <c:pt idx="0">
                  <c:v>409.69999999999993</c:v>
                </c:pt>
                <c:pt idx="1">
                  <c:v>60.890000000000008</c:v>
                </c:pt>
                <c:pt idx="2">
                  <c:v>379.1</c:v>
                </c:pt>
                <c:pt idx="3">
                  <c:v>172.86</c:v>
                </c:pt>
                <c:pt idx="4">
                  <c:v>17.95</c:v>
                </c:pt>
                <c:pt idx="5">
                  <c:v>9.9600000000000009</c:v>
                </c:pt>
                <c:pt idx="6">
                  <c:v>601.73</c:v>
                </c:pt>
                <c:pt idx="7">
                  <c:v>18.920000000000002</c:v>
                </c:pt>
                <c:pt idx="8">
                  <c:v>187.45000000000002</c:v>
                </c:pt>
                <c:pt idx="9">
                  <c:v>26.400000000000002</c:v>
                </c:pt>
                <c:pt idx="10">
                  <c:v>23.57</c:v>
                </c:pt>
                <c:pt idx="11">
                  <c:v>364.09000000000003</c:v>
                </c:pt>
                <c:pt idx="12">
                  <c:v>17.57</c:v>
                </c:pt>
                <c:pt idx="13">
                  <c:v>176.19</c:v>
                </c:pt>
                <c:pt idx="14">
                  <c:v>57.02000000000001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1-4708-ACE1-DB3DEA8B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Inventory'!$G$2:$G$65</c:f>
              <c:numCache>
                <c:formatCode>General</c:formatCode>
                <c:ptCount val="64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18</c:v>
                </c:pt>
                <c:pt idx="4">
                  <c:v>23</c:v>
                </c:pt>
                <c:pt idx="5">
                  <c:v>12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13</c:v>
                </c:pt>
                <c:pt idx="18">
                  <c:v>8</c:v>
                </c:pt>
                <c:pt idx="19">
                  <c:v>8</c:v>
                </c:pt>
                <c:pt idx="20">
                  <c:v>20</c:v>
                </c:pt>
                <c:pt idx="21">
                  <c:v>19</c:v>
                </c:pt>
                <c:pt idx="22">
                  <c:v>9</c:v>
                </c:pt>
                <c:pt idx="23">
                  <c:v>13</c:v>
                </c:pt>
                <c:pt idx="24">
                  <c:v>17</c:v>
                </c:pt>
                <c:pt idx="25">
                  <c:v>15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12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8</c:v>
                </c:pt>
                <c:pt idx="35">
                  <c:v>13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xVal>
          <c:yVal>
            <c:numRef>
              <c:f>'Car Inventory'!$H$2:$H$65</c:f>
              <c:numCache>
                <c:formatCode>_(* #,##0.00_);_(* \(#,##0.00\);_(* "-"??_);_(@_)</c:formatCode>
                <c:ptCount val="64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73444.399999999994</c:v>
                </c:pt>
                <c:pt idx="4">
                  <c:v>93382.6</c:v>
                </c:pt>
                <c:pt idx="5">
                  <c:v>48114.2</c:v>
                </c:pt>
                <c:pt idx="6">
                  <c:v>80685.8</c:v>
                </c:pt>
                <c:pt idx="7">
                  <c:v>64542</c:v>
                </c:pt>
                <c:pt idx="8">
                  <c:v>60389.5</c:v>
                </c:pt>
                <c:pt idx="9">
                  <c:v>82374</c:v>
                </c:pt>
                <c:pt idx="10">
                  <c:v>77243.100000000006</c:v>
                </c:pt>
                <c:pt idx="11">
                  <c:v>50854.1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52229.5</c:v>
                </c:pt>
                <c:pt idx="17">
                  <c:v>44946.5</c:v>
                </c:pt>
                <c:pt idx="18">
                  <c:v>27637.1</c:v>
                </c:pt>
                <c:pt idx="19">
                  <c:v>27534.799999999999</c:v>
                </c:pt>
                <c:pt idx="20">
                  <c:v>68658.899999999994</c:v>
                </c:pt>
                <c:pt idx="21">
                  <c:v>64467.4</c:v>
                </c:pt>
                <c:pt idx="22">
                  <c:v>29601.9</c:v>
                </c:pt>
                <c:pt idx="23">
                  <c:v>42504.6</c:v>
                </c:pt>
                <c:pt idx="24">
                  <c:v>52699.4</c:v>
                </c:pt>
                <c:pt idx="25">
                  <c:v>46311.4</c:v>
                </c:pt>
                <c:pt idx="26">
                  <c:v>30555.3</c:v>
                </c:pt>
                <c:pt idx="27">
                  <c:v>33477.199999999997</c:v>
                </c:pt>
                <c:pt idx="28">
                  <c:v>42074.2</c:v>
                </c:pt>
                <c:pt idx="29">
                  <c:v>44974.8</c:v>
                </c:pt>
                <c:pt idx="30">
                  <c:v>35137</c:v>
                </c:pt>
                <c:pt idx="31">
                  <c:v>29102.3</c:v>
                </c:pt>
                <c:pt idx="32">
                  <c:v>37558.800000000003</c:v>
                </c:pt>
                <c:pt idx="33">
                  <c:v>31144.400000000001</c:v>
                </c:pt>
                <c:pt idx="34">
                  <c:v>22521.599999999999</c:v>
                </c:pt>
                <c:pt idx="35">
                  <c:v>36438.5</c:v>
                </c:pt>
                <c:pt idx="36">
                  <c:v>22188.5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40326.800000000003</c:v>
                </c:pt>
                <c:pt idx="40">
                  <c:v>20223.900000000001</c:v>
                </c:pt>
                <c:pt idx="41">
                  <c:v>17556.3</c:v>
                </c:pt>
                <c:pt idx="42">
                  <c:v>22282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65C-9572-E12863A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85216"/>
        <c:axId val="536979968"/>
      </c:scatterChart>
      <c:valAx>
        <c:axId val="536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9968"/>
        <c:crosses val="autoZero"/>
        <c:crossBetween val="midCat"/>
      </c:valAx>
      <c:valAx>
        <c:axId val="5369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[Practice.xlsx]Pivot Car Inventory!PivotTable2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Car 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Car Inventory'!$A$4:$A$22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Car Inventory'!$B$4:$B$22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7-4E5C-AA8D-F6A1302F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83904"/>
        <c:axId val="536985872"/>
      </c:barChart>
      <c:catAx>
        <c:axId val="5369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5872"/>
        <c:crosses val="autoZero"/>
        <c:auto val="1"/>
        <c:lblAlgn val="ctr"/>
        <c:lblOffset val="100"/>
        <c:noMultiLvlLbl val="0"/>
      </c:catAx>
      <c:valAx>
        <c:axId val="5369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352985</xdr:colOff>
      <xdr:row>1</xdr:row>
      <xdr:rowOff>169208</xdr:rowOff>
    </xdr:from>
    <xdr:to>
      <xdr:col>21</xdr:col>
      <xdr:colOff>84043</xdr:colOff>
      <xdr:row>16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5C0C-17B6-4F0B-82FE-3133C0143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431426</xdr:colOff>
      <xdr:row>17</xdr:row>
      <xdr:rowOff>17930</xdr:rowOff>
    </xdr:from>
    <xdr:to>
      <xdr:col>21</xdr:col>
      <xdr:colOff>162484</xdr:colOff>
      <xdr:row>31</xdr:row>
      <xdr:rowOff>94130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86FB8-2CC4-4F98-A4C4-8894AED3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61912</xdr:rowOff>
    </xdr:from>
    <xdr:to>
      <xdr:col>11</xdr:col>
      <xdr:colOff>333375</xdr:colOff>
      <xdr:row>16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A7312-22A5-4045-B04F-97E1BAE20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103042</xdr:colOff>
      <xdr:row>1</xdr:row>
      <xdr:rowOff>30739</xdr:rowOff>
    </xdr:from>
    <xdr:to>
      <xdr:col>24</xdr:col>
      <xdr:colOff>173182</xdr:colOff>
      <xdr:row>18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E23D-35CB-4ABC-BF70-DC95DF7A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119062</xdr:rowOff>
    </xdr:from>
    <xdr:to>
      <xdr:col>10</xdr:col>
      <xdr:colOff>533400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0E1DD-94C1-4F56-96BB-501E4520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 tyagi" refreshedDate="44484.75622372685" createdVersion="7" refreshedVersion="7" minRefreshableVersion="3" recordCount="104" xr:uid="{E6F502FD-CBEC-45DB-A425-475772541ECF}">
  <cacheSource type="worksheet">
    <worksheetSource ref="A1:K105" sheet="Sales Database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04"/>
    </cacheField>
    <cacheField name="Product Code" numFmtId="0">
      <sharedItems containsSemiMixedTypes="0" containsString="0" containsNumber="1" containsInteger="1" minValue="1" maxValue="22"/>
    </cacheField>
    <cacheField name="Product Description" numFmtId="0">
      <sharedItems/>
    </cacheField>
    <cacheField name="Store Cost" numFmtId="44">
      <sharedItems containsSemiMixedTypes="0" containsString="0" containsNumber="1" minValue="3.08" maxValue="344"/>
    </cacheField>
    <cacheField name="Sales Price" numFmtId="44">
      <sharedItems containsSemiMixedTypes="0" containsString="0" containsNumber="1" minValue="5" maxValue="504"/>
    </cacheField>
    <cacheField name="Profit" numFmtId="44">
      <sharedItems containsSemiMixedTypes="0" containsString="0" containsNumber="1" minValue="1.0300000000000011" maxValue="160"/>
    </cacheField>
    <cacheField name="Commision 10% for items less than $50, 20% for more than 50" numFmtId="44">
      <sharedItems containsSemiMixedTypes="0" containsString="0" containsNumber="1" minValue="0.192" maxValue="32"/>
    </cacheField>
    <cacheField name="First Name" numFmtId="0">
      <sharedItems count="15">
        <s v="a"/>
        <s v="c"/>
        <s v="e"/>
        <s v="g"/>
        <s v="I"/>
        <s v="j"/>
        <s v="k"/>
        <s v="l"/>
        <s v="m"/>
        <s v="n"/>
        <s v="p"/>
        <s v="s"/>
        <s v="t"/>
        <s v="y"/>
        <s v="z"/>
      </sharedItems>
    </cacheField>
    <cacheField name="Last Name" numFmtId="0">
      <sharedItems/>
    </cacheField>
    <cacheField name="Sales Location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ak tyagi" refreshedDate="44484.813918981483" createdVersion="7" refreshedVersion="7" minRefreshableVersion="3" recordCount="53" xr:uid="{797DF795-DF16-4B33-8E94-2B0BEE6E8898}">
  <cacheSource type="worksheet">
    <worksheetSource ref="A1:N54" sheet="Car Inventory"/>
  </cacheSource>
  <cacheFields count="14">
    <cacheField name="Car ID" numFmtId="0">
      <sharedItems containsBlank="1"/>
    </cacheField>
    <cacheField name="Make" numFmtId="0">
      <sharedItems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7" maxValue="25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529.7285714285714" maxValue="4586.424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Jan"/>
    <n v="1001"/>
    <n v="1"/>
    <s v="Pool Cover"/>
    <n v="58.3"/>
    <n v="98.4"/>
    <n v="40.100000000000009"/>
    <n v="8.0200000000000014"/>
    <x v="0"/>
    <s v="b"/>
    <s v="a"/>
  </r>
  <r>
    <s v="Jan"/>
    <n v="1002"/>
    <n v="2"/>
    <s v="paper"/>
    <n v="11.4"/>
    <n v="18.98"/>
    <n v="7.58"/>
    <n v="0.75800000000000001"/>
    <x v="0"/>
    <s v="a"/>
    <s v="i"/>
  </r>
  <r>
    <s v="Jan"/>
    <n v="1003"/>
    <n v="3"/>
    <s v="Net"/>
    <n v="11.4"/>
    <n v="16.3"/>
    <n v="4.9000000000000004"/>
    <n v="0.49000000000000005"/>
    <x v="0"/>
    <s v="b"/>
    <s v="l"/>
  </r>
  <r>
    <s v="Feb"/>
    <n v="1004"/>
    <n v="4"/>
    <s v="bottle"/>
    <n v="344"/>
    <n v="504"/>
    <n v="160"/>
    <n v="32"/>
    <x v="0"/>
    <s v="b"/>
    <s v="x"/>
  </r>
  <r>
    <s v="March"/>
    <n v="1005"/>
    <n v="5"/>
    <s v="Net"/>
    <n v="11.4"/>
    <n v="16.3"/>
    <n v="4.9000000000000004"/>
    <n v="0.49000000000000005"/>
    <x v="0"/>
    <s v="a"/>
    <s v="f"/>
  </r>
  <r>
    <s v="March"/>
    <n v="1006"/>
    <n v="6"/>
    <s v="table"/>
    <n v="3.08"/>
    <n v="5"/>
    <n v="1.92"/>
    <n v="0.192"/>
    <x v="0"/>
    <s v="b"/>
    <s v="i"/>
  </r>
  <r>
    <s v="April"/>
    <n v="1007"/>
    <n v="7"/>
    <s v="bottle"/>
    <n v="344"/>
    <n v="504"/>
    <n v="160"/>
    <n v="32"/>
    <x v="0"/>
    <s v="b"/>
    <s v="i"/>
  </r>
  <r>
    <s v="April"/>
    <n v="1008"/>
    <n v="8"/>
    <s v="Net"/>
    <n v="11.4"/>
    <n v="16.3"/>
    <n v="4.9000000000000004"/>
    <n v="0.49000000000000005"/>
    <x v="0"/>
    <s v="a"/>
    <s v="q"/>
  </r>
  <r>
    <s v="May"/>
    <n v="1009"/>
    <n v="9"/>
    <s v="table"/>
    <n v="3.08"/>
    <n v="5"/>
    <n v="1.92"/>
    <n v="0.192"/>
    <x v="0"/>
    <s v="b"/>
    <s v="t"/>
  </r>
  <r>
    <s v="June"/>
    <n v="1010"/>
    <n v="10"/>
    <s v="bag"/>
    <n v="6.9"/>
    <n v="10.89"/>
    <n v="3.99"/>
    <n v="0.39900000000000002"/>
    <x v="0"/>
    <s v="b"/>
    <s v="u"/>
  </r>
  <r>
    <s v="June"/>
    <n v="1011"/>
    <n v="11"/>
    <s v="Net"/>
    <n v="11.4"/>
    <n v="16.3"/>
    <n v="4.9000000000000004"/>
    <n v="0.49000000000000005"/>
    <x v="0"/>
    <s v="b"/>
    <s v="a"/>
  </r>
  <r>
    <s v="June"/>
    <n v="1012"/>
    <n v="12"/>
    <s v="paper"/>
    <n v="11.4"/>
    <n v="18.98"/>
    <n v="7.58"/>
    <n v="0.75800000000000001"/>
    <x v="0"/>
    <s v="b"/>
    <s v="h"/>
  </r>
  <r>
    <s v="July"/>
    <n v="1013"/>
    <n v="13"/>
    <s v="8 ft Hose"/>
    <n v="6.98"/>
    <n v="10"/>
    <n v="3.0199999999999996"/>
    <n v="0.30199999999999999"/>
    <x v="0"/>
    <s v="a"/>
    <s v="p"/>
  </r>
  <r>
    <s v="July"/>
    <n v="1014"/>
    <n v="14"/>
    <s v="bag"/>
    <n v="6.9"/>
    <n v="10.89"/>
    <n v="3.99"/>
    <n v="0.39900000000000002"/>
    <x v="0"/>
    <s v="b"/>
    <s v="s"/>
  </r>
  <r>
    <s v="Jan"/>
    <n v="1015"/>
    <n v="15"/>
    <s v="Net"/>
    <n v="11.4"/>
    <n v="16.3"/>
    <n v="4.9000000000000004"/>
    <n v="0.49000000000000005"/>
    <x v="1"/>
    <s v="d"/>
    <s v="b"/>
  </r>
  <r>
    <s v="Jan"/>
    <n v="1016"/>
    <n v="16"/>
    <s v="water pump"/>
    <n v="6.2"/>
    <n v="9.1999999999999993"/>
    <n v="2.9999999999999991"/>
    <n v="0.29999999999999993"/>
    <x v="1"/>
    <s v="d"/>
    <s v="m"/>
  </r>
  <r>
    <s v="Feb"/>
    <n v="1017"/>
    <n v="17"/>
    <s v="table"/>
    <n v="3.08"/>
    <n v="5"/>
    <n v="1.92"/>
    <n v="0.192"/>
    <x v="1"/>
    <s v="d"/>
    <s v="y"/>
  </r>
  <r>
    <s v="March"/>
    <n v="1018"/>
    <n v="18"/>
    <s v="Car cover"/>
    <n v="58.97"/>
    <n v="60"/>
    <n v="1.0300000000000011"/>
    <n v="0.20600000000000024"/>
    <x v="1"/>
    <s v="d"/>
    <s v="j"/>
  </r>
  <r>
    <s v="April"/>
    <n v="1019"/>
    <n v="19"/>
    <s v="table"/>
    <n v="3.08"/>
    <n v="5"/>
    <n v="1.92"/>
    <n v="0.192"/>
    <x v="1"/>
    <s v="d"/>
    <s v="j"/>
  </r>
  <r>
    <s v="May"/>
    <n v="1020"/>
    <n v="20"/>
    <s v="Car cover"/>
    <n v="58.97"/>
    <n v="60"/>
    <n v="1.0300000000000011"/>
    <n v="0.20600000000000024"/>
    <x v="1"/>
    <s v="d"/>
    <s v="u"/>
  </r>
  <r>
    <s v="June"/>
    <n v="1021"/>
    <n v="21"/>
    <s v="water pump"/>
    <n v="6.2"/>
    <n v="9.1999999999999993"/>
    <n v="2.9999999999999991"/>
    <n v="0.29999999999999993"/>
    <x v="1"/>
    <s v="d"/>
    <s v="b"/>
  </r>
  <r>
    <s v="June"/>
    <n v="1022"/>
    <n v="22"/>
    <s v="bag"/>
    <n v="6.9"/>
    <n v="10.89"/>
    <n v="3.99"/>
    <n v="0.39900000000000002"/>
    <x v="1"/>
    <s v="d"/>
    <s v="i"/>
  </r>
  <r>
    <s v="July"/>
    <n v="1023"/>
    <n v="1"/>
    <s v="Pool Cover"/>
    <n v="58.3"/>
    <n v="98.4"/>
    <n v="40.100000000000009"/>
    <n v="8.0200000000000014"/>
    <x v="1"/>
    <s v="d"/>
    <s v="t"/>
  </r>
  <r>
    <s v="Jan"/>
    <n v="1024"/>
    <n v="2"/>
    <s v="water pump"/>
    <n v="6.2"/>
    <n v="9.1999999999999993"/>
    <n v="2.9999999999999991"/>
    <n v="0.29999999999999993"/>
    <x v="2"/>
    <s v="f"/>
    <s v="c"/>
  </r>
  <r>
    <s v="Feb"/>
    <n v="1025"/>
    <n v="3"/>
    <s v="bottle"/>
    <n v="344"/>
    <n v="504"/>
    <n v="160"/>
    <n v="32"/>
    <x v="2"/>
    <s v="f"/>
    <s v="n"/>
  </r>
  <r>
    <s v="Feb"/>
    <n v="1026"/>
    <n v="4"/>
    <s v="Car cover"/>
    <n v="58.97"/>
    <n v="60"/>
    <n v="1.0300000000000011"/>
    <n v="0.20600000000000024"/>
    <x v="2"/>
    <s v="f"/>
    <s v="z"/>
  </r>
  <r>
    <s v="March"/>
    <n v="1027"/>
    <n v="5"/>
    <s v="8 ft Hose"/>
    <n v="6.98"/>
    <n v="10"/>
    <n v="3.0199999999999996"/>
    <n v="0.30199999999999999"/>
    <x v="2"/>
    <s v="f"/>
    <s v="k"/>
  </r>
  <r>
    <s v="April"/>
    <n v="1028"/>
    <n v="6"/>
    <s v="water pump"/>
    <n v="6.2"/>
    <n v="9.1999999999999993"/>
    <n v="2.9999999999999991"/>
    <n v="0.29999999999999993"/>
    <x v="2"/>
    <s v="f"/>
    <s v="h"/>
  </r>
  <r>
    <s v="April"/>
    <n v="1029"/>
    <n v="7"/>
    <s v="Car cover"/>
    <n v="58.97"/>
    <n v="60"/>
    <n v="1.0300000000000011"/>
    <n v="0.20600000000000024"/>
    <x v="2"/>
    <s v="f"/>
    <s v="k"/>
  </r>
  <r>
    <s v="May"/>
    <n v="1030"/>
    <n v="8"/>
    <s v="8 ft Hose"/>
    <n v="6.98"/>
    <n v="10"/>
    <n v="3.0199999999999996"/>
    <n v="0.30199999999999999"/>
    <x v="2"/>
    <s v="f"/>
    <s v="v"/>
  </r>
  <r>
    <s v="June"/>
    <n v="1031"/>
    <n v="9"/>
    <s v="bottle"/>
    <n v="344"/>
    <n v="504"/>
    <n v="160"/>
    <n v="32"/>
    <x v="2"/>
    <s v="f"/>
    <s v="c"/>
  </r>
  <r>
    <s v="June"/>
    <n v="1032"/>
    <n v="1"/>
    <s v="Pool Cover"/>
    <n v="58.3"/>
    <n v="98.4"/>
    <n v="40.100000000000009"/>
    <n v="8.0200000000000014"/>
    <x v="2"/>
    <s v="f"/>
    <s v="j"/>
  </r>
  <r>
    <s v="July"/>
    <n v="1033"/>
    <n v="2"/>
    <s v="Net"/>
    <n v="11.4"/>
    <n v="16.3"/>
    <n v="4.9000000000000004"/>
    <n v="0.49000000000000005"/>
    <x v="2"/>
    <s v="f"/>
    <s v="u"/>
  </r>
  <r>
    <s v="Jan"/>
    <n v="1034"/>
    <n v="3"/>
    <s v="bottle"/>
    <n v="344"/>
    <n v="504"/>
    <n v="160"/>
    <n v="32"/>
    <x v="3"/>
    <s v="h"/>
    <s v="d"/>
  </r>
  <r>
    <s v="Feb"/>
    <n v="1035"/>
    <n v="4"/>
    <s v="8 ft Hose"/>
    <n v="6.98"/>
    <n v="10"/>
    <n v="3.0199999999999996"/>
    <n v="0.30199999999999999"/>
    <x v="3"/>
    <s v="h"/>
    <s v="a"/>
  </r>
  <r>
    <s v="April"/>
    <n v="1036"/>
    <n v="5"/>
    <s v="8 ft Hose"/>
    <n v="6.98"/>
    <n v="10"/>
    <n v="3.0199999999999996"/>
    <n v="0.30199999999999999"/>
    <x v="3"/>
    <s v="h"/>
    <s v="l"/>
  </r>
  <r>
    <s v="June"/>
    <n v="1037"/>
    <n v="6"/>
    <s v="table"/>
    <n v="3.08"/>
    <n v="5"/>
    <n v="1.92"/>
    <n v="0.192"/>
    <x v="3"/>
    <s v="h"/>
    <s v="d"/>
  </r>
  <r>
    <s v="July"/>
    <n v="1038"/>
    <n v="7"/>
    <s v="Net"/>
    <n v="11.4"/>
    <n v="16.3"/>
    <n v="4.9000000000000004"/>
    <n v="0.49000000000000005"/>
    <x v="3"/>
    <s v="h"/>
    <s v="k"/>
  </r>
  <r>
    <s v="Jan"/>
    <n v="1039"/>
    <n v="8"/>
    <s v="table"/>
    <n v="3.08"/>
    <n v="5"/>
    <n v="1.92"/>
    <n v="0.192"/>
    <x v="4"/>
    <s v="j"/>
    <s v="e"/>
  </r>
  <r>
    <s v="March"/>
    <n v="1040"/>
    <n v="9"/>
    <s v="test kit"/>
    <n v="4"/>
    <n v="10"/>
    <n v="6"/>
    <n v="0.60000000000000009"/>
    <x v="4"/>
    <s v="j"/>
    <s v="b"/>
  </r>
  <r>
    <s v="April"/>
    <n v="1041"/>
    <n v="10"/>
    <s v="test kit"/>
    <n v="4"/>
    <n v="10"/>
    <n v="6"/>
    <n v="0.60000000000000009"/>
    <x v="4"/>
    <s v="j"/>
    <s v="m"/>
  </r>
  <r>
    <s v="June"/>
    <n v="1042"/>
    <n v="11"/>
    <s v="Car cover"/>
    <n v="58.97"/>
    <n v="60"/>
    <n v="1.0300000000000011"/>
    <n v="0.20600000000000024"/>
    <x v="4"/>
    <s v="j"/>
    <s v="e"/>
  </r>
  <r>
    <s v="July"/>
    <n v="1043"/>
    <n v="12"/>
    <s v="water pump"/>
    <n v="6.2"/>
    <n v="9.1999999999999993"/>
    <n v="2.9999999999999991"/>
    <n v="0.29999999999999993"/>
    <x v="4"/>
    <s v="j"/>
    <s v="l"/>
  </r>
  <r>
    <s v="Feb"/>
    <n v="1044"/>
    <n v="13"/>
    <s v="water pump"/>
    <n v="6.2"/>
    <n v="9.1999999999999993"/>
    <n v="2.9999999999999991"/>
    <n v="0.29999999999999993"/>
    <x v="5"/>
    <s v="j"/>
    <s v="w"/>
  </r>
  <r>
    <s v="April"/>
    <n v="1045"/>
    <n v="14"/>
    <s v="Car cover"/>
    <n v="58.97"/>
    <n v="60"/>
    <n v="1.0300000000000011"/>
    <n v="0.20600000000000024"/>
    <x v="5"/>
    <s v="j"/>
    <s v="a"/>
  </r>
  <r>
    <s v="April"/>
    <n v="1046"/>
    <n v="15"/>
    <s v="Net"/>
    <n v="11.4"/>
    <n v="16.3"/>
    <n v="4.9000000000000004"/>
    <n v="0.49000000000000005"/>
    <x v="5"/>
    <s v="j"/>
    <s v="g"/>
  </r>
  <r>
    <s v="May"/>
    <n v="1047"/>
    <n v="16"/>
    <s v="Car cover"/>
    <n v="58.97"/>
    <n v="60"/>
    <n v="1.0300000000000011"/>
    <n v="0.20600000000000024"/>
    <x v="5"/>
    <s v="j"/>
    <s v="q"/>
  </r>
  <r>
    <s v="Jan"/>
    <n v="1048"/>
    <n v="17"/>
    <s v="Car cover"/>
    <n v="58.97"/>
    <n v="60"/>
    <n v="1.0300000000000011"/>
    <n v="0.20600000000000024"/>
    <x v="6"/>
    <s v="k"/>
    <s v="f"/>
  </r>
  <r>
    <s v="Jan"/>
    <n v="1049"/>
    <n v="1"/>
    <s v="Pool Cover"/>
    <n v="58.3"/>
    <n v="98.4"/>
    <n v="40.100000000000009"/>
    <n v="8.0200000000000014"/>
    <x v="6"/>
    <s v="l"/>
    <s v="k"/>
  </r>
  <r>
    <s v="Feb"/>
    <n v="1050"/>
    <n v="2"/>
    <s v="Net"/>
    <n v="11.4"/>
    <n v="16.3"/>
    <n v="4.9000000000000004"/>
    <n v="0.49000000000000005"/>
    <x v="6"/>
    <s v="k"/>
    <s v="v"/>
  </r>
  <r>
    <s v="March"/>
    <n v="1051"/>
    <n v="3"/>
    <s v="paper"/>
    <n v="11.4"/>
    <n v="18.98"/>
    <n v="7.58"/>
    <n v="0.75800000000000001"/>
    <x v="6"/>
    <s v="k"/>
    <s v="c"/>
  </r>
  <r>
    <s v="March"/>
    <n v="1052"/>
    <n v="4"/>
    <s v="bottle"/>
    <n v="344"/>
    <n v="504"/>
    <n v="160"/>
    <n v="32"/>
    <x v="6"/>
    <s v="l"/>
    <s v="h"/>
  </r>
  <r>
    <s v="March"/>
    <n v="1053"/>
    <n v="5"/>
    <s v="table"/>
    <n v="3.08"/>
    <n v="5"/>
    <n v="1.92"/>
    <n v="0.192"/>
    <x v="6"/>
    <s v="k"/>
    <s v="s"/>
  </r>
  <r>
    <s v="April"/>
    <n v="1054"/>
    <n v="1"/>
    <s v="Pool Cover"/>
    <n v="58.3"/>
    <n v="98.4"/>
    <n v="40.100000000000009"/>
    <n v="8.0200000000000014"/>
    <x v="6"/>
    <s v="k"/>
    <s v="f"/>
  </r>
  <r>
    <s v="April"/>
    <n v="1055"/>
    <n v="2"/>
    <s v="paper"/>
    <n v="11.4"/>
    <n v="18.98"/>
    <n v="7.58"/>
    <n v="0.75800000000000001"/>
    <x v="6"/>
    <s v="k"/>
    <s v="n"/>
  </r>
  <r>
    <s v="May"/>
    <n v="1056"/>
    <n v="3"/>
    <s v="bottle"/>
    <n v="344"/>
    <n v="504"/>
    <n v="160"/>
    <n v="32"/>
    <x v="6"/>
    <s v="l"/>
    <s v="s"/>
  </r>
  <r>
    <s v="May"/>
    <n v="1057"/>
    <n v="4"/>
    <s v="table"/>
    <n v="3.08"/>
    <n v="5"/>
    <n v="1.92"/>
    <n v="0.192"/>
    <x v="6"/>
    <s v="k"/>
    <s v="p"/>
  </r>
  <r>
    <s v="June"/>
    <n v="1058"/>
    <n v="5"/>
    <s v="test kit"/>
    <n v="4"/>
    <n v="10"/>
    <n v="6"/>
    <n v="0.60000000000000009"/>
    <x v="6"/>
    <s v="k"/>
    <s v="s"/>
  </r>
  <r>
    <s v="June"/>
    <n v="1059"/>
    <n v="6"/>
    <s v="8 ft Hose"/>
    <n v="6.98"/>
    <n v="10"/>
    <n v="3.0199999999999996"/>
    <n v="0.30199999999999999"/>
    <x v="6"/>
    <s v="k"/>
    <s v="f"/>
  </r>
  <r>
    <s v="July"/>
    <n v="1060"/>
    <n v="7"/>
    <s v="bottle"/>
    <n v="344"/>
    <n v="504"/>
    <n v="160"/>
    <n v="32"/>
    <x v="6"/>
    <s v="k"/>
    <s v="m"/>
  </r>
  <r>
    <s v="July"/>
    <n v="1061"/>
    <n v="8"/>
    <s v="paper"/>
    <n v="11.4"/>
    <n v="18.98"/>
    <n v="7.58"/>
    <n v="0.75800000000000001"/>
    <x v="6"/>
    <s v="l"/>
    <s v="r"/>
  </r>
  <r>
    <s v="Jan"/>
    <n v="1062"/>
    <n v="9"/>
    <s v="8 ft Hose"/>
    <n v="6.98"/>
    <n v="10"/>
    <n v="3.0199999999999996"/>
    <n v="0.30199999999999999"/>
    <x v="7"/>
    <s v="l"/>
    <s v="g"/>
  </r>
  <r>
    <s v="March"/>
    <n v="1063"/>
    <n v="10"/>
    <s v="bag"/>
    <n v="6.9"/>
    <n v="10.89"/>
    <n v="3.99"/>
    <n v="0.39900000000000002"/>
    <x v="7"/>
    <s v="l"/>
    <s v="d"/>
  </r>
  <r>
    <s v="April"/>
    <n v="1064"/>
    <n v="11"/>
    <s v="bag"/>
    <n v="6.9"/>
    <n v="10.89"/>
    <n v="3.99"/>
    <n v="0.39900000000000002"/>
    <x v="7"/>
    <s v="l"/>
    <s v="o"/>
  </r>
  <r>
    <s v="June"/>
    <n v="1065"/>
    <n v="12"/>
    <s v="test kit"/>
    <n v="4"/>
    <n v="10"/>
    <n v="6"/>
    <n v="0.60000000000000009"/>
    <x v="7"/>
    <s v="l"/>
    <s v="g"/>
  </r>
  <r>
    <s v="July"/>
    <n v="1066"/>
    <n v="13"/>
    <s v="table"/>
    <n v="3.08"/>
    <n v="5"/>
    <n v="1.92"/>
    <n v="0.192"/>
    <x v="7"/>
    <s v="l"/>
    <s v="n"/>
  </r>
  <r>
    <s v="Jan"/>
    <n v="1067"/>
    <n v="14"/>
    <s v="test kit"/>
    <n v="4"/>
    <n v="10"/>
    <n v="6"/>
    <n v="0.60000000000000009"/>
    <x v="8"/>
    <s v="m"/>
    <s v="h"/>
  </r>
  <r>
    <s v="Feb"/>
    <n v="1068"/>
    <n v="15"/>
    <s v="8 ft Hose"/>
    <n v="6.98"/>
    <n v="10"/>
    <n v="3.0199999999999996"/>
    <n v="0.30199999999999999"/>
    <x v="8"/>
    <s v="m"/>
    <s v="q"/>
  </r>
  <r>
    <s v="Feb"/>
    <n v="1069"/>
    <n v="16"/>
    <s v="test kit"/>
    <n v="4"/>
    <n v="10"/>
    <n v="6"/>
    <n v="0.60000000000000009"/>
    <x v="8"/>
    <s v="p"/>
    <s v="r"/>
  </r>
  <r>
    <s v="March"/>
    <n v="1070"/>
    <n v="1"/>
    <s v="Pool Cover"/>
    <n v="58.3"/>
    <n v="98.4"/>
    <n v="40.100000000000009"/>
    <n v="8.0200000000000014"/>
    <x v="8"/>
    <s v="m"/>
    <s v="e"/>
  </r>
  <r>
    <s v="March"/>
    <n v="1071"/>
    <n v="2"/>
    <s v="bag"/>
    <n v="6.9"/>
    <n v="10.89"/>
    <n v="3.99"/>
    <n v="0.39900000000000002"/>
    <x v="8"/>
    <s v="m"/>
    <s v="n"/>
  </r>
  <r>
    <s v="March"/>
    <n v="1072"/>
    <n v="1"/>
    <s v="Pool Cover"/>
    <n v="58.3"/>
    <n v="98.4"/>
    <n v="40.100000000000009"/>
    <n v="8.0200000000000014"/>
    <x v="8"/>
    <s v="p"/>
    <s v="o"/>
  </r>
  <r>
    <s v="April"/>
    <n v="1073"/>
    <n v="2"/>
    <s v="8 ft Hose"/>
    <n v="6.98"/>
    <n v="10"/>
    <n v="3.0199999999999996"/>
    <n v="0.30199999999999999"/>
    <x v="8"/>
    <s v="p"/>
    <s v="b"/>
  </r>
  <r>
    <s v="April"/>
    <n v="1074"/>
    <n v="1"/>
    <s v="Pool Cover"/>
    <n v="58.3"/>
    <n v="98.4"/>
    <n v="40.100000000000009"/>
    <n v="8.0200000000000014"/>
    <x v="8"/>
    <s v="m"/>
    <s v="p"/>
  </r>
  <r>
    <s v="May"/>
    <n v="1075"/>
    <n v="2"/>
    <s v="bag"/>
    <n v="6.9"/>
    <n v="10.89"/>
    <n v="3.99"/>
    <n v="0.39900000000000002"/>
    <x v="8"/>
    <s v="m"/>
    <s v="y"/>
  </r>
  <r>
    <s v="May"/>
    <n v="1076"/>
    <n v="1"/>
    <s v="Pool Cover"/>
    <n v="58.3"/>
    <n v="98.4"/>
    <n v="40.100000000000009"/>
    <n v="8.0200000000000014"/>
    <x v="8"/>
    <s v="p"/>
    <s v="z"/>
  </r>
  <r>
    <s v="July"/>
    <n v="1077"/>
    <n v="2"/>
    <s v="Car cover"/>
    <n v="58.97"/>
    <n v="60"/>
    <n v="1.0300000000000011"/>
    <n v="0.20600000000000024"/>
    <x v="8"/>
    <s v="m"/>
    <s v="o"/>
  </r>
  <r>
    <s v="Feb"/>
    <n v="1078"/>
    <n v="3"/>
    <s v="paper"/>
    <n v="11.4"/>
    <n v="18.98"/>
    <n v="7.58"/>
    <n v="0.75800000000000001"/>
    <x v="9"/>
    <s v="o"/>
    <s v="s"/>
  </r>
  <r>
    <s v="March"/>
    <n v="1079"/>
    <n v="4"/>
    <s v="Net"/>
    <n v="11.4"/>
    <n v="16.3"/>
    <n v="4.9000000000000004"/>
    <n v="0.49000000000000005"/>
    <x v="9"/>
    <s v="o"/>
    <s v="p"/>
  </r>
  <r>
    <s v="April"/>
    <n v="1080"/>
    <n v="5"/>
    <s v="test kit"/>
    <n v="4"/>
    <n v="10"/>
    <n v="6"/>
    <n v="0.60000000000000009"/>
    <x v="9"/>
    <s v="o"/>
    <s v="c"/>
  </r>
  <r>
    <s v="May"/>
    <n v="1081"/>
    <n v="6"/>
    <s v="Net"/>
    <n v="11.4"/>
    <n v="16.3"/>
    <n v="4.9000000000000004"/>
    <n v="0.49000000000000005"/>
    <x v="9"/>
    <s v="o"/>
    <s v="m"/>
  </r>
  <r>
    <s v="May"/>
    <n v="1082"/>
    <n v="7"/>
    <s v="8 ft Hose"/>
    <n v="6.98"/>
    <n v="10"/>
    <n v="3.0199999999999996"/>
    <n v="0.30199999999999999"/>
    <x v="9"/>
    <s v="o"/>
    <s v="r"/>
  </r>
  <r>
    <s v="Jan"/>
    <n v="1083"/>
    <n v="8"/>
    <s v="bag"/>
    <n v="6.9"/>
    <n v="10.89"/>
    <n v="3.99"/>
    <n v="0.39900000000000002"/>
    <x v="10"/>
    <s v="q"/>
    <s v="j"/>
  </r>
  <r>
    <s v="March"/>
    <n v="1084"/>
    <n v="9"/>
    <s v="water pump"/>
    <n v="6.2"/>
    <n v="9.1999999999999993"/>
    <n v="2.9999999999999991"/>
    <n v="0.29999999999999993"/>
    <x v="10"/>
    <s v="q"/>
    <s v="g"/>
  </r>
  <r>
    <s v="April"/>
    <n v="1085"/>
    <n v="10"/>
    <s v="water pump"/>
    <n v="6.2"/>
    <n v="9.1999999999999993"/>
    <n v="2.9999999999999991"/>
    <n v="0.29999999999999993"/>
    <x v="10"/>
    <s v="q"/>
    <s v="r"/>
  </r>
  <r>
    <s v="June"/>
    <n v="1086"/>
    <n v="11"/>
    <s v="paper"/>
    <n v="11.4"/>
    <n v="18.98"/>
    <n v="7.58"/>
    <n v="0.75800000000000001"/>
    <x v="10"/>
    <s v="q"/>
    <s v="t"/>
  </r>
  <r>
    <s v="July"/>
    <n v="1087"/>
    <n v="12"/>
    <s v="test kit"/>
    <n v="4"/>
    <n v="10"/>
    <n v="6"/>
    <n v="0.60000000000000009"/>
    <x v="10"/>
    <s v="q"/>
    <s v="q"/>
  </r>
  <r>
    <s v="Feb"/>
    <n v="1088"/>
    <n v="1"/>
    <s v="Pool Cover"/>
    <n v="58.3"/>
    <n v="98.4"/>
    <n v="40.100000000000009"/>
    <n v="8.0200000000000014"/>
    <x v="11"/>
    <s v="t"/>
    <s v="u"/>
  </r>
  <r>
    <s v="March"/>
    <n v="1089"/>
    <n v="2"/>
    <s v="bottle"/>
    <n v="344"/>
    <n v="504"/>
    <n v="160"/>
    <n v="32"/>
    <x v="11"/>
    <s v="t"/>
    <s v="r"/>
  </r>
  <r>
    <s v="April"/>
    <n v="1090"/>
    <n v="3"/>
    <s v="bag"/>
    <n v="6.9"/>
    <n v="10.89"/>
    <n v="3.99"/>
    <n v="0.39900000000000002"/>
    <x v="11"/>
    <s v="t"/>
    <s v="e"/>
  </r>
  <r>
    <s v="May"/>
    <n v="1091"/>
    <n v="4"/>
    <s v="bottle"/>
    <n v="344"/>
    <n v="504"/>
    <n v="160"/>
    <n v="32"/>
    <x v="11"/>
    <s v="t"/>
    <s v="o"/>
  </r>
  <r>
    <s v="Feb"/>
    <n v="1092"/>
    <n v="5"/>
    <s v="bag"/>
    <n v="6.9"/>
    <n v="10.89"/>
    <n v="3.99"/>
    <n v="0.39900000000000002"/>
    <x v="12"/>
    <s v="t"/>
    <s v="t"/>
  </r>
  <r>
    <s v="March"/>
    <n v="1093"/>
    <n v="6"/>
    <s v="water pump"/>
    <n v="6.2"/>
    <n v="9.1999999999999993"/>
    <n v="2.9999999999999991"/>
    <n v="0.29999999999999993"/>
    <x v="12"/>
    <s v="t"/>
    <s v="q"/>
  </r>
  <r>
    <s v="April"/>
    <n v="1094"/>
    <n v="7"/>
    <s v="paper"/>
    <n v="11.4"/>
    <n v="18.98"/>
    <n v="7.58"/>
    <n v="0.75800000000000001"/>
    <x v="12"/>
    <s v="t"/>
    <s v="d"/>
  </r>
  <r>
    <s v="May"/>
    <n v="1095"/>
    <n v="8"/>
    <s v="water pump"/>
    <n v="6.2"/>
    <n v="9.1999999999999993"/>
    <n v="2.9999999999999991"/>
    <n v="0.29999999999999993"/>
    <x v="12"/>
    <s v="t"/>
    <s v="n"/>
  </r>
  <r>
    <s v="Feb"/>
    <n v="1096"/>
    <n v="9"/>
    <s v="Car cover"/>
    <n v="58.97"/>
    <n v="60"/>
    <n v="1.0300000000000011"/>
    <n v="0.20600000000000024"/>
    <x v="13"/>
    <s v="y"/>
    <s v="p"/>
  </r>
  <r>
    <s v="March"/>
    <n v="1097"/>
    <n v="10"/>
    <s v="paper"/>
    <n v="11.4"/>
    <n v="18.98"/>
    <n v="7.58"/>
    <n v="0.75800000000000001"/>
    <x v="13"/>
    <s v="y"/>
    <s v="m"/>
  </r>
  <r>
    <s v="May"/>
    <n v="1098"/>
    <n v="11"/>
    <s v="paper"/>
    <n v="11.4"/>
    <n v="18.98"/>
    <n v="7.58"/>
    <n v="0.75800000000000001"/>
    <x v="13"/>
    <s v="y"/>
    <s v="x"/>
  </r>
  <r>
    <s v="July"/>
    <n v="1099"/>
    <n v="12"/>
    <s v="bottle"/>
    <n v="344"/>
    <n v="504"/>
    <n v="160"/>
    <n v="32"/>
    <x v="13"/>
    <s v="y"/>
    <s v="w"/>
  </r>
  <r>
    <s v="Feb"/>
    <n v="1100"/>
    <n v="13"/>
    <s v="table"/>
    <n v="3.08"/>
    <n v="5"/>
    <n v="1.92"/>
    <n v="0.192"/>
    <x v="14"/>
    <s v="z"/>
    <s v="o"/>
  </r>
  <r>
    <s v="March"/>
    <n v="1101"/>
    <n v="14"/>
    <s v="test kit"/>
    <n v="4"/>
    <n v="10"/>
    <n v="6"/>
    <n v="0.60000000000000009"/>
    <x v="14"/>
    <s v="z"/>
    <s v="l"/>
  </r>
  <r>
    <s v="May"/>
    <n v="1102"/>
    <n v="15"/>
    <s v="test kit"/>
    <n v="4"/>
    <n v="10"/>
    <n v="6"/>
    <n v="0.60000000000000009"/>
    <x v="14"/>
    <s v="z"/>
    <s v="w"/>
  </r>
  <r>
    <s v="June"/>
    <n v="1103"/>
    <n v="1"/>
    <s v="Pool Cover"/>
    <n v="58.3"/>
    <n v="98.4"/>
    <n v="40.100000000000009"/>
    <n v="8.0200000000000014"/>
    <x v="14"/>
    <s v="z"/>
    <s v="v"/>
  </r>
  <r>
    <s v="July"/>
    <n v="1104"/>
    <n v="2"/>
    <s v="water pump"/>
    <n v="6.2"/>
    <n v="9.1999999999999993"/>
    <n v="2.9999999999999991"/>
    <n v="0.29999999999999993"/>
    <x v="14"/>
    <s v="z"/>
    <s v="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D06MTG001"/>
    <s v="FD"/>
    <s v="Ford"/>
    <s v="MTG"/>
    <s v="Mustang"/>
    <s v="06"/>
    <n v="15"/>
    <n v="40326.800000000003"/>
    <n v="2688.4533333333334"/>
    <s v="Black"/>
    <x v="0"/>
    <n v="50000"/>
    <b v="1"/>
    <s v="FD06MTGBLA001"/>
  </r>
  <r>
    <s v="FD06MTG002"/>
    <s v="FD"/>
    <s v="Ford"/>
    <s v="MTG"/>
    <s v="Mustang"/>
    <s v="06"/>
    <n v="15"/>
    <n v="44974.8"/>
    <n v="2998.32"/>
    <s v="White"/>
    <x v="1"/>
    <n v="50000"/>
    <b v="1"/>
    <s v="FD06MTGWHI002"/>
  </r>
  <r>
    <s v="FD08MTG003"/>
    <s v="FD"/>
    <s v="Ford"/>
    <s v="MTG"/>
    <s v="Mustang"/>
    <s v="08"/>
    <n v="13"/>
    <n v="44946.5"/>
    <n v="3457.4230769230771"/>
    <s v="Green"/>
    <x v="2"/>
    <n v="50000"/>
    <b v="1"/>
    <s v="FD08MTGGRE003"/>
  </r>
  <r>
    <s v="FD08MTG004"/>
    <s v="FD"/>
    <s v="Ford"/>
    <s v="MTG"/>
    <s v="Mustang"/>
    <s v="08"/>
    <n v="13"/>
    <n v="37558.800000000003"/>
    <n v="2889.1384615384618"/>
    <s v="Black"/>
    <x v="3"/>
    <n v="50000"/>
    <b v="1"/>
    <s v="FD08MTGBLA004"/>
  </r>
  <r>
    <s v="FD08MTG005"/>
    <s v="FD"/>
    <s v="Ford"/>
    <s v="MTG"/>
    <s v="Mustang"/>
    <s v="08"/>
    <n v="13"/>
    <n v="36438.5"/>
    <n v="2802.9615384615386"/>
    <s v="White"/>
    <x v="0"/>
    <n v="50000"/>
    <b v="1"/>
    <s v="FD08MTGWHI005"/>
  </r>
  <r>
    <s v="FD06FCS006"/>
    <s v="FD"/>
    <s v="Ford"/>
    <s v="FCS"/>
    <s v="Focus"/>
    <s v="06"/>
    <n v="15"/>
    <n v="46311.4"/>
    <n v="3087.4266666666667"/>
    <s v="Green"/>
    <x v="4"/>
    <n v="75000"/>
    <b v="1"/>
    <s v="FD06FCSGRE006"/>
  </r>
  <r>
    <s v="FD06FCS007"/>
    <s v="FD"/>
    <s v="Ford"/>
    <s v="FCS"/>
    <s v="Focus"/>
    <s v="06"/>
    <n v="15"/>
    <n v="52229.5"/>
    <n v="3481.9666666666667"/>
    <s v="Green"/>
    <x v="2"/>
    <n v="75000"/>
    <b v="1"/>
    <s v="FD06FCSGRE007"/>
  </r>
  <r>
    <s v="FD09FCS008"/>
    <s v="FD"/>
    <s v="Ford"/>
    <s v="FCS"/>
    <s v="Focus"/>
    <s v="09"/>
    <n v="12"/>
    <n v="35137"/>
    <n v="2928.0833333333335"/>
    <s v="Black"/>
    <x v="5"/>
    <n v="75000"/>
    <b v="1"/>
    <s v="FD09FCSBLA008"/>
  </r>
  <r>
    <s v="FD13FCS009"/>
    <s v="FD"/>
    <s v="Ford"/>
    <s v="FCS"/>
    <s v="Focus"/>
    <s v="13"/>
    <n v="8"/>
    <n v="27637.1"/>
    <n v="3454.6374999999998"/>
    <s v="Black"/>
    <x v="0"/>
    <n v="75000"/>
    <b v="1"/>
    <s v="FD13FCSBLA009"/>
  </r>
  <r>
    <s v="FD13FCS010"/>
    <s v="FD"/>
    <s v="Ford"/>
    <s v="FCS"/>
    <s v="Focus"/>
    <s v="13"/>
    <n v="8"/>
    <n v="27534.799999999999"/>
    <n v="3441.85"/>
    <s v="White"/>
    <x v="6"/>
    <n v="75000"/>
    <b v="1"/>
    <s v="FD13FCSWHI010"/>
  </r>
  <r>
    <s v="FD12FCS011"/>
    <s v="FD"/>
    <s v="Ford"/>
    <s v="FCS"/>
    <s v="Focus"/>
    <s v="12"/>
    <n v="9"/>
    <n v="19341.7"/>
    <n v="2149.077777777778"/>
    <s v="White"/>
    <x v="7"/>
    <n v="75000"/>
    <b v="1"/>
    <s v="FD12FCSWHI011"/>
  </r>
  <r>
    <s v="FD13FCS012"/>
    <s v="FD"/>
    <s v="Ford"/>
    <s v="FCS"/>
    <s v="Focus"/>
    <s v="13"/>
    <n v="8"/>
    <n v="22521.599999999999"/>
    <n v="2815.2"/>
    <s v="Black"/>
    <x v="8"/>
    <n v="75000"/>
    <b v="1"/>
    <s v="FD13FCSBLA012"/>
  </r>
  <r>
    <s v="FD13FCS013"/>
    <s v="FD"/>
    <s v="Ford"/>
    <s v="FCS"/>
    <s v="Focus"/>
    <s v="13"/>
    <n v="8"/>
    <n v="13682.9"/>
    <n v="1710.3625"/>
    <s v="Black"/>
    <x v="9"/>
    <n v="75000"/>
    <b v="1"/>
    <s v="FD13FCSBLA013"/>
  </r>
  <r>
    <s v="GM09CMR014"/>
    <s v="GM"/>
    <s v="General Motors"/>
    <s v="CMR"/>
    <s v="Civic"/>
    <s v="09"/>
    <n v="12"/>
    <n v="28464.799999999999"/>
    <n v="2372.0666666666666"/>
    <s v="White"/>
    <x v="10"/>
    <n v="100000"/>
    <b v="1"/>
    <s v="GM09CMRWHI014"/>
  </r>
  <r>
    <s v="GM12CMR015"/>
    <s v="GM"/>
    <s v="General Motors"/>
    <s v="CMR"/>
    <s v="Civic"/>
    <s v="12"/>
    <n v="9"/>
    <n v="19421.099999999999"/>
    <n v="2157.8999999999996"/>
    <s v="Black"/>
    <x v="11"/>
    <n v="100000"/>
    <b v="1"/>
    <s v="GM12CMRBLA015"/>
  </r>
  <r>
    <s v="GM14CMR016"/>
    <s v="GM"/>
    <s v="General Motors"/>
    <s v="CMR"/>
    <s v="Civic"/>
    <s v="14"/>
    <n v="7"/>
    <n v="14289.6"/>
    <n v="2041.3714285714286"/>
    <s v="White"/>
    <x v="12"/>
    <n v="100000"/>
    <b v="1"/>
    <s v="GM14CMRWHI016"/>
  </r>
  <r>
    <s v="GM10SLV017"/>
    <s v="GM"/>
    <s v="General Motors"/>
    <s v="SLV"/>
    <s v="Silverado"/>
    <s v="10"/>
    <n v="11"/>
    <n v="31144.400000000001"/>
    <n v="2831.3090909090911"/>
    <s v="Black"/>
    <x v="13"/>
    <n v="100000"/>
    <b v="1"/>
    <s v="GM10SLVBLA017"/>
  </r>
  <r>
    <s v="GM98SLV018"/>
    <s v="GM"/>
    <s v="General Motors"/>
    <s v="SLV"/>
    <s v="Silverado"/>
    <s v="98"/>
    <n v="23"/>
    <n v="83162.7"/>
    <n v="3615.7695652173911"/>
    <s v="Black"/>
    <x v="10"/>
    <n v="100000"/>
    <b v="1"/>
    <s v="GM98SLVBLA018"/>
  </r>
  <r>
    <s v="GM00SLV019"/>
    <s v="GM"/>
    <s v="General Motors"/>
    <s v="SLV"/>
    <s v="Silverado"/>
    <s v="00"/>
    <n v="21"/>
    <n v="80685.8"/>
    <n v="3842.1809523809525"/>
    <s v="Blue"/>
    <x v="8"/>
    <n v="100000"/>
    <b v="1"/>
    <s v="GM00SLVBLU019"/>
  </r>
  <r>
    <s v="TY96CAM020"/>
    <s v="TY"/>
    <s v="Toyota"/>
    <s v="CAM"/>
    <s v="Camrey"/>
    <s v="96"/>
    <n v="25"/>
    <n v="114660.6"/>
    <n v="4586.424"/>
    <s v="Green"/>
    <x v="14"/>
    <n v="100000"/>
    <b v="0"/>
    <s v="TY96CAMGRE020"/>
  </r>
  <r>
    <s v="TY98CAM021"/>
    <s v="TY"/>
    <s v="Toyota"/>
    <s v="CAM"/>
    <s v="Camrey"/>
    <s v="98"/>
    <n v="23"/>
    <n v="93382.6"/>
    <n v="4060.1130434782613"/>
    <s v="Black"/>
    <x v="15"/>
    <n v="100000"/>
    <b v="1"/>
    <s v="TY98CAMBLA021"/>
  </r>
  <r>
    <s v="TY00CAM022"/>
    <s v="TY"/>
    <s v="Toyota"/>
    <s v="CAM"/>
    <s v="Camrey"/>
    <s v="00"/>
    <n v="21"/>
    <n v="85928"/>
    <n v="4091.8095238095239"/>
    <s v="Green"/>
    <x v="4"/>
    <n v="100000"/>
    <b v="1"/>
    <s v="TY00CAMGRE022"/>
  </r>
  <r>
    <s v="TY02CAM023"/>
    <s v="TY"/>
    <s v="Toyota"/>
    <s v="CAM"/>
    <s v="Camrey"/>
    <s v="02"/>
    <n v="19"/>
    <n v="67829.100000000006"/>
    <n v="3569.9526315789476"/>
    <s v="Black"/>
    <x v="0"/>
    <n v="100000"/>
    <b v="1"/>
    <s v="TY02CAMBLA023"/>
  </r>
  <r>
    <s v="TY09CAM024"/>
    <s v="TY"/>
    <s v="Toyota"/>
    <s v="CAM"/>
    <s v="Camrey"/>
    <s v="09"/>
    <n v="12"/>
    <n v="48114.2"/>
    <n v="4009.5166666666664"/>
    <s v="White"/>
    <x v="5"/>
    <n v="100000"/>
    <b v="1"/>
    <s v="TY09CAMWHI024"/>
  </r>
  <r>
    <s v="TY02COR025"/>
    <s v="TY"/>
    <s v="Toyota"/>
    <s v="COR"/>
    <s v="Coroloa"/>
    <s v="02"/>
    <n v="19"/>
    <n v="64467.4"/>
    <n v="3393.0210526315791"/>
    <s v="Red"/>
    <x v="16"/>
    <n v="100000"/>
    <b v="1"/>
    <s v="TY02CORRED025"/>
  </r>
  <r>
    <s v="TY03COR026"/>
    <s v="TY"/>
    <s v="Toyota"/>
    <s v="COR"/>
    <s v="Coroloa"/>
    <s v="03"/>
    <n v="18"/>
    <n v="73444.399999999994"/>
    <n v="4080.2444444444441"/>
    <s v="Black"/>
    <x v="16"/>
    <n v="100000"/>
    <b v="1"/>
    <s v="TY03CORBLA026"/>
  </r>
  <r>
    <s v="TY14COR027"/>
    <s v="TY"/>
    <s v="Toyota"/>
    <s v="COR"/>
    <s v="Coroloa"/>
    <s v="14"/>
    <n v="7"/>
    <n v="17556.3"/>
    <n v="2508.042857142857"/>
    <s v="Blue"/>
    <x v="6"/>
    <n v="100000"/>
    <b v="1"/>
    <s v="TY14CORBLU027"/>
  </r>
  <r>
    <s v="TY12COR028"/>
    <s v="TY"/>
    <s v="Toyota"/>
    <s v="COR"/>
    <s v="Coroloa"/>
    <s v="12"/>
    <n v="9"/>
    <n v="29601.9"/>
    <n v="3289.1000000000004"/>
    <s v="Black"/>
    <x v="10"/>
    <n v="100000"/>
    <b v="1"/>
    <s v="TY12CORBLA028"/>
  </r>
  <r>
    <s v="TY12CAM029"/>
    <s v="TY"/>
    <s v="Toyota"/>
    <s v="CAM"/>
    <s v="Camrey"/>
    <s v="12"/>
    <n v="9"/>
    <n v="22128.2"/>
    <n v="2458.6888888888889"/>
    <s v="Blue"/>
    <x v="14"/>
    <n v="100000"/>
    <b v="1"/>
    <s v="TY12CAMBLU029"/>
  </r>
  <r>
    <s v="HO99CIV030"/>
    <s v="HO"/>
    <s v="Honda"/>
    <s v="CIV"/>
    <s v="Civic"/>
    <s v="99"/>
    <n v="22"/>
    <n v="82374"/>
    <n v="3744.2727272727275"/>
    <s v="White"/>
    <x v="9"/>
    <n v="75000"/>
    <b v="0"/>
    <s v="HO99CIVWHI030"/>
  </r>
  <r>
    <s v="HO01CIV031"/>
    <s v="HO"/>
    <s v="Honda"/>
    <s v="CIV"/>
    <s v="Civic"/>
    <s v="01"/>
    <n v="20"/>
    <n v="69891.899999999994"/>
    <n v="3494.5949999999998"/>
    <s v="Blue"/>
    <x v="3"/>
    <n v="75000"/>
    <b v="1"/>
    <s v="HO01CIVBLU031"/>
  </r>
  <r>
    <s v="HO10CIV032"/>
    <s v="HO"/>
    <s v="Honda"/>
    <s v="CIV"/>
    <s v="Civic"/>
    <s v="10"/>
    <n v="11"/>
    <n v="22573"/>
    <n v="2052.090909090909"/>
    <s v="Blue"/>
    <x v="12"/>
    <n v="75000"/>
    <b v="1"/>
    <s v="HO10CIVBLU032"/>
  </r>
  <r>
    <s v="HO10CIV033"/>
    <s v="HO"/>
    <s v="Honda"/>
    <s v="CIV"/>
    <s v="Civic"/>
    <s v="10"/>
    <n v="11"/>
    <n v="33477.199999999997"/>
    <n v="3043.3818181818178"/>
    <s v="Black"/>
    <x v="15"/>
    <n v="75000"/>
    <b v="1"/>
    <s v="HO10CIVBLA033"/>
  </r>
  <r>
    <s v="HO11CIV034"/>
    <s v="HO"/>
    <s v="Honda"/>
    <s v="CIV"/>
    <s v="Civic"/>
    <s v="11"/>
    <n v="10"/>
    <n v="30555.3"/>
    <n v="3055.5299999999997"/>
    <s v="Black"/>
    <x v="2"/>
    <n v="75000"/>
    <b v="1"/>
    <s v="HO11CIVBLA034"/>
  </r>
  <r>
    <s v="HO12CIV035"/>
    <s v="HO"/>
    <s v="Honda"/>
    <s v="CIV"/>
    <s v="Civic"/>
    <s v="12"/>
    <n v="9"/>
    <n v="24513.200000000001"/>
    <n v="2723.6888888888889"/>
    <s v="Black"/>
    <x v="13"/>
    <n v="75000"/>
    <b v="1"/>
    <s v="HO12CIVBLA035"/>
  </r>
  <r>
    <s v="HO13CIV036"/>
    <s v="HO"/>
    <s v="Honda"/>
    <s v="CIV"/>
    <s v="Civic"/>
    <s v="13"/>
    <n v="8"/>
    <n v="13867.6"/>
    <n v="1733.45"/>
    <s v="Black"/>
    <x v="14"/>
    <n v="75000"/>
    <b v="1"/>
    <s v="HO13CIVBLA036"/>
  </r>
  <r>
    <s v="HO05ODY037"/>
    <s v="HO"/>
    <s v="Honda"/>
    <s v="ODY"/>
    <s v="Odyssey"/>
    <s v="05"/>
    <n v="16"/>
    <n v="60389.5"/>
    <n v="3774.34375"/>
    <s v="White"/>
    <x v="5"/>
    <n v="100000"/>
    <b v="1"/>
    <s v="HO05ODYWHI037"/>
  </r>
  <r>
    <s v="HO07ODY038"/>
    <s v="HO"/>
    <s v="Honda"/>
    <s v="ODY"/>
    <s v="Odyssey"/>
    <s v="07"/>
    <n v="14"/>
    <n v="50854.1"/>
    <n v="3632.4357142857143"/>
    <s v="Black"/>
    <x v="15"/>
    <n v="100000"/>
    <b v="1"/>
    <s v="HO07ODYBLA038"/>
  </r>
  <r>
    <s v="HO08ODY039"/>
    <s v="HO"/>
    <s v="Honda"/>
    <s v="ODY"/>
    <s v="Odyssey"/>
    <s v="08"/>
    <n v="13"/>
    <n v="42504.6"/>
    <n v="3269.5846153846151"/>
    <s v="White"/>
    <x v="9"/>
    <n v="100000"/>
    <b v="1"/>
    <s v="HO08ODYWHI039"/>
  </r>
  <r>
    <s v="HO01ODY040"/>
    <s v="HO"/>
    <s v="Honda"/>
    <s v="ODY"/>
    <s v="Odyssey"/>
    <s v="01"/>
    <n v="20"/>
    <n v="68658.899999999994"/>
    <n v="3432.9449999999997"/>
    <s v="Black"/>
    <x v="0"/>
    <n v="100000"/>
    <b v="1"/>
    <s v="HO01ODYBLA040"/>
  </r>
  <r>
    <s v="HO14ODY041"/>
    <s v="HO"/>
    <s v="Honda"/>
    <s v="ODY"/>
    <s v="Odyssey"/>
    <s v="14"/>
    <n v="7"/>
    <n v="3708.1"/>
    <n v="529.7285714285714"/>
    <s v="Black"/>
    <x v="1"/>
    <n v="100000"/>
    <b v="1"/>
    <s v="HO14ODYBLA041"/>
  </r>
  <r>
    <s v="CR04PTC042"/>
    <s v="CR"/>
    <s v="Chrysler"/>
    <s v="PTC"/>
    <s v="PT Curser"/>
    <s v="04"/>
    <n v="17"/>
    <n v="64542"/>
    <n v="3796.5882352941176"/>
    <s v="Blue"/>
    <x v="0"/>
    <n v="75000"/>
    <b v="1"/>
    <s v="CR04PTCBLU042"/>
  </r>
  <r>
    <s v="CR07PTC043"/>
    <s v="CR"/>
    <s v="Chrysler"/>
    <s v="PTC"/>
    <s v="PT Curser"/>
    <s v="07"/>
    <n v="14"/>
    <n v="42074.2"/>
    <n v="3005.2999999999997"/>
    <s v="Green"/>
    <x v="16"/>
    <n v="75000"/>
    <b v="1"/>
    <s v="CR07PTCGRE043"/>
  </r>
  <r>
    <s v="CR11PTC044"/>
    <s v="CR"/>
    <s v="Chrysler"/>
    <s v="PTC"/>
    <s v="PT Curser"/>
    <s v="11"/>
    <n v="10"/>
    <n v="27394.2"/>
    <n v="2739.42"/>
    <s v="Black"/>
    <x v="8"/>
    <n v="75000"/>
    <b v="1"/>
    <s v="CR11PTCBLA044"/>
  </r>
  <r>
    <s v="CR99CAR045"/>
    <s v="CR"/>
    <s v="Chrysler"/>
    <s v="CAR"/>
    <s v="Caravn"/>
    <s v="99"/>
    <n v="22"/>
    <n v="79420.600000000006"/>
    <n v="3610.0272727272732"/>
    <s v="Green"/>
    <x v="13"/>
    <n v="75000"/>
    <b v="0"/>
    <s v="CR99CARGRE045"/>
  </r>
  <r>
    <s v="CR00CAR046"/>
    <s v="CR"/>
    <s v="Chrysler"/>
    <s v="CAR"/>
    <s v="Caravn"/>
    <s v="00"/>
    <n v="21"/>
    <n v="77243.100000000006"/>
    <n v="3678.2428571428572"/>
    <s v="Black"/>
    <x v="3"/>
    <n v="75000"/>
    <b v="0"/>
    <s v="CR00CARBLA046"/>
  </r>
  <r>
    <s v="CR04CAR047"/>
    <s v="CR"/>
    <s v="Chrysler"/>
    <s v="CAR"/>
    <s v="Caravn"/>
    <s v="04"/>
    <n v="17"/>
    <n v="72527.199999999997"/>
    <n v="4266.3058823529409"/>
    <s v="White"/>
    <x v="11"/>
    <n v="75000"/>
    <b v="1"/>
    <s v="CR04CARWHI047"/>
  </r>
  <r>
    <s v="CR04CAR048"/>
    <s v="CR"/>
    <s v="Chrysler"/>
    <s v="CAR"/>
    <s v="Caravn"/>
    <s v="04"/>
    <n v="17"/>
    <n v="52699.4"/>
    <n v="3099.964705882353"/>
    <s v="Red"/>
    <x v="11"/>
    <n v="75000"/>
    <b v="1"/>
    <s v="CR04CARRED048"/>
  </r>
  <r>
    <s v="HY11ELA049"/>
    <s v="HY"/>
    <s v="Hundai"/>
    <s v="ELA"/>
    <s v="Elantra"/>
    <s v="11"/>
    <n v="10"/>
    <n v="29102.3"/>
    <n v="2910.23"/>
    <s v="Black"/>
    <x v="12"/>
    <n v="100000"/>
    <b v="1"/>
    <s v="HY11ELABLA049"/>
  </r>
  <r>
    <s v="HY12ELA050"/>
    <s v="HY"/>
    <s v="Hundai"/>
    <s v="ELA"/>
    <s v="Elantra"/>
    <s v="12"/>
    <n v="9"/>
    <n v="22282"/>
    <n v="2475.7777777777778"/>
    <s v="Blue"/>
    <x v="1"/>
    <n v="100000"/>
    <b v="1"/>
    <s v="HY12ELABLU050"/>
  </r>
  <r>
    <s v="HY13ELA051"/>
    <s v="HY"/>
    <s v="Hundai"/>
    <s v="ELA"/>
    <s v="Elantra"/>
    <s v="13"/>
    <n v="8"/>
    <n v="20223.900000000001"/>
    <n v="2527.9875000000002"/>
    <s v="Black"/>
    <x v="6"/>
    <n v="100000"/>
    <b v="1"/>
    <s v="HY13ELABLA051"/>
  </r>
  <r>
    <s v="HY13ELA052"/>
    <s v="HY"/>
    <s v="Hundai"/>
    <s v="ELA"/>
    <s v="Elantra"/>
    <s v="13"/>
    <n v="8"/>
    <n v="22188.5"/>
    <n v="2773.5625"/>
    <s v="Blue"/>
    <x v="4"/>
    <n v="100000"/>
    <b v="1"/>
    <s v="HY13ELABLU052"/>
  </r>
  <r>
    <m/>
    <s v=""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8F660-2B46-481E-BC40-73E0F24C940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C19" firstHeaderRow="0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/>
    <pivotField dataField="1" numFmtId="44" showAll="0"/>
    <pivotField numFmtId="44"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Price" fld="5" baseField="0" baseItem="0"/>
    <dataField name="Sum of Profit" fld="6" baseField="0" baseItem="0"/>
  </dataFields>
  <formats count="1">
    <format dxfId="3">
      <pivotArea outline="0" collapsedLevelsAreSubtotals="1" fieldPosition="0"/>
    </format>
  </formats>
  <chartFormats count="3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1"/>
          </reference>
          <reference field="8" count="1" selected="0">
            <x v="8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1"/>
          </reference>
          <reference field="8" count="1" selected="0">
            <x v="9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10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1"/>
          </reference>
          <reference field="8" count="1" selected="0">
            <x v="11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1"/>
          </reference>
          <reference field="8" count="1" selected="0">
            <x v="12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1"/>
          </reference>
          <reference field="8" count="1" selected="0">
            <x v="13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1"/>
          </reference>
          <reference field="8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1C7-4B4F-4922-9674-4E25B0D971F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340E-473F-41A2-A9EB-C0609A16A131}">
  <dimension ref="A2:C10"/>
  <sheetViews>
    <sheetView tabSelected="1" workbookViewId="0">
      <selection activeCell="I15" sqref="I15"/>
    </sheetView>
  </sheetViews>
  <sheetFormatPr defaultRowHeight="15" x14ac:dyDescent="0.25"/>
  <cols>
    <col min="1" max="1" width="14.5703125" bestFit="1" customWidth="1"/>
  </cols>
  <sheetData>
    <row r="2" spans="1:3" s="26" customFormat="1" x14ac:dyDescent="0.25">
      <c r="A2" s="26" t="s">
        <v>243</v>
      </c>
      <c r="B2" s="26" t="s">
        <v>244</v>
      </c>
    </row>
    <row r="4" spans="1:3" x14ac:dyDescent="0.25">
      <c r="A4" s="6" t="s">
        <v>245</v>
      </c>
    </row>
    <row r="6" spans="1:3" x14ac:dyDescent="0.25">
      <c r="A6" t="s">
        <v>246</v>
      </c>
      <c r="C6" t="s">
        <v>252</v>
      </c>
    </row>
    <row r="7" spans="1:3" x14ac:dyDescent="0.25">
      <c r="A7" t="s">
        <v>250</v>
      </c>
      <c r="B7" t="s">
        <v>251</v>
      </c>
    </row>
    <row r="8" spans="1:3" x14ac:dyDescent="0.25">
      <c r="A8" t="s">
        <v>247</v>
      </c>
    </row>
    <row r="9" spans="1:3" x14ac:dyDescent="0.25">
      <c r="A9" t="s">
        <v>248</v>
      </c>
    </row>
    <row r="10" spans="1:3" x14ac:dyDescent="0.25">
      <c r="A10" t="s">
        <v>249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B4CF-898C-4D3D-9F67-C96FC6819C9D}">
  <dimension ref="A1:AC25"/>
  <sheetViews>
    <sheetView zoomScale="96" zoomScaleNormal="96" workbookViewId="0">
      <selection activeCell="E1" sqref="E1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28515625" bestFit="1" customWidth="1"/>
    <col min="4" max="4" width="18.140625" bestFit="1" customWidth="1"/>
    <col min="5" max="8" width="18.140625" customWidth="1"/>
    <col min="9" max="9" width="21.7109375" bestFit="1" customWidth="1"/>
    <col min="10" max="13" width="21.7109375" customWidth="1"/>
    <col min="14" max="18" width="13.85546875" customWidth="1"/>
    <col min="19" max="23" width="12.7109375" customWidth="1"/>
    <col min="24" max="28" width="11.5703125" bestFit="1" customWidth="1"/>
    <col min="29" max="29" width="13.42578125" bestFit="1" customWidth="1"/>
  </cols>
  <sheetData>
    <row r="1" spans="1:29" x14ac:dyDescent="0.25">
      <c r="A1" t="s">
        <v>0</v>
      </c>
    </row>
    <row r="2" spans="1:29" x14ac:dyDescent="0.25">
      <c r="D2" t="s">
        <v>4</v>
      </c>
      <c r="I2" t="s">
        <v>44</v>
      </c>
      <c r="N2" t="s">
        <v>5</v>
      </c>
      <c r="S2" t="s">
        <v>43</v>
      </c>
      <c r="X2" t="s">
        <v>42</v>
      </c>
      <c r="AC2" t="s">
        <v>45</v>
      </c>
    </row>
    <row r="3" spans="1:29" x14ac:dyDescent="0.25">
      <c r="A3" t="s">
        <v>1</v>
      </c>
      <c r="B3" t="s">
        <v>2</v>
      </c>
      <c r="C3" t="s">
        <v>3</v>
      </c>
      <c r="D3" s="5">
        <v>44197</v>
      </c>
      <c r="E3" s="5">
        <f>D3+7</f>
        <v>44204</v>
      </c>
      <c r="F3" s="5">
        <f t="shared" ref="F3" si="0">E3+7</f>
        <v>44211</v>
      </c>
      <c r="G3" s="5">
        <f>F3+7</f>
        <v>44218</v>
      </c>
      <c r="H3" s="5">
        <f>G3+7</f>
        <v>44225</v>
      </c>
      <c r="I3" s="7">
        <v>44197</v>
      </c>
      <c r="J3" s="7">
        <f>I3+7</f>
        <v>44204</v>
      </c>
      <c r="K3" s="7">
        <f t="shared" ref="K3:M3" si="1">J3+7</f>
        <v>44211</v>
      </c>
      <c r="L3" s="7">
        <f t="shared" si="1"/>
        <v>44218</v>
      </c>
      <c r="M3" s="7">
        <f t="shared" si="1"/>
        <v>44225</v>
      </c>
      <c r="N3" s="9">
        <v>44197</v>
      </c>
      <c r="O3" s="9">
        <f>N3+7</f>
        <v>44204</v>
      </c>
      <c r="P3" s="9">
        <f t="shared" ref="P3:Q3" si="2">O3+7</f>
        <v>44211</v>
      </c>
      <c r="Q3" s="9">
        <f t="shared" si="2"/>
        <v>44218</v>
      </c>
      <c r="R3" s="9">
        <f>Q3+7</f>
        <v>44225</v>
      </c>
      <c r="S3" s="11">
        <v>44197</v>
      </c>
      <c r="T3" s="11">
        <f>S3+7</f>
        <v>44204</v>
      </c>
      <c r="U3" s="11">
        <f t="shared" ref="U3:W3" si="3">T3+7</f>
        <v>44211</v>
      </c>
      <c r="V3" s="11">
        <f t="shared" si="3"/>
        <v>44218</v>
      </c>
      <c r="W3" s="11">
        <f t="shared" si="3"/>
        <v>44225</v>
      </c>
      <c r="X3" s="13">
        <v>44197</v>
      </c>
      <c r="Y3" s="13">
        <f>X3+7</f>
        <v>44204</v>
      </c>
      <c r="Z3" s="13">
        <f t="shared" ref="Z3:AB3" si="4">Y3+7</f>
        <v>44211</v>
      </c>
      <c r="AA3" s="13">
        <f t="shared" si="4"/>
        <v>44218</v>
      </c>
      <c r="AB3" s="13">
        <f t="shared" si="4"/>
        <v>44225</v>
      </c>
    </row>
    <row r="4" spans="1:29" x14ac:dyDescent="0.25">
      <c r="A4" t="s">
        <v>6</v>
      </c>
      <c r="B4" t="s">
        <v>7</v>
      </c>
      <c r="C4" s="1">
        <v>15.9</v>
      </c>
      <c r="D4" s="6">
        <v>41</v>
      </c>
      <c r="E4" s="6">
        <v>25</v>
      </c>
      <c r="F4" s="6">
        <v>31</v>
      </c>
      <c r="G4" s="6">
        <v>42</v>
      </c>
      <c r="H4" s="6">
        <v>24</v>
      </c>
      <c r="I4" s="8">
        <f t="shared" ref="I4:I19" si="5">IF(D4-20&gt;=0, D4-20, 0)</f>
        <v>21</v>
      </c>
      <c r="J4" s="8">
        <f t="shared" ref="J4:J19" si="6">IF(E4-20&gt;=0, E4-20, 0)</f>
        <v>5</v>
      </c>
      <c r="K4" s="8">
        <f t="shared" ref="K4:K19" si="7">IF(F4-20&gt;=0, F4-20, 0)</f>
        <v>11</v>
      </c>
      <c r="L4" s="8">
        <f t="shared" ref="L4:L19" si="8">IF(G4-20&gt;=0, G4-20, 0)</f>
        <v>22</v>
      </c>
      <c r="M4" s="8">
        <f t="shared" ref="M4:M19" si="9">IF(H4-20&gt;=0, H4-20, 0)</f>
        <v>4</v>
      </c>
      <c r="N4" s="10">
        <f>$C4*D4</f>
        <v>651.9</v>
      </c>
      <c r="O4" s="10">
        <f t="shared" ref="O4:R19" si="10">$C4*E4</f>
        <v>397.5</v>
      </c>
      <c r="P4" s="10">
        <f t="shared" si="10"/>
        <v>492.90000000000003</v>
      </c>
      <c r="Q4" s="10">
        <f t="shared" si="10"/>
        <v>667.80000000000007</v>
      </c>
      <c r="R4" s="10">
        <f t="shared" si="10"/>
        <v>381.6</v>
      </c>
      <c r="S4" s="12">
        <f>0.5*$C4*I4</f>
        <v>166.95000000000002</v>
      </c>
      <c r="T4" s="12">
        <f t="shared" ref="T4:W19" si="11">0.5*$C4*J4</f>
        <v>39.75</v>
      </c>
      <c r="U4" s="12">
        <f t="shared" si="11"/>
        <v>87.45</v>
      </c>
      <c r="V4" s="12">
        <f t="shared" si="11"/>
        <v>174.9</v>
      </c>
      <c r="W4" s="12">
        <f t="shared" si="11"/>
        <v>31.8</v>
      </c>
      <c r="X4" s="14">
        <f t="shared" ref="X4:X20" si="12">N4+S4</f>
        <v>818.85</v>
      </c>
      <c r="Y4" s="14">
        <f t="shared" ref="Y4:AB19" si="13">O4+T4</f>
        <v>437.25</v>
      </c>
      <c r="Z4" s="14">
        <f t="shared" si="13"/>
        <v>580.35</v>
      </c>
      <c r="AA4" s="14">
        <f t="shared" si="13"/>
        <v>842.7</v>
      </c>
      <c r="AB4" s="14">
        <f t="shared" si="13"/>
        <v>413.40000000000003</v>
      </c>
      <c r="AC4" s="2">
        <f>SUM(X4:AB4)</f>
        <v>3092.5499999999997</v>
      </c>
    </row>
    <row r="5" spans="1:29" x14ac:dyDescent="0.25">
      <c r="A5" t="s">
        <v>9</v>
      </c>
      <c r="B5" t="s">
        <v>8</v>
      </c>
      <c r="C5" s="1">
        <v>10.67</v>
      </c>
      <c r="D5" s="6">
        <v>42</v>
      </c>
      <c r="E5" s="6">
        <v>40</v>
      </c>
      <c r="F5" s="6">
        <v>40</v>
      </c>
      <c r="G5" s="6">
        <v>42</v>
      </c>
      <c r="H5" s="6">
        <v>40</v>
      </c>
      <c r="I5" s="8">
        <f t="shared" si="5"/>
        <v>22</v>
      </c>
      <c r="J5" s="8">
        <f t="shared" si="6"/>
        <v>20</v>
      </c>
      <c r="K5" s="8">
        <f t="shared" si="7"/>
        <v>20</v>
      </c>
      <c r="L5" s="8">
        <f t="shared" si="8"/>
        <v>22</v>
      </c>
      <c r="M5" s="8">
        <f t="shared" si="9"/>
        <v>20</v>
      </c>
      <c r="N5" s="10">
        <f t="shared" ref="N5:N20" si="14">$C5*D5</f>
        <v>448.14</v>
      </c>
      <c r="O5" s="10">
        <f>$C5*E5</f>
        <v>426.8</v>
      </c>
      <c r="P5" s="10">
        <f t="shared" si="10"/>
        <v>426.8</v>
      </c>
      <c r="Q5" s="10">
        <f t="shared" si="10"/>
        <v>448.14</v>
      </c>
      <c r="R5" s="10">
        <f t="shared" si="10"/>
        <v>426.8</v>
      </c>
      <c r="S5" s="12">
        <f t="shared" ref="S5:S20" si="15">0.5*$C5*I5</f>
        <v>117.37</v>
      </c>
      <c r="T5" s="12">
        <f t="shared" si="11"/>
        <v>106.7</v>
      </c>
      <c r="U5" s="12">
        <f t="shared" si="11"/>
        <v>106.7</v>
      </c>
      <c r="V5" s="12">
        <f t="shared" si="11"/>
        <v>117.37</v>
      </c>
      <c r="W5" s="12">
        <f t="shared" si="11"/>
        <v>106.7</v>
      </c>
      <c r="X5" s="14">
        <f t="shared" si="12"/>
        <v>565.51</v>
      </c>
      <c r="Y5" s="14">
        <f t="shared" si="13"/>
        <v>533.5</v>
      </c>
      <c r="Z5" s="14">
        <f t="shared" si="13"/>
        <v>533.5</v>
      </c>
      <c r="AA5" s="14">
        <f t="shared" si="13"/>
        <v>565.51</v>
      </c>
      <c r="AB5" s="14">
        <f t="shared" si="13"/>
        <v>533.5</v>
      </c>
      <c r="AC5" s="2">
        <f t="shared" ref="AC5:AC20" si="16">SUM(X5:AB5)</f>
        <v>2731.52</v>
      </c>
    </row>
    <row r="6" spans="1:29" x14ac:dyDescent="0.25">
      <c r="A6" t="s">
        <v>11</v>
      </c>
      <c r="B6" t="s">
        <v>10</v>
      </c>
      <c r="C6" s="1">
        <v>25.01</v>
      </c>
      <c r="D6" s="6">
        <v>52</v>
      </c>
      <c r="E6" s="6">
        <v>46</v>
      </c>
      <c r="F6" s="6">
        <v>22</v>
      </c>
      <c r="G6" s="6">
        <v>32</v>
      </c>
      <c r="H6" s="6">
        <v>45</v>
      </c>
      <c r="I6" s="8">
        <f t="shared" si="5"/>
        <v>32</v>
      </c>
      <c r="J6" s="8">
        <f t="shared" si="6"/>
        <v>26</v>
      </c>
      <c r="K6" s="8">
        <f t="shared" si="7"/>
        <v>2</v>
      </c>
      <c r="L6" s="8">
        <f t="shared" si="8"/>
        <v>12</v>
      </c>
      <c r="M6" s="8">
        <f t="shared" si="9"/>
        <v>25</v>
      </c>
      <c r="N6" s="10">
        <f t="shared" si="14"/>
        <v>1300.52</v>
      </c>
      <c r="O6" s="10">
        <f t="shared" si="10"/>
        <v>1150.46</v>
      </c>
      <c r="P6" s="10">
        <f t="shared" si="10"/>
        <v>550.22</v>
      </c>
      <c r="Q6" s="10">
        <f t="shared" si="10"/>
        <v>800.32</v>
      </c>
      <c r="R6" s="10">
        <f t="shared" si="10"/>
        <v>1125.45</v>
      </c>
      <c r="S6" s="12">
        <f t="shared" si="15"/>
        <v>400.16</v>
      </c>
      <c r="T6" s="12">
        <f t="shared" si="11"/>
        <v>325.13</v>
      </c>
      <c r="U6" s="12">
        <f t="shared" si="11"/>
        <v>25.01</v>
      </c>
      <c r="V6" s="12">
        <f t="shared" si="11"/>
        <v>150.06</v>
      </c>
      <c r="W6" s="12">
        <f t="shared" si="11"/>
        <v>312.625</v>
      </c>
      <c r="X6" s="14">
        <f t="shared" si="12"/>
        <v>1700.68</v>
      </c>
      <c r="Y6" s="14">
        <f>O6+T6</f>
        <v>1475.5900000000001</v>
      </c>
      <c r="Z6" s="14">
        <f t="shared" si="13"/>
        <v>575.23</v>
      </c>
      <c r="AA6" s="14">
        <f t="shared" si="13"/>
        <v>950.38000000000011</v>
      </c>
      <c r="AB6" s="14">
        <f t="shared" si="13"/>
        <v>1438.075</v>
      </c>
      <c r="AC6" s="2">
        <f t="shared" si="16"/>
        <v>6139.9550000000008</v>
      </c>
    </row>
    <row r="7" spans="1:29" x14ac:dyDescent="0.25">
      <c r="A7" t="s">
        <v>12</v>
      </c>
      <c r="B7" t="s">
        <v>13</v>
      </c>
      <c r="C7" s="1">
        <v>34.56</v>
      </c>
      <c r="D7" s="6">
        <v>32</v>
      </c>
      <c r="E7" s="6">
        <v>49</v>
      </c>
      <c r="F7" s="6">
        <v>32</v>
      </c>
      <c r="G7" s="6">
        <v>22</v>
      </c>
      <c r="H7" s="6">
        <v>49</v>
      </c>
      <c r="I7" s="8">
        <f t="shared" si="5"/>
        <v>12</v>
      </c>
      <c r="J7" s="8">
        <f t="shared" si="6"/>
        <v>29</v>
      </c>
      <c r="K7" s="8">
        <f t="shared" si="7"/>
        <v>12</v>
      </c>
      <c r="L7" s="8">
        <f t="shared" si="8"/>
        <v>2</v>
      </c>
      <c r="M7" s="8">
        <f t="shared" si="9"/>
        <v>29</v>
      </c>
      <c r="N7" s="10">
        <f t="shared" si="14"/>
        <v>1105.92</v>
      </c>
      <c r="O7" s="10">
        <f t="shared" si="10"/>
        <v>1693.44</v>
      </c>
      <c r="P7" s="10">
        <f t="shared" si="10"/>
        <v>1105.92</v>
      </c>
      <c r="Q7" s="10">
        <f t="shared" si="10"/>
        <v>760.32</v>
      </c>
      <c r="R7" s="10">
        <f t="shared" si="10"/>
        <v>1693.44</v>
      </c>
      <c r="S7" s="12">
        <f t="shared" si="15"/>
        <v>207.36</v>
      </c>
      <c r="T7" s="12">
        <f t="shared" si="11"/>
        <v>501.12</v>
      </c>
      <c r="U7" s="12">
        <f t="shared" si="11"/>
        <v>207.36</v>
      </c>
      <c r="V7" s="12">
        <f t="shared" si="11"/>
        <v>34.56</v>
      </c>
      <c r="W7" s="12">
        <f t="shared" si="11"/>
        <v>501.12</v>
      </c>
      <c r="X7" s="14">
        <f t="shared" si="12"/>
        <v>1313.2800000000002</v>
      </c>
      <c r="Y7" s="14">
        <f t="shared" si="13"/>
        <v>2194.56</v>
      </c>
      <c r="Z7" s="14">
        <f t="shared" si="13"/>
        <v>1313.2800000000002</v>
      </c>
      <c r="AA7" s="14">
        <f t="shared" si="13"/>
        <v>794.88000000000011</v>
      </c>
      <c r="AB7" s="14">
        <f t="shared" si="13"/>
        <v>2194.56</v>
      </c>
      <c r="AC7" s="2">
        <f t="shared" si="16"/>
        <v>7810.5600000000013</v>
      </c>
    </row>
    <row r="8" spans="1:29" x14ac:dyDescent="0.25">
      <c r="A8" t="s">
        <v>15</v>
      </c>
      <c r="B8" t="s">
        <v>14</v>
      </c>
      <c r="C8" s="1">
        <v>29.56</v>
      </c>
      <c r="D8" s="6">
        <v>12</v>
      </c>
      <c r="E8" s="6">
        <v>39</v>
      </c>
      <c r="F8" s="6">
        <v>16</v>
      </c>
      <c r="G8" s="6">
        <v>21</v>
      </c>
      <c r="H8" s="6">
        <v>39</v>
      </c>
      <c r="I8" s="8">
        <f t="shared" si="5"/>
        <v>0</v>
      </c>
      <c r="J8" s="8">
        <f t="shared" si="6"/>
        <v>19</v>
      </c>
      <c r="K8" s="8">
        <f t="shared" si="7"/>
        <v>0</v>
      </c>
      <c r="L8" s="8">
        <f t="shared" si="8"/>
        <v>1</v>
      </c>
      <c r="M8" s="8">
        <f t="shared" si="9"/>
        <v>19</v>
      </c>
      <c r="N8" s="10">
        <f t="shared" si="14"/>
        <v>354.71999999999997</v>
      </c>
      <c r="O8" s="10">
        <f t="shared" si="10"/>
        <v>1152.8399999999999</v>
      </c>
      <c r="P8" s="10">
        <f t="shared" si="10"/>
        <v>472.96</v>
      </c>
      <c r="Q8" s="10">
        <f t="shared" si="10"/>
        <v>620.76</v>
      </c>
      <c r="R8" s="10">
        <f t="shared" si="10"/>
        <v>1152.8399999999999</v>
      </c>
      <c r="S8" s="12">
        <f t="shared" si="15"/>
        <v>0</v>
      </c>
      <c r="T8" s="12">
        <f t="shared" si="11"/>
        <v>280.82</v>
      </c>
      <c r="U8" s="12">
        <f t="shared" si="11"/>
        <v>0</v>
      </c>
      <c r="V8" s="12">
        <f t="shared" si="11"/>
        <v>14.78</v>
      </c>
      <c r="W8" s="12">
        <f t="shared" si="11"/>
        <v>280.82</v>
      </c>
      <c r="X8" s="14">
        <f t="shared" si="12"/>
        <v>354.71999999999997</v>
      </c>
      <c r="Y8" s="14">
        <f t="shared" si="13"/>
        <v>1433.6599999999999</v>
      </c>
      <c r="Z8" s="14">
        <f t="shared" si="13"/>
        <v>472.96</v>
      </c>
      <c r="AA8" s="14">
        <f t="shared" si="13"/>
        <v>635.54</v>
      </c>
      <c r="AB8" s="14">
        <f t="shared" si="13"/>
        <v>1433.6599999999999</v>
      </c>
      <c r="AC8" s="2">
        <f t="shared" si="16"/>
        <v>4330.5399999999991</v>
      </c>
    </row>
    <row r="9" spans="1:29" x14ac:dyDescent="0.25">
      <c r="A9" t="s">
        <v>17</v>
      </c>
      <c r="B9" t="s">
        <v>16</v>
      </c>
      <c r="C9" s="1">
        <v>17.88</v>
      </c>
      <c r="D9" s="6">
        <v>11</v>
      </c>
      <c r="E9" s="6">
        <v>29</v>
      </c>
      <c r="F9" s="6">
        <v>11</v>
      </c>
      <c r="G9" s="6">
        <v>11</v>
      </c>
      <c r="H9" s="6">
        <v>29</v>
      </c>
      <c r="I9" s="8">
        <f t="shared" si="5"/>
        <v>0</v>
      </c>
      <c r="J9" s="8">
        <f t="shared" si="6"/>
        <v>9</v>
      </c>
      <c r="K9" s="8">
        <f t="shared" si="7"/>
        <v>0</v>
      </c>
      <c r="L9" s="8">
        <f t="shared" si="8"/>
        <v>0</v>
      </c>
      <c r="M9" s="8">
        <f t="shared" si="9"/>
        <v>9</v>
      </c>
      <c r="N9" s="10">
        <f t="shared" si="14"/>
        <v>196.67999999999998</v>
      </c>
      <c r="O9" s="10">
        <f t="shared" si="10"/>
        <v>518.52</v>
      </c>
      <c r="P9" s="10">
        <f t="shared" si="10"/>
        <v>196.67999999999998</v>
      </c>
      <c r="Q9" s="10">
        <f t="shared" si="10"/>
        <v>196.67999999999998</v>
      </c>
      <c r="R9" s="10">
        <f t="shared" si="10"/>
        <v>518.52</v>
      </c>
      <c r="S9" s="12">
        <f t="shared" si="15"/>
        <v>0</v>
      </c>
      <c r="T9" s="12">
        <f t="shared" si="11"/>
        <v>80.459999999999994</v>
      </c>
      <c r="U9" s="12">
        <f t="shared" si="11"/>
        <v>0</v>
      </c>
      <c r="V9" s="12">
        <f t="shared" si="11"/>
        <v>0</v>
      </c>
      <c r="W9" s="12">
        <f t="shared" si="11"/>
        <v>80.459999999999994</v>
      </c>
      <c r="X9" s="14">
        <f t="shared" si="12"/>
        <v>196.67999999999998</v>
      </c>
      <c r="Y9" s="14">
        <f t="shared" si="13"/>
        <v>598.98</v>
      </c>
      <c r="Z9" s="14">
        <f t="shared" si="13"/>
        <v>196.67999999999998</v>
      </c>
      <c r="AA9" s="14">
        <f t="shared" si="13"/>
        <v>196.67999999999998</v>
      </c>
      <c r="AB9" s="14">
        <f t="shared" si="13"/>
        <v>598.98</v>
      </c>
      <c r="AC9" s="2">
        <f t="shared" si="16"/>
        <v>1788</v>
      </c>
    </row>
    <row r="10" spans="1:29" x14ac:dyDescent="0.25">
      <c r="A10" t="s">
        <v>19</v>
      </c>
      <c r="B10" t="s">
        <v>18</v>
      </c>
      <c r="C10" s="1">
        <v>16.78</v>
      </c>
      <c r="D10" s="6">
        <v>10</v>
      </c>
      <c r="E10" s="6">
        <v>19</v>
      </c>
      <c r="F10" s="6">
        <v>12</v>
      </c>
      <c r="G10" s="6">
        <v>31</v>
      </c>
      <c r="H10" s="6">
        <v>17</v>
      </c>
      <c r="I10" s="8">
        <f t="shared" si="5"/>
        <v>0</v>
      </c>
      <c r="J10" s="8">
        <f t="shared" si="6"/>
        <v>0</v>
      </c>
      <c r="K10" s="8">
        <f t="shared" si="7"/>
        <v>0</v>
      </c>
      <c r="L10" s="8">
        <f t="shared" si="8"/>
        <v>11</v>
      </c>
      <c r="M10" s="8">
        <f t="shared" si="9"/>
        <v>0</v>
      </c>
      <c r="N10" s="10">
        <f t="shared" si="14"/>
        <v>167.8</v>
      </c>
      <c r="O10" s="10">
        <f t="shared" si="10"/>
        <v>318.82000000000005</v>
      </c>
      <c r="P10" s="10">
        <f t="shared" si="10"/>
        <v>201.36</v>
      </c>
      <c r="Q10" s="10">
        <f t="shared" si="10"/>
        <v>520.18000000000006</v>
      </c>
      <c r="R10" s="10">
        <f t="shared" si="10"/>
        <v>285.26</v>
      </c>
      <c r="S10" s="12">
        <f t="shared" si="15"/>
        <v>0</v>
      </c>
      <c r="T10" s="12">
        <f t="shared" si="11"/>
        <v>0</v>
      </c>
      <c r="U10" s="12">
        <f t="shared" si="11"/>
        <v>0</v>
      </c>
      <c r="V10" s="12">
        <f t="shared" si="11"/>
        <v>92.29</v>
      </c>
      <c r="W10" s="12">
        <f t="shared" si="11"/>
        <v>0</v>
      </c>
      <c r="X10" s="14">
        <f t="shared" si="12"/>
        <v>167.8</v>
      </c>
      <c r="Y10" s="14">
        <f t="shared" si="13"/>
        <v>318.82000000000005</v>
      </c>
      <c r="Z10" s="14">
        <f t="shared" si="13"/>
        <v>201.36</v>
      </c>
      <c r="AA10" s="14">
        <f t="shared" si="13"/>
        <v>612.47</v>
      </c>
      <c r="AB10" s="14">
        <f t="shared" si="13"/>
        <v>285.26</v>
      </c>
      <c r="AC10" s="2">
        <f t="shared" si="16"/>
        <v>1585.71</v>
      </c>
    </row>
    <row r="11" spans="1:29" x14ac:dyDescent="0.25">
      <c r="A11" t="s">
        <v>21</v>
      </c>
      <c r="B11" t="s">
        <v>20</v>
      </c>
      <c r="C11" s="1">
        <v>12.55</v>
      </c>
      <c r="D11" s="6">
        <v>23</v>
      </c>
      <c r="E11" s="6">
        <v>9</v>
      </c>
      <c r="F11" s="6">
        <v>23</v>
      </c>
      <c r="G11" s="6">
        <v>41</v>
      </c>
      <c r="H11" s="6">
        <v>8</v>
      </c>
      <c r="I11" s="8">
        <f t="shared" si="5"/>
        <v>3</v>
      </c>
      <c r="J11" s="8">
        <f t="shared" si="6"/>
        <v>0</v>
      </c>
      <c r="K11" s="8">
        <f t="shared" si="7"/>
        <v>3</v>
      </c>
      <c r="L11" s="8">
        <f t="shared" si="8"/>
        <v>21</v>
      </c>
      <c r="M11" s="8">
        <f t="shared" si="9"/>
        <v>0</v>
      </c>
      <c r="N11" s="10">
        <f t="shared" si="14"/>
        <v>288.65000000000003</v>
      </c>
      <c r="O11" s="10">
        <f t="shared" si="10"/>
        <v>112.95</v>
      </c>
      <c r="P11" s="10">
        <f t="shared" si="10"/>
        <v>288.65000000000003</v>
      </c>
      <c r="Q11" s="10">
        <f t="shared" si="10"/>
        <v>514.55000000000007</v>
      </c>
      <c r="R11" s="10">
        <f t="shared" si="10"/>
        <v>100.4</v>
      </c>
      <c r="S11" s="12">
        <f t="shared" si="15"/>
        <v>18.825000000000003</v>
      </c>
      <c r="T11" s="12">
        <f t="shared" si="11"/>
        <v>0</v>
      </c>
      <c r="U11" s="12">
        <f t="shared" si="11"/>
        <v>18.825000000000003</v>
      </c>
      <c r="V11" s="12">
        <f t="shared" si="11"/>
        <v>131.77500000000001</v>
      </c>
      <c r="W11" s="12">
        <f t="shared" si="11"/>
        <v>0</v>
      </c>
      <c r="X11" s="14">
        <f t="shared" si="12"/>
        <v>307.47500000000002</v>
      </c>
      <c r="Y11" s="14">
        <f t="shared" si="13"/>
        <v>112.95</v>
      </c>
      <c r="Z11" s="14">
        <f t="shared" si="13"/>
        <v>307.47500000000002</v>
      </c>
      <c r="AA11" s="14">
        <f t="shared" si="13"/>
        <v>646.32500000000005</v>
      </c>
      <c r="AB11" s="14">
        <f t="shared" si="13"/>
        <v>100.4</v>
      </c>
      <c r="AC11" s="2">
        <f t="shared" si="16"/>
        <v>1474.6250000000002</v>
      </c>
    </row>
    <row r="12" spans="1:29" x14ac:dyDescent="0.25">
      <c r="A12" t="s">
        <v>23</v>
      </c>
      <c r="B12" t="s">
        <v>22</v>
      </c>
      <c r="C12" s="1">
        <v>20.88</v>
      </c>
      <c r="D12" s="6">
        <v>22</v>
      </c>
      <c r="E12" s="6">
        <v>38</v>
      </c>
      <c r="F12" s="6">
        <v>20</v>
      </c>
      <c r="G12" s="6">
        <v>33</v>
      </c>
      <c r="H12" s="6">
        <v>38</v>
      </c>
      <c r="I12" s="8">
        <f t="shared" si="5"/>
        <v>2</v>
      </c>
      <c r="J12" s="8">
        <f t="shared" si="6"/>
        <v>18</v>
      </c>
      <c r="K12" s="8">
        <f t="shared" si="7"/>
        <v>0</v>
      </c>
      <c r="L12" s="8">
        <f t="shared" si="8"/>
        <v>13</v>
      </c>
      <c r="M12" s="8">
        <f t="shared" si="9"/>
        <v>18</v>
      </c>
      <c r="N12" s="10">
        <f t="shared" si="14"/>
        <v>459.35999999999996</v>
      </c>
      <c r="O12" s="10">
        <f t="shared" si="10"/>
        <v>793.43999999999994</v>
      </c>
      <c r="P12" s="10">
        <f t="shared" si="10"/>
        <v>417.59999999999997</v>
      </c>
      <c r="Q12" s="10">
        <f t="shared" si="10"/>
        <v>689.04</v>
      </c>
      <c r="R12" s="10">
        <f t="shared" si="10"/>
        <v>793.43999999999994</v>
      </c>
      <c r="S12" s="12">
        <f t="shared" si="15"/>
        <v>20.88</v>
      </c>
      <c r="T12" s="12">
        <f t="shared" si="11"/>
        <v>187.92</v>
      </c>
      <c r="U12" s="12">
        <f t="shared" si="11"/>
        <v>0</v>
      </c>
      <c r="V12" s="12">
        <f t="shared" si="11"/>
        <v>135.72</v>
      </c>
      <c r="W12" s="12">
        <f t="shared" si="11"/>
        <v>187.92</v>
      </c>
      <c r="X12" s="14">
        <f t="shared" si="12"/>
        <v>480.23999999999995</v>
      </c>
      <c r="Y12" s="14">
        <f t="shared" si="13"/>
        <v>981.3599999999999</v>
      </c>
      <c r="Z12" s="14">
        <f t="shared" si="13"/>
        <v>417.59999999999997</v>
      </c>
      <c r="AA12" s="14">
        <f t="shared" si="13"/>
        <v>824.76</v>
      </c>
      <c r="AB12" s="14">
        <f t="shared" si="13"/>
        <v>981.3599999999999</v>
      </c>
      <c r="AC12" s="2">
        <f t="shared" si="16"/>
        <v>3685.3199999999997</v>
      </c>
    </row>
    <row r="13" spans="1:29" x14ac:dyDescent="0.25">
      <c r="A13" t="s">
        <v>24</v>
      </c>
      <c r="B13" t="s">
        <v>11</v>
      </c>
      <c r="C13" s="1">
        <v>25.66</v>
      </c>
      <c r="D13" s="6">
        <v>40</v>
      </c>
      <c r="E13" s="6">
        <v>28</v>
      </c>
      <c r="F13" s="6">
        <v>40</v>
      </c>
      <c r="G13" s="6">
        <v>22</v>
      </c>
      <c r="H13" s="6">
        <v>27</v>
      </c>
      <c r="I13" s="8">
        <f t="shared" si="5"/>
        <v>20</v>
      </c>
      <c r="J13" s="8">
        <f t="shared" si="6"/>
        <v>8</v>
      </c>
      <c r="K13" s="8">
        <f t="shared" si="7"/>
        <v>20</v>
      </c>
      <c r="L13" s="8">
        <f t="shared" si="8"/>
        <v>2</v>
      </c>
      <c r="M13" s="8">
        <f t="shared" si="9"/>
        <v>7</v>
      </c>
      <c r="N13" s="10">
        <f t="shared" si="14"/>
        <v>1026.4000000000001</v>
      </c>
      <c r="O13" s="10">
        <f t="shared" si="10"/>
        <v>718.48</v>
      </c>
      <c r="P13" s="10">
        <f t="shared" si="10"/>
        <v>1026.4000000000001</v>
      </c>
      <c r="Q13" s="10">
        <f t="shared" si="10"/>
        <v>564.52</v>
      </c>
      <c r="R13" s="10">
        <f t="shared" si="10"/>
        <v>692.82</v>
      </c>
      <c r="S13" s="12">
        <f t="shared" si="15"/>
        <v>256.60000000000002</v>
      </c>
      <c r="T13" s="12">
        <f t="shared" si="11"/>
        <v>102.64</v>
      </c>
      <c r="U13" s="12">
        <f t="shared" si="11"/>
        <v>256.60000000000002</v>
      </c>
      <c r="V13" s="12">
        <f t="shared" si="11"/>
        <v>25.66</v>
      </c>
      <c r="W13" s="12">
        <f t="shared" si="11"/>
        <v>89.81</v>
      </c>
      <c r="X13" s="14">
        <f t="shared" si="12"/>
        <v>1283</v>
      </c>
      <c r="Y13" s="14">
        <f t="shared" si="13"/>
        <v>821.12</v>
      </c>
      <c r="Z13" s="14">
        <f t="shared" si="13"/>
        <v>1283</v>
      </c>
      <c r="AA13" s="14">
        <f t="shared" si="13"/>
        <v>590.17999999999995</v>
      </c>
      <c r="AB13" s="14">
        <f t="shared" si="13"/>
        <v>782.63000000000011</v>
      </c>
      <c r="AC13" s="2">
        <f t="shared" si="16"/>
        <v>4759.93</v>
      </c>
    </row>
    <row r="14" spans="1:29" x14ac:dyDescent="0.25">
      <c r="A14" t="s">
        <v>26</v>
      </c>
      <c r="B14" t="s">
        <v>25</v>
      </c>
      <c r="C14" s="1">
        <v>18.79</v>
      </c>
      <c r="D14" s="6">
        <v>39</v>
      </c>
      <c r="E14" s="6">
        <v>18</v>
      </c>
      <c r="F14" s="6">
        <v>38</v>
      </c>
      <c r="G14" s="6">
        <v>11</v>
      </c>
      <c r="H14" s="6">
        <v>17</v>
      </c>
      <c r="I14" s="8">
        <f t="shared" si="5"/>
        <v>19</v>
      </c>
      <c r="J14" s="8">
        <f t="shared" si="6"/>
        <v>0</v>
      </c>
      <c r="K14" s="8">
        <f t="shared" si="7"/>
        <v>18</v>
      </c>
      <c r="L14" s="8">
        <f t="shared" si="8"/>
        <v>0</v>
      </c>
      <c r="M14" s="8">
        <f t="shared" si="9"/>
        <v>0</v>
      </c>
      <c r="N14" s="10">
        <f t="shared" si="14"/>
        <v>732.81</v>
      </c>
      <c r="O14" s="10">
        <f t="shared" si="10"/>
        <v>338.21999999999997</v>
      </c>
      <c r="P14" s="10">
        <f t="shared" si="10"/>
        <v>714.02</v>
      </c>
      <c r="Q14" s="10">
        <f t="shared" si="10"/>
        <v>206.69</v>
      </c>
      <c r="R14" s="10">
        <f t="shared" si="10"/>
        <v>319.43</v>
      </c>
      <c r="S14" s="12">
        <f t="shared" si="15"/>
        <v>178.505</v>
      </c>
      <c r="T14" s="12">
        <f t="shared" si="11"/>
        <v>0</v>
      </c>
      <c r="U14" s="12">
        <f t="shared" si="11"/>
        <v>169.10999999999999</v>
      </c>
      <c r="V14" s="12">
        <f t="shared" si="11"/>
        <v>0</v>
      </c>
      <c r="W14" s="12">
        <f t="shared" si="11"/>
        <v>0</v>
      </c>
      <c r="X14" s="14">
        <f t="shared" si="12"/>
        <v>911.31499999999994</v>
      </c>
      <c r="Y14" s="14">
        <f t="shared" si="13"/>
        <v>338.21999999999997</v>
      </c>
      <c r="Z14" s="14">
        <f t="shared" si="13"/>
        <v>883.13</v>
      </c>
      <c r="AA14" s="14">
        <f t="shared" si="13"/>
        <v>206.69</v>
      </c>
      <c r="AB14" s="14">
        <f t="shared" si="13"/>
        <v>319.43</v>
      </c>
      <c r="AC14" s="2">
        <f t="shared" si="16"/>
        <v>2658.7849999999999</v>
      </c>
    </row>
    <row r="15" spans="1:29" x14ac:dyDescent="0.25">
      <c r="A15" t="s">
        <v>28</v>
      </c>
      <c r="B15" t="s">
        <v>27</v>
      </c>
      <c r="C15" s="1">
        <v>17.12</v>
      </c>
      <c r="D15" s="6">
        <v>27</v>
      </c>
      <c r="E15" s="6">
        <v>8</v>
      </c>
      <c r="F15" s="6">
        <v>27</v>
      </c>
      <c r="G15" s="6">
        <v>38</v>
      </c>
      <c r="H15" s="6">
        <v>8</v>
      </c>
      <c r="I15" s="8">
        <f t="shared" si="5"/>
        <v>7</v>
      </c>
      <c r="J15" s="8">
        <f t="shared" si="6"/>
        <v>0</v>
      </c>
      <c r="K15" s="8">
        <f t="shared" si="7"/>
        <v>7</v>
      </c>
      <c r="L15" s="8">
        <f t="shared" si="8"/>
        <v>18</v>
      </c>
      <c r="M15" s="8">
        <f t="shared" si="9"/>
        <v>0</v>
      </c>
      <c r="N15" s="10">
        <f t="shared" si="14"/>
        <v>462.24</v>
      </c>
      <c r="O15" s="10">
        <f t="shared" si="10"/>
        <v>136.96</v>
      </c>
      <c r="P15" s="10">
        <f t="shared" si="10"/>
        <v>462.24</v>
      </c>
      <c r="Q15" s="10">
        <f t="shared" si="10"/>
        <v>650.56000000000006</v>
      </c>
      <c r="R15" s="10">
        <f t="shared" si="10"/>
        <v>136.96</v>
      </c>
      <c r="S15" s="12">
        <f t="shared" si="15"/>
        <v>59.92</v>
      </c>
      <c r="T15" s="12">
        <f t="shared" si="11"/>
        <v>0</v>
      </c>
      <c r="U15" s="12">
        <f t="shared" si="11"/>
        <v>59.92</v>
      </c>
      <c r="V15" s="12">
        <f t="shared" si="11"/>
        <v>154.08000000000001</v>
      </c>
      <c r="W15" s="12">
        <f t="shared" si="11"/>
        <v>0</v>
      </c>
      <c r="X15" s="14">
        <f t="shared" si="12"/>
        <v>522.16</v>
      </c>
      <c r="Y15" s="14">
        <f t="shared" si="13"/>
        <v>136.96</v>
      </c>
      <c r="Z15" s="14">
        <f t="shared" si="13"/>
        <v>522.16</v>
      </c>
      <c r="AA15" s="14">
        <f t="shared" si="13"/>
        <v>804.6400000000001</v>
      </c>
      <c r="AB15" s="14">
        <f t="shared" si="13"/>
        <v>136.96</v>
      </c>
      <c r="AC15" s="2">
        <f t="shared" si="16"/>
        <v>2122.88</v>
      </c>
    </row>
    <row r="16" spans="1:29" x14ac:dyDescent="0.25">
      <c r="A16" t="s">
        <v>30</v>
      </c>
      <c r="B16" t="s">
        <v>29</v>
      </c>
      <c r="C16" s="1">
        <v>15.43</v>
      </c>
      <c r="D16" s="6">
        <v>38</v>
      </c>
      <c r="E16" s="6">
        <v>46</v>
      </c>
      <c r="F16" s="6">
        <v>36</v>
      </c>
      <c r="G16" s="6">
        <v>28</v>
      </c>
      <c r="H16" s="6">
        <v>45</v>
      </c>
      <c r="I16" s="8">
        <f t="shared" si="5"/>
        <v>18</v>
      </c>
      <c r="J16" s="8">
        <f t="shared" si="6"/>
        <v>26</v>
      </c>
      <c r="K16" s="8">
        <f t="shared" si="7"/>
        <v>16</v>
      </c>
      <c r="L16" s="8">
        <f t="shared" si="8"/>
        <v>8</v>
      </c>
      <c r="M16" s="8">
        <f t="shared" si="9"/>
        <v>25</v>
      </c>
      <c r="N16" s="10">
        <f t="shared" si="14"/>
        <v>586.34</v>
      </c>
      <c r="O16" s="10">
        <f t="shared" si="10"/>
        <v>709.78</v>
      </c>
      <c r="P16" s="10">
        <f t="shared" si="10"/>
        <v>555.48</v>
      </c>
      <c r="Q16" s="10">
        <f t="shared" si="10"/>
        <v>432.03999999999996</v>
      </c>
      <c r="R16" s="10">
        <f t="shared" si="10"/>
        <v>694.35</v>
      </c>
      <c r="S16" s="12">
        <f t="shared" si="15"/>
        <v>138.87</v>
      </c>
      <c r="T16" s="12">
        <f t="shared" si="11"/>
        <v>200.59</v>
      </c>
      <c r="U16" s="12">
        <f t="shared" si="11"/>
        <v>123.44</v>
      </c>
      <c r="V16" s="12">
        <f t="shared" si="11"/>
        <v>61.72</v>
      </c>
      <c r="W16" s="12">
        <f t="shared" si="11"/>
        <v>192.875</v>
      </c>
      <c r="X16" s="14">
        <f t="shared" si="12"/>
        <v>725.21</v>
      </c>
      <c r="Y16" s="14">
        <f t="shared" si="13"/>
        <v>910.37</v>
      </c>
      <c r="Z16" s="14">
        <f t="shared" si="13"/>
        <v>678.92000000000007</v>
      </c>
      <c r="AA16" s="14">
        <f t="shared" si="13"/>
        <v>493.76</v>
      </c>
      <c r="AB16" s="14">
        <f t="shared" si="13"/>
        <v>887.22500000000002</v>
      </c>
      <c r="AC16" s="2">
        <f t="shared" si="16"/>
        <v>3695.4850000000001</v>
      </c>
    </row>
    <row r="17" spans="1:29" x14ac:dyDescent="0.25">
      <c r="A17" t="s">
        <v>32</v>
      </c>
      <c r="B17" t="s">
        <v>31</v>
      </c>
      <c r="C17" s="1">
        <v>30.55</v>
      </c>
      <c r="D17" s="6">
        <v>35</v>
      </c>
      <c r="E17" s="6">
        <v>36</v>
      </c>
      <c r="F17" s="6">
        <v>33</v>
      </c>
      <c r="G17" s="6">
        <v>19</v>
      </c>
      <c r="H17" s="6">
        <v>35</v>
      </c>
      <c r="I17" s="8">
        <f t="shared" si="5"/>
        <v>15</v>
      </c>
      <c r="J17" s="8">
        <f t="shared" si="6"/>
        <v>16</v>
      </c>
      <c r="K17" s="8">
        <f t="shared" si="7"/>
        <v>13</v>
      </c>
      <c r="L17" s="8">
        <f t="shared" si="8"/>
        <v>0</v>
      </c>
      <c r="M17" s="8">
        <f t="shared" si="9"/>
        <v>15</v>
      </c>
      <c r="N17" s="10">
        <f t="shared" si="14"/>
        <v>1069.25</v>
      </c>
      <c r="O17" s="10">
        <f t="shared" si="10"/>
        <v>1099.8</v>
      </c>
      <c r="P17" s="10">
        <f t="shared" si="10"/>
        <v>1008.15</v>
      </c>
      <c r="Q17" s="10">
        <f t="shared" si="10"/>
        <v>580.45000000000005</v>
      </c>
      <c r="R17" s="10">
        <f t="shared" si="10"/>
        <v>1069.25</v>
      </c>
      <c r="S17" s="12">
        <f t="shared" si="15"/>
        <v>229.125</v>
      </c>
      <c r="T17" s="12">
        <f t="shared" si="11"/>
        <v>244.4</v>
      </c>
      <c r="U17" s="12">
        <f t="shared" si="11"/>
        <v>198.57500000000002</v>
      </c>
      <c r="V17" s="12">
        <f t="shared" si="11"/>
        <v>0</v>
      </c>
      <c r="W17" s="12">
        <f t="shared" si="11"/>
        <v>229.125</v>
      </c>
      <c r="X17" s="14">
        <f t="shared" si="12"/>
        <v>1298.375</v>
      </c>
      <c r="Y17" s="14">
        <f t="shared" si="13"/>
        <v>1344.2</v>
      </c>
      <c r="Z17" s="14">
        <f t="shared" si="13"/>
        <v>1206.7249999999999</v>
      </c>
      <c r="AA17" s="14">
        <f t="shared" si="13"/>
        <v>580.45000000000005</v>
      </c>
      <c r="AB17" s="14">
        <f t="shared" si="13"/>
        <v>1298.375</v>
      </c>
      <c r="AC17" s="2">
        <f t="shared" si="16"/>
        <v>5728.125</v>
      </c>
    </row>
    <row r="18" spans="1:29" x14ac:dyDescent="0.25">
      <c r="A18" t="s">
        <v>34</v>
      </c>
      <c r="B18" t="s">
        <v>33</v>
      </c>
      <c r="C18" s="1">
        <v>29.66</v>
      </c>
      <c r="D18" s="6">
        <v>32</v>
      </c>
      <c r="E18" s="6">
        <v>26</v>
      </c>
      <c r="F18" s="6">
        <v>30</v>
      </c>
      <c r="G18" s="6">
        <v>37</v>
      </c>
      <c r="H18" s="6">
        <v>26</v>
      </c>
      <c r="I18" s="8">
        <f t="shared" si="5"/>
        <v>12</v>
      </c>
      <c r="J18" s="8">
        <f t="shared" si="6"/>
        <v>6</v>
      </c>
      <c r="K18" s="8">
        <f t="shared" si="7"/>
        <v>10</v>
      </c>
      <c r="L18" s="8">
        <f t="shared" si="8"/>
        <v>17</v>
      </c>
      <c r="M18" s="8">
        <f t="shared" si="9"/>
        <v>6</v>
      </c>
      <c r="N18" s="10">
        <f t="shared" si="14"/>
        <v>949.12</v>
      </c>
      <c r="O18" s="10">
        <f t="shared" si="10"/>
        <v>771.16</v>
      </c>
      <c r="P18" s="10">
        <f t="shared" si="10"/>
        <v>889.8</v>
      </c>
      <c r="Q18" s="10">
        <f t="shared" si="10"/>
        <v>1097.42</v>
      </c>
      <c r="R18" s="10">
        <f t="shared" si="10"/>
        <v>771.16</v>
      </c>
      <c r="S18" s="12">
        <f t="shared" si="15"/>
        <v>177.96</v>
      </c>
      <c r="T18" s="12">
        <f t="shared" si="11"/>
        <v>88.98</v>
      </c>
      <c r="U18" s="12">
        <f t="shared" si="11"/>
        <v>148.30000000000001</v>
      </c>
      <c r="V18" s="12">
        <f t="shared" si="11"/>
        <v>252.11</v>
      </c>
      <c r="W18" s="12">
        <f t="shared" si="11"/>
        <v>88.98</v>
      </c>
      <c r="X18" s="14">
        <f t="shared" si="12"/>
        <v>1127.08</v>
      </c>
      <c r="Y18" s="14">
        <f t="shared" si="13"/>
        <v>860.14</v>
      </c>
      <c r="Z18" s="14">
        <f t="shared" si="13"/>
        <v>1038.0999999999999</v>
      </c>
      <c r="AA18" s="14">
        <f t="shared" si="13"/>
        <v>1349.5300000000002</v>
      </c>
      <c r="AB18" s="14">
        <f t="shared" si="13"/>
        <v>860.14</v>
      </c>
      <c r="AC18" s="2">
        <f t="shared" si="16"/>
        <v>5234.9900000000007</v>
      </c>
    </row>
    <row r="19" spans="1:29" x14ac:dyDescent="0.25">
      <c r="A19" t="s">
        <v>36</v>
      </c>
      <c r="B19" t="s">
        <v>35</v>
      </c>
      <c r="C19" s="1">
        <v>11.88</v>
      </c>
      <c r="D19" s="6">
        <v>21</v>
      </c>
      <c r="E19" s="6">
        <v>16</v>
      </c>
      <c r="F19" s="6">
        <v>21</v>
      </c>
      <c r="G19" s="6">
        <v>47</v>
      </c>
      <c r="H19" s="6">
        <v>15</v>
      </c>
      <c r="I19" s="8">
        <f t="shared" si="5"/>
        <v>1</v>
      </c>
      <c r="J19" s="8">
        <f t="shared" si="6"/>
        <v>0</v>
      </c>
      <c r="K19" s="8">
        <f t="shared" si="7"/>
        <v>1</v>
      </c>
      <c r="L19" s="8">
        <f t="shared" si="8"/>
        <v>27</v>
      </c>
      <c r="M19" s="8">
        <f t="shared" si="9"/>
        <v>0</v>
      </c>
      <c r="N19" s="10">
        <f t="shared" si="14"/>
        <v>249.48000000000002</v>
      </c>
      <c r="O19" s="10">
        <f t="shared" si="10"/>
        <v>190.08</v>
      </c>
      <c r="P19" s="10">
        <f t="shared" si="10"/>
        <v>249.48000000000002</v>
      </c>
      <c r="Q19" s="10">
        <f t="shared" si="10"/>
        <v>558.36</v>
      </c>
      <c r="R19" s="10">
        <f t="shared" si="10"/>
        <v>178.20000000000002</v>
      </c>
      <c r="S19" s="12">
        <f t="shared" si="15"/>
        <v>5.94</v>
      </c>
      <c r="T19" s="12">
        <f t="shared" si="11"/>
        <v>0</v>
      </c>
      <c r="U19" s="12">
        <f t="shared" si="11"/>
        <v>5.94</v>
      </c>
      <c r="V19" s="12">
        <f t="shared" si="11"/>
        <v>160.38000000000002</v>
      </c>
      <c r="W19" s="12">
        <f t="shared" si="11"/>
        <v>0</v>
      </c>
      <c r="X19" s="14">
        <f t="shared" si="12"/>
        <v>255.42000000000002</v>
      </c>
      <c r="Y19" s="14">
        <f t="shared" si="13"/>
        <v>190.08</v>
      </c>
      <c r="Z19" s="14">
        <f t="shared" si="13"/>
        <v>255.42000000000002</v>
      </c>
      <c r="AA19" s="14">
        <f t="shared" si="13"/>
        <v>718.74</v>
      </c>
      <c r="AB19" s="14">
        <f t="shared" si="13"/>
        <v>178.20000000000002</v>
      </c>
      <c r="AC19" s="2">
        <f t="shared" si="16"/>
        <v>1597.8600000000001</v>
      </c>
    </row>
    <row r="20" spans="1:29" x14ac:dyDescent="0.25">
      <c r="A20" t="s">
        <v>38</v>
      </c>
      <c r="B20" t="s">
        <v>37</v>
      </c>
      <c r="C20" s="1">
        <v>10.96</v>
      </c>
      <c r="D20" s="6">
        <v>31</v>
      </c>
      <c r="E20" s="6">
        <v>25</v>
      </c>
      <c r="F20" s="6">
        <v>38</v>
      </c>
      <c r="G20" s="6">
        <v>26</v>
      </c>
      <c r="H20" s="6">
        <v>24</v>
      </c>
      <c r="I20" s="8">
        <f>IF(D20-20&gt;=0, D20-20, 0)</f>
        <v>11</v>
      </c>
      <c r="J20" s="8">
        <f>IF(E20-20&gt;=0, E20-20, 0)</f>
        <v>5</v>
      </c>
      <c r="K20" s="8">
        <f>IF(F20-20&gt;=0, F20-20, 0)</f>
        <v>18</v>
      </c>
      <c r="L20" s="8">
        <f t="shared" ref="L20:M20" si="17">IF(G20-20&gt;=0, G20-20, 0)</f>
        <v>6</v>
      </c>
      <c r="M20" s="8">
        <f t="shared" si="17"/>
        <v>4</v>
      </c>
      <c r="N20" s="10">
        <f t="shared" si="14"/>
        <v>339.76000000000005</v>
      </c>
      <c r="O20" s="10">
        <f t="shared" ref="O20" si="18">$C20*E20</f>
        <v>274</v>
      </c>
      <c r="P20" s="10">
        <f t="shared" ref="P20" si="19">$C20*F20</f>
        <v>416.48</v>
      </c>
      <c r="Q20" s="10">
        <f t="shared" ref="Q20" si="20">$C20*G20</f>
        <v>284.96000000000004</v>
      </c>
      <c r="R20" s="10">
        <f t="shared" ref="R20" si="21">$C20*H20</f>
        <v>263.04000000000002</v>
      </c>
      <c r="S20" s="12">
        <f t="shared" si="15"/>
        <v>60.28</v>
      </c>
      <c r="T20" s="12">
        <f t="shared" ref="T20" si="22">0.5*$C20*J20</f>
        <v>27.400000000000002</v>
      </c>
      <c r="U20" s="12">
        <f t="shared" ref="U20" si="23">0.5*$C20*K20</f>
        <v>98.640000000000015</v>
      </c>
      <c r="V20" s="12">
        <f t="shared" ref="V20" si="24">0.5*$C20*L20</f>
        <v>32.880000000000003</v>
      </c>
      <c r="W20" s="12">
        <f t="shared" ref="W20" si="25">0.5*$C20*M20</f>
        <v>21.92</v>
      </c>
      <c r="X20" s="14">
        <f t="shared" si="12"/>
        <v>400.04000000000008</v>
      </c>
      <c r="Y20" s="14">
        <f t="shared" ref="Y20:AB20" si="26">O20+T20</f>
        <v>301.39999999999998</v>
      </c>
      <c r="Z20" s="14">
        <f t="shared" si="26"/>
        <v>515.12</v>
      </c>
      <c r="AA20" s="14">
        <f t="shared" si="26"/>
        <v>317.84000000000003</v>
      </c>
      <c r="AB20" s="14">
        <f t="shared" si="26"/>
        <v>284.96000000000004</v>
      </c>
      <c r="AC20" s="2">
        <f t="shared" si="16"/>
        <v>1819.3600000000001</v>
      </c>
    </row>
    <row r="22" spans="1:29" x14ac:dyDescent="0.25">
      <c r="A22" t="s">
        <v>39</v>
      </c>
      <c r="C22" s="2">
        <f>MAX(C4:C20)</f>
        <v>34.56</v>
      </c>
      <c r="D22" s="3">
        <f>MAX(D4:D20)</f>
        <v>52</v>
      </c>
      <c r="E22" s="3">
        <f t="shared" ref="E22:H22" si="27">MAX(E4:E20)</f>
        <v>49</v>
      </c>
      <c r="F22" s="3">
        <f t="shared" si="27"/>
        <v>40</v>
      </c>
      <c r="G22" s="3">
        <f t="shared" si="27"/>
        <v>47</v>
      </c>
      <c r="H22" s="3">
        <f t="shared" si="27"/>
        <v>49</v>
      </c>
      <c r="I22" s="3">
        <f>MAX(I4:I20)</f>
        <v>32</v>
      </c>
      <c r="J22" s="3">
        <f t="shared" ref="J22:M22" si="28">MAX(J4:J20)</f>
        <v>29</v>
      </c>
      <c r="K22" s="3">
        <f t="shared" si="28"/>
        <v>20</v>
      </c>
      <c r="L22" s="3">
        <f t="shared" si="28"/>
        <v>27</v>
      </c>
      <c r="M22" s="3">
        <f t="shared" si="28"/>
        <v>29</v>
      </c>
      <c r="N22" s="2">
        <f t="shared" ref="N22:X22" si="29">MAX(N4:N20)</f>
        <v>1300.52</v>
      </c>
      <c r="O22" s="2">
        <f t="shared" ref="O22:R22" si="30">MAX(O4:O20)</f>
        <v>1693.44</v>
      </c>
      <c r="P22" s="2">
        <f t="shared" si="30"/>
        <v>1105.92</v>
      </c>
      <c r="Q22" s="2">
        <f t="shared" si="30"/>
        <v>1097.42</v>
      </c>
      <c r="R22" s="2">
        <f t="shared" si="30"/>
        <v>1693.44</v>
      </c>
      <c r="S22" s="2">
        <f t="shared" si="29"/>
        <v>400.16</v>
      </c>
      <c r="T22" s="2">
        <f t="shared" ref="T22:W22" si="31">MAX(T4:T20)</f>
        <v>501.12</v>
      </c>
      <c r="U22" s="2">
        <f t="shared" si="31"/>
        <v>256.60000000000002</v>
      </c>
      <c r="V22" s="2">
        <f t="shared" si="31"/>
        <v>252.11</v>
      </c>
      <c r="W22" s="2">
        <f t="shared" si="31"/>
        <v>501.12</v>
      </c>
      <c r="X22" s="2">
        <f t="shared" si="29"/>
        <v>1700.68</v>
      </c>
      <c r="Y22" s="2">
        <f t="shared" ref="Y22:AB22" si="32">MAX(Y4:Y20)</f>
        <v>2194.56</v>
      </c>
      <c r="Z22" s="2">
        <f t="shared" si="32"/>
        <v>1313.2800000000002</v>
      </c>
      <c r="AA22" s="2">
        <f t="shared" si="32"/>
        <v>1349.5300000000002</v>
      </c>
      <c r="AB22" s="2">
        <f t="shared" si="32"/>
        <v>2194.56</v>
      </c>
      <c r="AC22" s="2">
        <f t="shared" ref="AC22" si="33">MAX(AC4:AC20)</f>
        <v>7810.5600000000013</v>
      </c>
    </row>
    <row r="23" spans="1:29" x14ac:dyDescent="0.25">
      <c r="A23" t="s">
        <v>40</v>
      </c>
      <c r="C23" s="2">
        <f>MIN(C4:C20)</f>
        <v>10.67</v>
      </c>
      <c r="D23" s="3">
        <f t="shared" ref="D23:X23" si="34">MIN(D4:D20)</f>
        <v>10</v>
      </c>
      <c r="E23" s="3">
        <f t="shared" ref="E23:H23" si="35">MIN(E4:E20)</f>
        <v>8</v>
      </c>
      <c r="F23" s="3">
        <f t="shared" si="35"/>
        <v>11</v>
      </c>
      <c r="G23" s="3">
        <f t="shared" si="35"/>
        <v>11</v>
      </c>
      <c r="H23" s="3">
        <f t="shared" si="35"/>
        <v>8</v>
      </c>
      <c r="I23" s="3">
        <f t="shared" si="34"/>
        <v>0</v>
      </c>
      <c r="J23" s="3">
        <f t="shared" ref="J23:M23" si="36">MIN(J4:J20)</f>
        <v>0</v>
      </c>
      <c r="K23" s="3">
        <f t="shared" si="36"/>
        <v>0</v>
      </c>
      <c r="L23" s="3">
        <f t="shared" si="36"/>
        <v>0</v>
      </c>
      <c r="M23" s="3">
        <f t="shared" si="36"/>
        <v>0</v>
      </c>
      <c r="N23" s="2">
        <f t="shared" si="34"/>
        <v>167.8</v>
      </c>
      <c r="O23" s="2">
        <f t="shared" ref="O23:R23" si="37">MIN(O4:O20)</f>
        <v>112.95</v>
      </c>
      <c r="P23" s="2">
        <f t="shared" si="37"/>
        <v>196.67999999999998</v>
      </c>
      <c r="Q23" s="2">
        <f t="shared" si="37"/>
        <v>196.67999999999998</v>
      </c>
      <c r="R23" s="2">
        <f t="shared" si="37"/>
        <v>100.4</v>
      </c>
      <c r="S23" s="2">
        <f t="shared" si="34"/>
        <v>0</v>
      </c>
      <c r="T23" s="2">
        <f t="shared" ref="T23:W23" si="38">MIN(T4:T20)</f>
        <v>0</v>
      </c>
      <c r="U23" s="2">
        <f t="shared" si="38"/>
        <v>0</v>
      </c>
      <c r="V23" s="2">
        <f t="shared" si="38"/>
        <v>0</v>
      </c>
      <c r="W23" s="2">
        <f t="shared" si="38"/>
        <v>0</v>
      </c>
      <c r="X23" s="2">
        <f t="shared" si="34"/>
        <v>167.8</v>
      </c>
      <c r="Y23" s="2">
        <f t="shared" ref="Y23:AB23" si="39">MIN(Y4:Y20)</f>
        <v>112.95</v>
      </c>
      <c r="Z23" s="2">
        <f t="shared" si="39"/>
        <v>196.67999999999998</v>
      </c>
      <c r="AA23" s="2">
        <f t="shared" si="39"/>
        <v>196.67999999999998</v>
      </c>
      <c r="AB23" s="2">
        <f t="shared" si="39"/>
        <v>100.4</v>
      </c>
      <c r="AC23" s="2">
        <f t="shared" ref="AC23" si="40">MIN(AC4:AC20)</f>
        <v>1474.6250000000002</v>
      </c>
    </row>
    <row r="24" spans="1:29" x14ac:dyDescent="0.25">
      <c r="A24" t="s">
        <v>41</v>
      </c>
      <c r="C24" s="2">
        <f>AVERAGE(C4:C20)</f>
        <v>20.225882352941177</v>
      </c>
      <c r="D24" s="4">
        <f t="shared" ref="D24:X24" si="41">AVERAGE(D4:D20)</f>
        <v>29.882352941176471</v>
      </c>
      <c r="E24" s="4">
        <f t="shared" ref="E24:H24" si="42">AVERAGE(E4:E20)</f>
        <v>29.235294117647058</v>
      </c>
      <c r="F24" s="4">
        <f t="shared" si="42"/>
        <v>27.647058823529413</v>
      </c>
      <c r="G24" s="4">
        <f t="shared" si="42"/>
        <v>29.588235294117649</v>
      </c>
      <c r="H24" s="4">
        <f t="shared" si="42"/>
        <v>28.588235294117649</v>
      </c>
      <c r="I24" s="4">
        <f t="shared" si="41"/>
        <v>11.470588235294118</v>
      </c>
      <c r="J24" s="4">
        <f t="shared" ref="J24:M24" si="43">AVERAGE(J4:J20)</f>
        <v>11</v>
      </c>
      <c r="K24" s="4">
        <f t="shared" si="43"/>
        <v>8.882352941176471</v>
      </c>
      <c r="L24" s="4">
        <f t="shared" si="43"/>
        <v>10.705882352941176</v>
      </c>
      <c r="M24" s="4">
        <f t="shared" si="43"/>
        <v>10.647058823529411</v>
      </c>
      <c r="N24" s="2">
        <f t="shared" si="41"/>
        <v>611.12294117647048</v>
      </c>
      <c r="O24" s="2">
        <f t="shared" ref="O24:R24" si="44">AVERAGE(O4:O20)</f>
        <v>635.48529411764696</v>
      </c>
      <c r="P24" s="2">
        <f t="shared" si="44"/>
        <v>557.36117647058813</v>
      </c>
      <c r="Q24" s="2">
        <f t="shared" si="44"/>
        <v>564.28176470588244</v>
      </c>
      <c r="R24" s="2">
        <f t="shared" si="44"/>
        <v>623.70352941176475</v>
      </c>
      <c r="S24" s="2">
        <f t="shared" si="41"/>
        <v>119.92617647058825</v>
      </c>
      <c r="T24" s="2">
        <f t="shared" ref="T24:W24" si="45">AVERAGE(T4:T20)</f>
        <v>128.5829411764706</v>
      </c>
      <c r="U24" s="2">
        <f t="shared" si="45"/>
        <v>88.58058823529413</v>
      </c>
      <c r="V24" s="2">
        <f t="shared" si="45"/>
        <v>90.487352941176482</v>
      </c>
      <c r="W24" s="2">
        <f t="shared" si="45"/>
        <v>124.95029411764708</v>
      </c>
      <c r="X24" s="2">
        <f t="shared" si="41"/>
        <v>731.04911764705901</v>
      </c>
      <c r="Y24" s="2">
        <f t="shared" ref="Y24:AB24" si="46">AVERAGE(Y4:Y20)</f>
        <v>764.06823529411758</v>
      </c>
      <c r="Z24" s="2">
        <f t="shared" si="46"/>
        <v>645.94176470588252</v>
      </c>
      <c r="AA24" s="2">
        <f t="shared" si="46"/>
        <v>654.76911764705892</v>
      </c>
      <c r="AB24" s="2">
        <f t="shared" si="46"/>
        <v>748.65382352941162</v>
      </c>
      <c r="AC24" s="2">
        <f t="shared" ref="AC24" si="47">AVERAGE(AC4:AC20)</f>
        <v>3544.4820588235289</v>
      </c>
    </row>
    <row r="25" spans="1:29" x14ac:dyDescent="0.25">
      <c r="A25" t="s">
        <v>42</v>
      </c>
      <c r="C25" s="2">
        <f>SUM(C4:C20)</f>
        <v>343.84000000000003</v>
      </c>
      <c r="D25" s="3">
        <f t="shared" ref="D25:X25" si="48">SUM(D4:D20)</f>
        <v>508</v>
      </c>
      <c r="E25" s="3">
        <f t="shared" ref="E25:H25" si="49">SUM(E4:E20)</f>
        <v>497</v>
      </c>
      <c r="F25" s="3">
        <f t="shared" si="49"/>
        <v>470</v>
      </c>
      <c r="G25" s="3">
        <f t="shared" si="49"/>
        <v>503</v>
      </c>
      <c r="H25" s="3">
        <f t="shared" si="49"/>
        <v>486</v>
      </c>
      <c r="I25" s="3">
        <f t="shared" si="48"/>
        <v>195</v>
      </c>
      <c r="J25" s="3">
        <f t="shared" ref="J25:M25" si="50">SUM(J4:J20)</f>
        <v>187</v>
      </c>
      <c r="K25" s="3">
        <f t="shared" si="50"/>
        <v>151</v>
      </c>
      <c r="L25" s="3">
        <f t="shared" si="50"/>
        <v>182</v>
      </c>
      <c r="M25" s="3">
        <f t="shared" si="50"/>
        <v>181</v>
      </c>
      <c r="N25" s="2">
        <f t="shared" si="48"/>
        <v>10389.089999999998</v>
      </c>
      <c r="O25" s="2">
        <f t="shared" ref="O25:R25" si="51">SUM(O4:O20)</f>
        <v>10803.249999999998</v>
      </c>
      <c r="P25" s="2">
        <f t="shared" si="51"/>
        <v>9475.1399999999976</v>
      </c>
      <c r="Q25" s="2">
        <f t="shared" si="51"/>
        <v>9592.7900000000009</v>
      </c>
      <c r="R25" s="2">
        <f t="shared" si="51"/>
        <v>10602.960000000001</v>
      </c>
      <c r="S25" s="2">
        <f t="shared" si="48"/>
        <v>2038.7450000000001</v>
      </c>
      <c r="T25" s="2">
        <f t="shared" ref="T25:W25" si="52">SUM(T4:T20)</f>
        <v>2185.9100000000003</v>
      </c>
      <c r="U25" s="2">
        <f t="shared" si="52"/>
        <v>1505.8700000000001</v>
      </c>
      <c r="V25" s="2">
        <f t="shared" si="52"/>
        <v>1538.2850000000003</v>
      </c>
      <c r="W25" s="2">
        <f t="shared" si="52"/>
        <v>2124.1550000000002</v>
      </c>
      <c r="X25" s="2">
        <f t="shared" si="48"/>
        <v>12427.835000000003</v>
      </c>
      <c r="Y25" s="2">
        <f t="shared" ref="Y25:AB25" si="53">SUM(Y4:Y20)</f>
        <v>12989.159999999998</v>
      </c>
      <c r="Z25" s="2">
        <f t="shared" si="53"/>
        <v>10981.010000000002</v>
      </c>
      <c r="AA25" s="2">
        <f t="shared" si="53"/>
        <v>11131.075000000001</v>
      </c>
      <c r="AB25" s="2">
        <f t="shared" si="53"/>
        <v>12727.114999999998</v>
      </c>
      <c r="AC25" s="2">
        <f t="shared" ref="AC25" si="54">SUM(AC4:AC20)</f>
        <v>60256.194999999992</v>
      </c>
    </row>
  </sheetData>
  <conditionalFormatting sqref="AC4:AC20">
    <cfRule type="top10" dxfId="2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CF9E-4B10-4F0E-8BDA-E18781632C51}">
  <dimension ref="A1:M24"/>
  <sheetViews>
    <sheetView zoomScale="85" zoomScaleNormal="85" workbookViewId="0">
      <selection activeCell="Y20" sqref="Y20"/>
    </sheetView>
  </sheetViews>
  <sheetFormatPr defaultRowHeight="15" x14ac:dyDescent="0.25"/>
  <cols>
    <col min="2" max="2" width="14.5703125" bestFit="1" customWidth="1"/>
    <col min="3" max="3" width="7.7109375" customWidth="1"/>
    <col min="4" max="4" width="5.7109375" customWidth="1"/>
    <col min="5" max="5" width="7.28515625" customWidth="1"/>
    <col min="6" max="6" width="5.42578125" customWidth="1"/>
    <col min="9" max="9" width="8.140625" customWidth="1"/>
  </cols>
  <sheetData>
    <row r="1" spans="1:13" ht="126.75" x14ac:dyDescent="0.25">
      <c r="A1" t="s">
        <v>46</v>
      </c>
      <c r="C1" s="15" t="s">
        <v>48</v>
      </c>
      <c r="D1" s="15" t="s">
        <v>49</v>
      </c>
      <c r="E1" s="15" t="s">
        <v>50</v>
      </c>
      <c r="F1" s="15" t="s">
        <v>51</v>
      </c>
      <c r="H1" s="15" t="s">
        <v>48</v>
      </c>
      <c r="I1" s="15" t="s">
        <v>49</v>
      </c>
      <c r="J1" s="15" t="s">
        <v>50</v>
      </c>
      <c r="K1" s="15" t="s">
        <v>51</v>
      </c>
      <c r="M1" s="15" t="s">
        <v>52</v>
      </c>
    </row>
    <row r="2" spans="1:13" x14ac:dyDescent="0.25">
      <c r="B2" t="s">
        <v>47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6</v>
      </c>
      <c r="B4" t="s">
        <v>7</v>
      </c>
      <c r="C4">
        <v>10</v>
      </c>
      <c r="D4">
        <v>18</v>
      </c>
      <c r="E4">
        <v>98</v>
      </c>
      <c r="F4">
        <v>1</v>
      </c>
      <c r="H4" s="16">
        <f>C4/C$2</f>
        <v>1</v>
      </c>
      <c r="I4" s="16">
        <f t="shared" ref="I4:K19" si="0">D4/D$2</f>
        <v>0.9</v>
      </c>
      <c r="J4" s="16">
        <f t="shared" si="0"/>
        <v>0.98</v>
      </c>
      <c r="K4" s="16">
        <f t="shared" si="0"/>
        <v>1</v>
      </c>
      <c r="M4" s="16" t="b">
        <f>OR(H4&lt;0.5,I4&lt;0.5,J4&lt;0.5,K4&lt;0.5)</f>
        <v>0</v>
      </c>
    </row>
    <row r="5" spans="1:13" x14ac:dyDescent="0.25">
      <c r="A5" t="s">
        <v>9</v>
      </c>
      <c r="B5" t="s">
        <v>8</v>
      </c>
      <c r="C5">
        <v>9</v>
      </c>
      <c r="D5">
        <v>18</v>
      </c>
      <c r="E5">
        <v>58</v>
      </c>
      <c r="F5">
        <v>1</v>
      </c>
      <c r="H5" s="16">
        <f t="shared" ref="H5:H19" si="1">C5/C$2</f>
        <v>0.9</v>
      </c>
      <c r="I5" s="16">
        <f t="shared" si="0"/>
        <v>0.9</v>
      </c>
      <c r="J5" s="16">
        <f t="shared" si="0"/>
        <v>0.57999999999999996</v>
      </c>
      <c r="K5" s="16">
        <f t="shared" si="0"/>
        <v>1</v>
      </c>
      <c r="M5" s="16" t="b">
        <f t="shared" ref="M5:M20" si="2">OR(H5&lt;0.5,I5&lt;0.5,J5&lt;0.5,K5&lt;0.5)</f>
        <v>0</v>
      </c>
    </row>
    <row r="6" spans="1:13" x14ac:dyDescent="0.25">
      <c r="A6" t="s">
        <v>11</v>
      </c>
      <c r="B6" t="s">
        <v>10</v>
      </c>
      <c r="C6">
        <v>8</v>
      </c>
      <c r="D6">
        <v>16</v>
      </c>
      <c r="E6">
        <v>68</v>
      </c>
      <c r="F6">
        <v>1</v>
      </c>
      <c r="H6" s="16">
        <f t="shared" si="1"/>
        <v>0.8</v>
      </c>
      <c r="I6" s="16">
        <f t="shared" si="0"/>
        <v>0.8</v>
      </c>
      <c r="J6" s="16">
        <f t="shared" si="0"/>
        <v>0.68</v>
      </c>
      <c r="K6" s="16">
        <f t="shared" si="0"/>
        <v>1</v>
      </c>
      <c r="M6" s="16" t="b">
        <f t="shared" si="2"/>
        <v>0</v>
      </c>
    </row>
    <row r="7" spans="1:13" x14ac:dyDescent="0.25">
      <c r="A7" t="s">
        <v>12</v>
      </c>
      <c r="B7" t="s">
        <v>13</v>
      </c>
      <c r="C7">
        <v>7</v>
      </c>
      <c r="D7">
        <v>14</v>
      </c>
      <c r="E7">
        <v>78</v>
      </c>
      <c r="F7">
        <v>1</v>
      </c>
      <c r="H7" s="16">
        <f t="shared" si="1"/>
        <v>0.7</v>
      </c>
      <c r="I7" s="16">
        <f t="shared" si="0"/>
        <v>0.7</v>
      </c>
      <c r="J7" s="16">
        <f t="shared" si="0"/>
        <v>0.78</v>
      </c>
      <c r="K7" s="16">
        <f t="shared" si="0"/>
        <v>1</v>
      </c>
      <c r="M7" s="16" t="b">
        <f t="shared" si="2"/>
        <v>0</v>
      </c>
    </row>
    <row r="8" spans="1:13" x14ac:dyDescent="0.25">
      <c r="A8" t="s">
        <v>15</v>
      </c>
      <c r="B8" t="s">
        <v>14</v>
      </c>
      <c r="C8">
        <v>6</v>
      </c>
      <c r="D8">
        <v>12</v>
      </c>
      <c r="E8">
        <v>88</v>
      </c>
      <c r="F8">
        <v>1</v>
      </c>
      <c r="H8" s="16">
        <f t="shared" si="1"/>
        <v>0.6</v>
      </c>
      <c r="I8" s="16">
        <f t="shared" si="0"/>
        <v>0.6</v>
      </c>
      <c r="J8" s="16">
        <f t="shared" si="0"/>
        <v>0.88</v>
      </c>
      <c r="K8" s="16">
        <f t="shared" si="0"/>
        <v>1</v>
      </c>
      <c r="M8" s="16" t="b">
        <f t="shared" si="2"/>
        <v>0</v>
      </c>
    </row>
    <row r="9" spans="1:13" x14ac:dyDescent="0.25">
      <c r="A9" t="s">
        <v>17</v>
      </c>
      <c r="B9" t="s">
        <v>16</v>
      </c>
      <c r="C9">
        <v>5</v>
      </c>
      <c r="D9">
        <v>10</v>
      </c>
      <c r="E9">
        <v>99</v>
      </c>
      <c r="F9">
        <v>0</v>
      </c>
      <c r="H9" s="16">
        <f t="shared" si="1"/>
        <v>0.5</v>
      </c>
      <c r="I9" s="16">
        <f t="shared" si="0"/>
        <v>0.5</v>
      </c>
      <c r="J9" s="16">
        <f t="shared" si="0"/>
        <v>0.99</v>
      </c>
      <c r="K9" s="16">
        <f t="shared" si="0"/>
        <v>0</v>
      </c>
      <c r="M9" s="16" t="b">
        <f t="shared" si="2"/>
        <v>1</v>
      </c>
    </row>
    <row r="10" spans="1:13" x14ac:dyDescent="0.25">
      <c r="A10" t="s">
        <v>19</v>
      </c>
      <c r="B10" t="s">
        <v>18</v>
      </c>
      <c r="C10">
        <v>6</v>
      </c>
      <c r="D10">
        <v>12</v>
      </c>
      <c r="E10">
        <v>56</v>
      </c>
      <c r="F10">
        <v>1</v>
      </c>
      <c r="H10" s="16">
        <f t="shared" si="1"/>
        <v>0.6</v>
      </c>
      <c r="I10" s="16">
        <f t="shared" si="0"/>
        <v>0.6</v>
      </c>
      <c r="J10" s="16">
        <f t="shared" si="0"/>
        <v>0.56000000000000005</v>
      </c>
      <c r="K10" s="16">
        <f t="shared" si="0"/>
        <v>1</v>
      </c>
      <c r="M10" s="16" t="b">
        <f t="shared" si="2"/>
        <v>0</v>
      </c>
    </row>
    <row r="11" spans="1:13" x14ac:dyDescent="0.25">
      <c r="A11" t="s">
        <v>21</v>
      </c>
      <c r="B11" t="s">
        <v>20</v>
      </c>
      <c r="C11">
        <v>7</v>
      </c>
      <c r="D11">
        <v>14</v>
      </c>
      <c r="E11">
        <v>46</v>
      </c>
      <c r="F11">
        <v>0</v>
      </c>
      <c r="H11" s="16">
        <f t="shared" si="1"/>
        <v>0.7</v>
      </c>
      <c r="I11" s="16">
        <f t="shared" si="0"/>
        <v>0.7</v>
      </c>
      <c r="J11" s="16">
        <f t="shared" si="0"/>
        <v>0.46</v>
      </c>
      <c r="K11" s="16">
        <f t="shared" si="0"/>
        <v>0</v>
      </c>
      <c r="M11" s="16" t="b">
        <f t="shared" si="2"/>
        <v>1</v>
      </c>
    </row>
    <row r="12" spans="1:13" x14ac:dyDescent="0.25">
      <c r="A12" t="s">
        <v>23</v>
      </c>
      <c r="B12" t="s">
        <v>22</v>
      </c>
      <c r="C12">
        <v>8</v>
      </c>
      <c r="D12">
        <v>16</v>
      </c>
      <c r="E12">
        <v>36</v>
      </c>
      <c r="F12">
        <v>1</v>
      </c>
      <c r="H12" s="16">
        <f t="shared" si="1"/>
        <v>0.8</v>
      </c>
      <c r="I12" s="16">
        <f t="shared" si="0"/>
        <v>0.8</v>
      </c>
      <c r="J12" s="16">
        <f t="shared" si="0"/>
        <v>0.36</v>
      </c>
      <c r="K12" s="16">
        <f t="shared" si="0"/>
        <v>1</v>
      </c>
      <c r="M12" s="16" t="b">
        <f t="shared" si="2"/>
        <v>1</v>
      </c>
    </row>
    <row r="13" spans="1:13" x14ac:dyDescent="0.25">
      <c r="A13" t="s">
        <v>24</v>
      </c>
      <c r="B13" t="s">
        <v>11</v>
      </c>
      <c r="C13">
        <v>9</v>
      </c>
      <c r="D13">
        <v>18</v>
      </c>
      <c r="E13">
        <v>26</v>
      </c>
      <c r="F13">
        <v>1</v>
      </c>
      <c r="H13" s="16">
        <f t="shared" si="1"/>
        <v>0.9</v>
      </c>
      <c r="I13" s="16">
        <f t="shared" si="0"/>
        <v>0.9</v>
      </c>
      <c r="J13" s="16">
        <f t="shared" si="0"/>
        <v>0.26</v>
      </c>
      <c r="K13" s="16">
        <f t="shared" si="0"/>
        <v>1</v>
      </c>
      <c r="M13" s="16" t="b">
        <f t="shared" si="2"/>
        <v>1</v>
      </c>
    </row>
    <row r="14" spans="1:13" x14ac:dyDescent="0.25">
      <c r="A14" t="s">
        <v>26</v>
      </c>
      <c r="B14" t="s">
        <v>25</v>
      </c>
      <c r="C14">
        <v>4</v>
      </c>
      <c r="D14">
        <v>8</v>
      </c>
      <c r="E14">
        <v>16</v>
      </c>
      <c r="F14">
        <v>1</v>
      </c>
      <c r="H14" s="16">
        <f t="shared" si="1"/>
        <v>0.4</v>
      </c>
      <c r="I14" s="16">
        <f t="shared" si="0"/>
        <v>0.4</v>
      </c>
      <c r="J14" s="16">
        <f t="shared" si="0"/>
        <v>0.16</v>
      </c>
      <c r="K14" s="16">
        <f t="shared" si="0"/>
        <v>1</v>
      </c>
      <c r="M14" s="16" t="b">
        <f t="shared" si="2"/>
        <v>1</v>
      </c>
    </row>
    <row r="15" spans="1:13" x14ac:dyDescent="0.25">
      <c r="A15" t="s">
        <v>28</v>
      </c>
      <c r="B15" t="s">
        <v>27</v>
      </c>
      <c r="C15">
        <v>7</v>
      </c>
      <c r="D15">
        <v>14</v>
      </c>
      <c r="E15">
        <v>90</v>
      </c>
      <c r="F15">
        <v>1</v>
      </c>
      <c r="H15" s="16">
        <f t="shared" si="1"/>
        <v>0.7</v>
      </c>
      <c r="I15" s="16">
        <f t="shared" si="0"/>
        <v>0.7</v>
      </c>
      <c r="J15" s="16">
        <f t="shared" si="0"/>
        <v>0.9</v>
      </c>
      <c r="K15" s="16">
        <f t="shared" si="0"/>
        <v>1</v>
      </c>
      <c r="M15" s="16" t="b">
        <f t="shared" si="2"/>
        <v>0</v>
      </c>
    </row>
    <row r="16" spans="1:13" x14ac:dyDescent="0.25">
      <c r="A16" t="s">
        <v>30</v>
      </c>
      <c r="B16" t="s">
        <v>29</v>
      </c>
      <c r="C16">
        <v>10</v>
      </c>
      <c r="D16">
        <v>20</v>
      </c>
      <c r="E16">
        <v>99</v>
      </c>
      <c r="F16">
        <v>0</v>
      </c>
      <c r="H16" s="16">
        <f t="shared" si="1"/>
        <v>1</v>
      </c>
      <c r="I16" s="16">
        <f t="shared" si="0"/>
        <v>1</v>
      </c>
      <c r="J16" s="16">
        <f t="shared" si="0"/>
        <v>0.99</v>
      </c>
      <c r="K16" s="16">
        <f t="shared" si="0"/>
        <v>0</v>
      </c>
      <c r="M16" s="16" t="b">
        <f t="shared" si="2"/>
        <v>1</v>
      </c>
    </row>
    <row r="17" spans="1:13" x14ac:dyDescent="0.25">
      <c r="A17" t="s">
        <v>32</v>
      </c>
      <c r="B17" t="s">
        <v>31</v>
      </c>
      <c r="C17">
        <v>9</v>
      </c>
      <c r="D17">
        <v>18</v>
      </c>
      <c r="E17">
        <v>54</v>
      </c>
      <c r="F17">
        <v>0</v>
      </c>
      <c r="H17" s="16">
        <f t="shared" si="1"/>
        <v>0.9</v>
      </c>
      <c r="I17" s="16">
        <f t="shared" si="0"/>
        <v>0.9</v>
      </c>
      <c r="J17" s="16">
        <f t="shared" si="0"/>
        <v>0.54</v>
      </c>
      <c r="K17" s="16">
        <f t="shared" si="0"/>
        <v>0</v>
      </c>
      <c r="M17" s="16" t="b">
        <f t="shared" si="2"/>
        <v>1</v>
      </c>
    </row>
    <row r="18" spans="1:13" x14ac:dyDescent="0.25">
      <c r="A18" t="s">
        <v>34</v>
      </c>
      <c r="B18" t="s">
        <v>33</v>
      </c>
      <c r="C18">
        <v>8</v>
      </c>
      <c r="D18">
        <v>6</v>
      </c>
      <c r="E18">
        <v>67</v>
      </c>
      <c r="F18">
        <v>0</v>
      </c>
      <c r="H18" s="16">
        <f t="shared" si="1"/>
        <v>0.8</v>
      </c>
      <c r="I18" s="16">
        <f t="shared" si="0"/>
        <v>0.3</v>
      </c>
      <c r="J18" s="16">
        <f t="shared" si="0"/>
        <v>0.67</v>
      </c>
      <c r="K18" s="16">
        <f t="shared" si="0"/>
        <v>0</v>
      </c>
      <c r="M18" s="16" t="b">
        <f t="shared" si="2"/>
        <v>1</v>
      </c>
    </row>
    <row r="19" spans="1:13" x14ac:dyDescent="0.25">
      <c r="A19" t="s">
        <v>36</v>
      </c>
      <c r="B19" t="s">
        <v>35</v>
      </c>
      <c r="C19">
        <v>7</v>
      </c>
      <c r="D19">
        <v>14</v>
      </c>
      <c r="E19">
        <v>85</v>
      </c>
      <c r="F19">
        <v>1</v>
      </c>
      <c r="H19" s="16">
        <f t="shared" si="1"/>
        <v>0.7</v>
      </c>
      <c r="I19" s="16">
        <f t="shared" si="0"/>
        <v>0.7</v>
      </c>
      <c r="J19" s="16">
        <f t="shared" si="0"/>
        <v>0.85</v>
      </c>
      <c r="K19" s="16">
        <f t="shared" si="0"/>
        <v>1</v>
      </c>
      <c r="M19" s="16" t="b">
        <f t="shared" si="2"/>
        <v>0</v>
      </c>
    </row>
    <row r="20" spans="1:13" x14ac:dyDescent="0.25">
      <c r="A20" t="s">
        <v>38</v>
      </c>
      <c r="B20" t="s">
        <v>37</v>
      </c>
      <c r="C20">
        <v>6</v>
      </c>
      <c r="D20">
        <v>12</v>
      </c>
      <c r="E20">
        <v>83</v>
      </c>
      <c r="F20">
        <v>1</v>
      </c>
      <c r="H20" s="16">
        <f>C20/C$2</f>
        <v>0.6</v>
      </c>
      <c r="I20" s="16">
        <f t="shared" ref="I20:K20" si="3">D20/D$2</f>
        <v>0.6</v>
      </c>
      <c r="J20" s="16">
        <f t="shared" si="3"/>
        <v>0.83</v>
      </c>
      <c r="K20" s="16">
        <f t="shared" si="3"/>
        <v>1</v>
      </c>
      <c r="M20" s="16" t="b">
        <f t="shared" si="2"/>
        <v>0</v>
      </c>
    </row>
    <row r="22" spans="1:13" x14ac:dyDescent="0.25">
      <c r="A22" t="s">
        <v>40</v>
      </c>
      <c r="C22">
        <f>MIN(C4:C20)</f>
        <v>4</v>
      </c>
      <c r="D22">
        <f t="shared" ref="D22:F22" si="4">MIN(D4:D20)</f>
        <v>6</v>
      </c>
      <c r="E22">
        <f t="shared" si="4"/>
        <v>16</v>
      </c>
      <c r="F22">
        <f t="shared" si="4"/>
        <v>0</v>
      </c>
      <c r="H22" s="16">
        <f>MIN(H4:H20)</f>
        <v>0.4</v>
      </c>
      <c r="I22" s="16">
        <f t="shared" ref="I22:K22" si="5">MIN(I4:I20)</f>
        <v>0.3</v>
      </c>
      <c r="J22" s="16">
        <f t="shared" si="5"/>
        <v>0.16</v>
      </c>
      <c r="K22" s="16">
        <f t="shared" si="5"/>
        <v>0</v>
      </c>
    </row>
    <row r="23" spans="1:13" x14ac:dyDescent="0.25">
      <c r="A23" t="s">
        <v>39</v>
      </c>
      <c r="C23">
        <f>MAX(C4:C20)</f>
        <v>10</v>
      </c>
      <c r="D23">
        <f t="shared" ref="D23:F23" si="6">MAX(D4:D20)</f>
        <v>20</v>
      </c>
      <c r="E23">
        <f t="shared" si="6"/>
        <v>99</v>
      </c>
      <c r="F23">
        <f t="shared" si="6"/>
        <v>1</v>
      </c>
      <c r="H23" s="16">
        <f>MAX(H4:H20)</f>
        <v>1</v>
      </c>
      <c r="I23" s="16">
        <f t="shared" ref="I23:K23" si="7">MAX(I4:I20)</f>
        <v>1</v>
      </c>
      <c r="J23" s="16">
        <f t="shared" si="7"/>
        <v>0.99</v>
      </c>
      <c r="K23" s="16">
        <f t="shared" si="7"/>
        <v>1</v>
      </c>
    </row>
    <row r="24" spans="1:13" x14ac:dyDescent="0.25">
      <c r="A24" t="s">
        <v>41</v>
      </c>
      <c r="C24" s="17">
        <f>AVERAGE(C4:C20)</f>
        <v>7.4117647058823533</v>
      </c>
      <c r="D24" s="17">
        <f t="shared" ref="D24:F24" si="8">AVERAGE(D4:D20)</f>
        <v>14.117647058823529</v>
      </c>
      <c r="E24" s="17">
        <f t="shared" si="8"/>
        <v>67.470588235294116</v>
      </c>
      <c r="F24" s="17">
        <f t="shared" si="8"/>
        <v>0.70588235294117652</v>
      </c>
      <c r="H24" s="16">
        <f>AVERAGE(H4:H20)</f>
        <v>0.74117647058823533</v>
      </c>
      <c r="I24" s="16">
        <f t="shared" ref="I24:K24" si="9">AVERAGE(I4:I20)</f>
        <v>0.70588235294117652</v>
      </c>
      <c r="J24" s="16">
        <f t="shared" si="9"/>
        <v>0.67470588235294127</v>
      </c>
      <c r="K24" s="16">
        <f t="shared" si="9"/>
        <v>0.70588235294117652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CD2E-E90A-4300-B13F-45F595E39C01}">
  <dimension ref="A1:N109"/>
  <sheetViews>
    <sheetView workbookViewId="0">
      <selection activeCell="O1" sqref="O1"/>
    </sheetView>
  </sheetViews>
  <sheetFormatPr defaultRowHeight="15" x14ac:dyDescent="0.25"/>
  <cols>
    <col min="2" max="2" width="12.85546875" customWidth="1"/>
    <col min="3" max="3" width="10.42578125" customWidth="1"/>
    <col min="4" max="4" width="15" customWidth="1"/>
    <col min="5" max="6" width="10.5703125" bestFit="1" customWidth="1"/>
    <col min="7" max="7" width="10.28515625" customWidth="1"/>
    <col min="8" max="8" width="15.85546875" customWidth="1"/>
    <col min="9" max="9" width="12.140625" bestFit="1" customWidth="1"/>
    <col min="10" max="10" width="12.140625" customWidth="1"/>
    <col min="11" max="11" width="9.7109375" customWidth="1"/>
  </cols>
  <sheetData>
    <row r="1" spans="1:14" s="20" customFormat="1" ht="65.25" customHeight="1" x14ac:dyDescent="0.25">
      <c r="A1" s="19" t="s">
        <v>53</v>
      </c>
      <c r="B1" s="19" t="s">
        <v>54</v>
      </c>
      <c r="C1" s="19" t="s">
        <v>55</v>
      </c>
      <c r="D1" s="19" t="s">
        <v>56</v>
      </c>
      <c r="E1" s="19" t="s">
        <v>57</v>
      </c>
      <c r="F1" s="19" t="s">
        <v>58</v>
      </c>
      <c r="G1" s="19" t="s">
        <v>59</v>
      </c>
      <c r="H1" s="19" t="s">
        <v>60</v>
      </c>
      <c r="I1" s="19" t="s">
        <v>2</v>
      </c>
      <c r="J1" s="19" t="s">
        <v>106</v>
      </c>
      <c r="K1" s="19" t="s">
        <v>61</v>
      </c>
    </row>
    <row r="2" spans="1:14" x14ac:dyDescent="0.25">
      <c r="A2" t="s">
        <v>62</v>
      </c>
      <c r="B2" s="18">
        <v>1001</v>
      </c>
      <c r="C2">
        <v>1</v>
      </c>
      <c r="D2" t="s">
        <v>69</v>
      </c>
      <c r="E2" s="1">
        <v>58.3</v>
      </c>
      <c r="F2" s="1">
        <v>98.4</v>
      </c>
      <c r="G2" s="2">
        <f t="shared" ref="G2:G33" si="0">F2-E2</f>
        <v>40.100000000000009</v>
      </c>
      <c r="H2" s="1">
        <f t="shared" ref="H2:H33" si="1">IF(F2&gt;50, G2*0.2, G2*0.1)</f>
        <v>8.0200000000000014</v>
      </c>
      <c r="I2" t="s">
        <v>79</v>
      </c>
      <c r="J2" t="s">
        <v>81</v>
      </c>
      <c r="K2" t="s">
        <v>79</v>
      </c>
    </row>
    <row r="3" spans="1:14" x14ac:dyDescent="0.25">
      <c r="A3" t="s">
        <v>62</v>
      </c>
      <c r="B3" s="18">
        <f t="shared" ref="B3:B23" si="2">B2+1</f>
        <v>1002</v>
      </c>
      <c r="C3">
        <f t="shared" ref="C3:C23" si="3">C2+1</f>
        <v>2</v>
      </c>
      <c r="D3" t="s">
        <v>77</v>
      </c>
      <c r="E3" s="1">
        <v>11.4</v>
      </c>
      <c r="F3" s="1">
        <v>18.98</v>
      </c>
      <c r="G3" s="2">
        <f t="shared" si="0"/>
        <v>7.58</v>
      </c>
      <c r="H3" s="1">
        <f t="shared" si="1"/>
        <v>0.75800000000000001</v>
      </c>
      <c r="I3" t="s">
        <v>79</v>
      </c>
      <c r="J3" t="s">
        <v>79</v>
      </c>
      <c r="K3" t="s">
        <v>87</v>
      </c>
    </row>
    <row r="4" spans="1:14" x14ac:dyDescent="0.25">
      <c r="A4" t="s">
        <v>62</v>
      </c>
      <c r="B4" s="18">
        <f t="shared" si="2"/>
        <v>1003</v>
      </c>
      <c r="C4">
        <f t="shared" si="3"/>
        <v>3</v>
      </c>
      <c r="D4" t="s">
        <v>70</v>
      </c>
      <c r="E4" s="1">
        <v>11.4</v>
      </c>
      <c r="F4" s="1">
        <v>16.3</v>
      </c>
      <c r="G4" s="2">
        <f t="shared" si="0"/>
        <v>4.9000000000000004</v>
      </c>
      <c r="H4" s="1">
        <f t="shared" si="1"/>
        <v>0.49000000000000005</v>
      </c>
      <c r="I4" t="s">
        <v>79</v>
      </c>
      <c r="J4" t="s">
        <v>81</v>
      </c>
      <c r="K4" t="s">
        <v>90</v>
      </c>
    </row>
    <row r="5" spans="1:14" x14ac:dyDescent="0.25">
      <c r="A5" t="s">
        <v>63</v>
      </c>
      <c r="B5" s="18">
        <f t="shared" si="2"/>
        <v>1004</v>
      </c>
      <c r="C5">
        <f t="shared" si="3"/>
        <v>4</v>
      </c>
      <c r="D5" t="s">
        <v>72</v>
      </c>
      <c r="E5" s="1">
        <v>344</v>
      </c>
      <c r="F5" s="1">
        <v>504</v>
      </c>
      <c r="G5" s="2">
        <f t="shared" si="0"/>
        <v>160</v>
      </c>
      <c r="H5" s="1">
        <f t="shared" si="1"/>
        <v>32</v>
      </c>
      <c r="I5" t="s">
        <v>79</v>
      </c>
      <c r="J5" t="s">
        <v>81</v>
      </c>
      <c r="K5" t="s">
        <v>102</v>
      </c>
    </row>
    <row r="6" spans="1:14" x14ac:dyDescent="0.25">
      <c r="A6" t="s">
        <v>65</v>
      </c>
      <c r="B6" s="18">
        <f t="shared" si="2"/>
        <v>1005</v>
      </c>
      <c r="C6">
        <f t="shared" si="3"/>
        <v>5</v>
      </c>
      <c r="D6" t="s">
        <v>70</v>
      </c>
      <c r="E6" s="1">
        <v>11.4</v>
      </c>
      <c r="F6" s="1">
        <v>16.3</v>
      </c>
      <c r="G6" s="2">
        <f t="shared" si="0"/>
        <v>4.9000000000000004</v>
      </c>
      <c r="H6" s="1">
        <f t="shared" si="1"/>
        <v>0.49000000000000005</v>
      </c>
      <c r="I6" t="s">
        <v>79</v>
      </c>
      <c r="J6" t="s">
        <v>79</v>
      </c>
      <c r="K6" t="s">
        <v>84</v>
      </c>
    </row>
    <row r="7" spans="1:14" x14ac:dyDescent="0.25">
      <c r="A7" t="s">
        <v>65</v>
      </c>
      <c r="B7" s="18">
        <f t="shared" si="2"/>
        <v>1006</v>
      </c>
      <c r="C7">
        <f t="shared" si="3"/>
        <v>6</v>
      </c>
      <c r="D7" t="s">
        <v>73</v>
      </c>
      <c r="E7" s="1">
        <v>3.08</v>
      </c>
      <c r="F7" s="1">
        <v>5</v>
      </c>
      <c r="G7" s="2">
        <f t="shared" si="0"/>
        <v>1.92</v>
      </c>
      <c r="H7" s="1">
        <f t="shared" si="1"/>
        <v>0.192</v>
      </c>
      <c r="I7" t="s">
        <v>79</v>
      </c>
      <c r="J7" t="s">
        <v>81</v>
      </c>
      <c r="K7" t="s">
        <v>87</v>
      </c>
      <c r="N7" t="s">
        <v>110</v>
      </c>
    </row>
    <row r="8" spans="1:14" x14ac:dyDescent="0.25">
      <c r="A8" t="s">
        <v>66</v>
      </c>
      <c r="B8" s="18">
        <f t="shared" si="2"/>
        <v>1007</v>
      </c>
      <c r="C8">
        <f t="shared" si="3"/>
        <v>7</v>
      </c>
      <c r="D8" t="s">
        <v>72</v>
      </c>
      <c r="E8" s="1">
        <v>344</v>
      </c>
      <c r="F8" s="1">
        <v>504</v>
      </c>
      <c r="G8" s="2">
        <f t="shared" si="0"/>
        <v>160</v>
      </c>
      <c r="H8" s="1">
        <f t="shared" si="1"/>
        <v>32</v>
      </c>
      <c r="I8" t="s">
        <v>79</v>
      </c>
      <c r="J8" t="s">
        <v>81</v>
      </c>
      <c r="K8" t="s">
        <v>87</v>
      </c>
      <c r="N8" t="s">
        <v>111</v>
      </c>
    </row>
    <row r="9" spans="1:14" x14ac:dyDescent="0.25">
      <c r="A9" t="s">
        <v>66</v>
      </c>
      <c r="B9" s="18">
        <f t="shared" si="2"/>
        <v>1008</v>
      </c>
      <c r="C9">
        <f t="shared" si="3"/>
        <v>8</v>
      </c>
      <c r="D9" t="s">
        <v>70</v>
      </c>
      <c r="E9" s="1">
        <v>11.4</v>
      </c>
      <c r="F9" s="1">
        <v>16.3</v>
      </c>
      <c r="G9" s="2">
        <f t="shared" si="0"/>
        <v>4.9000000000000004</v>
      </c>
      <c r="H9" s="1">
        <f t="shared" si="1"/>
        <v>0.49000000000000005</v>
      </c>
      <c r="I9" t="s">
        <v>79</v>
      </c>
      <c r="J9" t="s">
        <v>79</v>
      </c>
      <c r="K9" t="s">
        <v>95</v>
      </c>
      <c r="N9" t="s">
        <v>112</v>
      </c>
    </row>
    <row r="10" spans="1:14" x14ac:dyDescent="0.25">
      <c r="A10" t="s">
        <v>64</v>
      </c>
      <c r="B10" s="18">
        <f t="shared" si="2"/>
        <v>1009</v>
      </c>
      <c r="C10">
        <f t="shared" si="3"/>
        <v>9</v>
      </c>
      <c r="D10" t="s">
        <v>73</v>
      </c>
      <c r="E10" s="1">
        <v>3.08</v>
      </c>
      <c r="F10" s="1">
        <v>5</v>
      </c>
      <c r="G10" s="2">
        <f t="shared" si="0"/>
        <v>1.92</v>
      </c>
      <c r="H10" s="1">
        <f t="shared" si="1"/>
        <v>0.192</v>
      </c>
      <c r="I10" t="s">
        <v>79</v>
      </c>
      <c r="J10" t="s">
        <v>81</v>
      </c>
      <c r="K10" t="s">
        <v>98</v>
      </c>
      <c r="N10" t="s">
        <v>113</v>
      </c>
    </row>
    <row r="11" spans="1:14" x14ac:dyDescent="0.25">
      <c r="A11" t="s">
        <v>67</v>
      </c>
      <c r="B11" s="18">
        <f t="shared" si="2"/>
        <v>1010</v>
      </c>
      <c r="C11">
        <f t="shared" si="3"/>
        <v>10</v>
      </c>
      <c r="D11" t="s">
        <v>78</v>
      </c>
      <c r="E11" s="1">
        <v>6.9</v>
      </c>
      <c r="F11" s="1">
        <v>10.89</v>
      </c>
      <c r="G11" s="2">
        <f t="shared" si="0"/>
        <v>3.99</v>
      </c>
      <c r="H11" s="1">
        <f t="shared" si="1"/>
        <v>0.39900000000000002</v>
      </c>
      <c r="I11" t="s">
        <v>79</v>
      </c>
      <c r="J11" t="s">
        <v>81</v>
      </c>
      <c r="K11" t="s">
        <v>99</v>
      </c>
      <c r="N11" t="s">
        <v>114</v>
      </c>
    </row>
    <row r="12" spans="1:14" x14ac:dyDescent="0.25">
      <c r="A12" t="s">
        <v>67</v>
      </c>
      <c r="B12" s="18">
        <f t="shared" si="2"/>
        <v>1011</v>
      </c>
      <c r="C12">
        <f t="shared" si="3"/>
        <v>11</v>
      </c>
      <c r="D12" t="s">
        <v>70</v>
      </c>
      <c r="E12" s="1">
        <v>11.4</v>
      </c>
      <c r="F12" s="1">
        <v>16.3</v>
      </c>
      <c r="G12" s="2">
        <f t="shared" si="0"/>
        <v>4.9000000000000004</v>
      </c>
      <c r="H12" s="1">
        <f t="shared" si="1"/>
        <v>0.49000000000000005</v>
      </c>
      <c r="I12" t="s">
        <v>79</v>
      </c>
      <c r="J12" t="s">
        <v>81</v>
      </c>
      <c r="K12" t="s">
        <v>79</v>
      </c>
      <c r="N12" t="s">
        <v>115</v>
      </c>
    </row>
    <row r="13" spans="1:14" x14ac:dyDescent="0.25">
      <c r="A13" t="s">
        <v>67</v>
      </c>
      <c r="B13" s="18">
        <f t="shared" si="2"/>
        <v>1012</v>
      </c>
      <c r="C13">
        <f t="shared" si="3"/>
        <v>12</v>
      </c>
      <c r="D13" t="s">
        <v>77</v>
      </c>
      <c r="E13" s="1">
        <v>11.4</v>
      </c>
      <c r="F13" s="1">
        <v>18.98</v>
      </c>
      <c r="G13" s="2">
        <f t="shared" si="0"/>
        <v>7.58</v>
      </c>
      <c r="H13" s="1">
        <f t="shared" si="1"/>
        <v>0.75800000000000001</v>
      </c>
      <c r="I13" t="s">
        <v>79</v>
      </c>
      <c r="J13" t="s">
        <v>81</v>
      </c>
      <c r="K13" t="s">
        <v>86</v>
      </c>
      <c r="N13" t="s">
        <v>116</v>
      </c>
    </row>
    <row r="14" spans="1:14" x14ac:dyDescent="0.25">
      <c r="A14" t="s">
        <v>68</v>
      </c>
      <c r="B14" s="18">
        <f t="shared" si="2"/>
        <v>1013</v>
      </c>
      <c r="C14">
        <f t="shared" si="3"/>
        <v>13</v>
      </c>
      <c r="D14" t="s">
        <v>75</v>
      </c>
      <c r="E14" s="1">
        <v>6.98</v>
      </c>
      <c r="F14" s="1">
        <v>10</v>
      </c>
      <c r="G14" s="2">
        <f t="shared" si="0"/>
        <v>3.0199999999999996</v>
      </c>
      <c r="H14" s="1">
        <f t="shared" si="1"/>
        <v>0.30199999999999999</v>
      </c>
      <c r="I14" t="s">
        <v>79</v>
      </c>
      <c r="J14" t="s">
        <v>79</v>
      </c>
      <c r="K14" t="s">
        <v>94</v>
      </c>
    </row>
    <row r="15" spans="1:14" x14ac:dyDescent="0.25">
      <c r="A15" t="s">
        <v>68</v>
      </c>
      <c r="B15" s="18">
        <f t="shared" si="2"/>
        <v>1014</v>
      </c>
      <c r="C15">
        <f t="shared" si="3"/>
        <v>14</v>
      </c>
      <c r="D15" t="s">
        <v>78</v>
      </c>
      <c r="E15" s="1">
        <v>6.9</v>
      </c>
      <c r="F15" s="1">
        <v>10.89</v>
      </c>
      <c r="G15" s="2">
        <f t="shared" si="0"/>
        <v>3.99</v>
      </c>
      <c r="H15" s="1">
        <f t="shared" si="1"/>
        <v>0.39900000000000002</v>
      </c>
      <c r="I15" t="s">
        <v>79</v>
      </c>
      <c r="J15" t="s">
        <v>81</v>
      </c>
      <c r="K15" t="s">
        <v>97</v>
      </c>
    </row>
    <row r="16" spans="1:14" x14ac:dyDescent="0.25">
      <c r="A16" t="s">
        <v>62</v>
      </c>
      <c r="B16" s="18">
        <f t="shared" si="2"/>
        <v>1015</v>
      </c>
      <c r="C16">
        <f t="shared" si="3"/>
        <v>15</v>
      </c>
      <c r="D16" t="s">
        <v>70</v>
      </c>
      <c r="E16" s="1">
        <v>11.4</v>
      </c>
      <c r="F16" s="1">
        <v>16.3</v>
      </c>
      <c r="G16" s="2">
        <f t="shared" si="0"/>
        <v>4.9000000000000004</v>
      </c>
      <c r="H16" s="1">
        <f t="shared" si="1"/>
        <v>0.49000000000000005</v>
      </c>
      <c r="I16" t="s">
        <v>82</v>
      </c>
      <c r="J16" t="s">
        <v>83</v>
      </c>
      <c r="K16" t="s">
        <v>81</v>
      </c>
    </row>
    <row r="17" spans="1:11" x14ac:dyDescent="0.25">
      <c r="A17" t="s">
        <v>62</v>
      </c>
      <c r="B17" s="18">
        <f t="shared" si="2"/>
        <v>1016</v>
      </c>
      <c r="C17">
        <f t="shared" si="3"/>
        <v>16</v>
      </c>
      <c r="D17" t="s">
        <v>71</v>
      </c>
      <c r="E17" s="1">
        <v>6.2</v>
      </c>
      <c r="F17" s="1">
        <v>9.1999999999999993</v>
      </c>
      <c r="G17" s="2">
        <f t="shared" si="0"/>
        <v>2.9999999999999991</v>
      </c>
      <c r="H17" s="1">
        <f t="shared" si="1"/>
        <v>0.29999999999999993</v>
      </c>
      <c r="I17" t="s">
        <v>82</v>
      </c>
      <c r="J17" t="s">
        <v>83</v>
      </c>
      <c r="K17" t="s">
        <v>91</v>
      </c>
    </row>
    <row r="18" spans="1:11" x14ac:dyDescent="0.25">
      <c r="A18" t="s">
        <v>63</v>
      </c>
      <c r="B18" s="18">
        <f t="shared" si="2"/>
        <v>1017</v>
      </c>
      <c r="C18">
        <f t="shared" si="3"/>
        <v>17</v>
      </c>
      <c r="D18" t="s">
        <v>73</v>
      </c>
      <c r="E18" s="1">
        <v>3.08</v>
      </c>
      <c r="F18" s="1">
        <v>5</v>
      </c>
      <c r="G18" s="2">
        <f t="shared" si="0"/>
        <v>1.92</v>
      </c>
      <c r="H18" s="1">
        <f t="shared" si="1"/>
        <v>0.192</v>
      </c>
      <c r="I18" t="s">
        <v>82</v>
      </c>
      <c r="J18" t="s">
        <v>83</v>
      </c>
      <c r="K18" t="s">
        <v>103</v>
      </c>
    </row>
    <row r="19" spans="1:11" x14ac:dyDescent="0.25">
      <c r="A19" t="s">
        <v>65</v>
      </c>
      <c r="B19" s="18">
        <f t="shared" si="2"/>
        <v>1018</v>
      </c>
      <c r="C19">
        <f t="shared" si="3"/>
        <v>18</v>
      </c>
      <c r="D19" t="s">
        <v>74</v>
      </c>
      <c r="E19" s="1">
        <v>58.97</v>
      </c>
      <c r="F19" s="1">
        <v>60</v>
      </c>
      <c r="G19" s="2">
        <f t="shared" si="0"/>
        <v>1.0300000000000011</v>
      </c>
      <c r="H19" s="1">
        <f t="shared" si="1"/>
        <v>0.20600000000000024</v>
      </c>
      <c r="I19" t="s">
        <v>82</v>
      </c>
      <c r="J19" t="s">
        <v>83</v>
      </c>
      <c r="K19" t="s">
        <v>88</v>
      </c>
    </row>
    <row r="20" spans="1:11" x14ac:dyDescent="0.25">
      <c r="A20" t="s">
        <v>66</v>
      </c>
      <c r="B20" s="18">
        <f t="shared" si="2"/>
        <v>1019</v>
      </c>
      <c r="C20">
        <f t="shared" si="3"/>
        <v>19</v>
      </c>
      <c r="D20" t="s">
        <v>73</v>
      </c>
      <c r="E20" s="1">
        <v>3.08</v>
      </c>
      <c r="F20" s="1">
        <v>5</v>
      </c>
      <c r="G20" s="2">
        <f t="shared" si="0"/>
        <v>1.92</v>
      </c>
      <c r="H20" s="1">
        <f t="shared" si="1"/>
        <v>0.192</v>
      </c>
      <c r="I20" t="s">
        <v>82</v>
      </c>
      <c r="J20" t="s">
        <v>83</v>
      </c>
      <c r="K20" t="s">
        <v>88</v>
      </c>
    </row>
    <row r="21" spans="1:11" x14ac:dyDescent="0.25">
      <c r="A21" t="s">
        <v>64</v>
      </c>
      <c r="B21" s="18">
        <f t="shared" si="2"/>
        <v>1020</v>
      </c>
      <c r="C21">
        <f t="shared" si="3"/>
        <v>20</v>
      </c>
      <c r="D21" t="s">
        <v>74</v>
      </c>
      <c r="E21" s="1">
        <v>58.97</v>
      </c>
      <c r="F21" s="1">
        <v>60</v>
      </c>
      <c r="G21" s="2">
        <f t="shared" si="0"/>
        <v>1.0300000000000011</v>
      </c>
      <c r="H21" s="1">
        <f t="shared" si="1"/>
        <v>0.20600000000000024</v>
      </c>
      <c r="I21" t="s">
        <v>82</v>
      </c>
      <c r="J21" t="s">
        <v>83</v>
      </c>
      <c r="K21" t="s">
        <v>99</v>
      </c>
    </row>
    <row r="22" spans="1:11" x14ac:dyDescent="0.25">
      <c r="A22" t="s">
        <v>67</v>
      </c>
      <c r="B22" s="18">
        <f t="shared" si="2"/>
        <v>1021</v>
      </c>
      <c r="C22">
        <f t="shared" si="3"/>
        <v>21</v>
      </c>
      <c r="D22" t="s">
        <v>71</v>
      </c>
      <c r="E22" s="1">
        <v>6.2</v>
      </c>
      <c r="F22" s="1">
        <v>9.1999999999999993</v>
      </c>
      <c r="G22" s="2">
        <f t="shared" si="0"/>
        <v>2.9999999999999991</v>
      </c>
      <c r="H22" s="1">
        <f t="shared" si="1"/>
        <v>0.29999999999999993</v>
      </c>
      <c r="I22" t="s">
        <v>82</v>
      </c>
      <c r="J22" t="s">
        <v>83</v>
      </c>
      <c r="K22" t="s">
        <v>81</v>
      </c>
    </row>
    <row r="23" spans="1:11" x14ac:dyDescent="0.25">
      <c r="A23" t="s">
        <v>67</v>
      </c>
      <c r="B23" s="18">
        <f t="shared" si="2"/>
        <v>1022</v>
      </c>
      <c r="C23">
        <f t="shared" si="3"/>
        <v>22</v>
      </c>
      <c r="D23" t="s">
        <v>78</v>
      </c>
      <c r="E23" s="1">
        <v>6.9</v>
      </c>
      <c r="F23" s="1">
        <v>10.89</v>
      </c>
      <c r="G23" s="2">
        <f t="shared" si="0"/>
        <v>3.99</v>
      </c>
      <c r="H23" s="1">
        <f t="shared" si="1"/>
        <v>0.39900000000000002</v>
      </c>
      <c r="I23" t="s">
        <v>82</v>
      </c>
      <c r="J23" t="s">
        <v>83</v>
      </c>
      <c r="K23" t="s">
        <v>87</v>
      </c>
    </row>
    <row r="24" spans="1:11" x14ac:dyDescent="0.25">
      <c r="A24" t="s">
        <v>68</v>
      </c>
      <c r="B24" s="18">
        <f t="shared" ref="B24:B55" si="4">B23+1</f>
        <v>1023</v>
      </c>
      <c r="C24">
        <v>1</v>
      </c>
      <c r="D24" t="s">
        <v>69</v>
      </c>
      <c r="E24" s="1">
        <v>58.3</v>
      </c>
      <c r="F24" s="1">
        <v>98.4</v>
      </c>
      <c r="G24" s="2">
        <f t="shared" si="0"/>
        <v>40.100000000000009</v>
      </c>
      <c r="H24" s="1">
        <f t="shared" si="1"/>
        <v>8.0200000000000014</v>
      </c>
      <c r="I24" t="s">
        <v>82</v>
      </c>
      <c r="J24" t="s">
        <v>83</v>
      </c>
      <c r="K24" t="s">
        <v>98</v>
      </c>
    </row>
    <row r="25" spans="1:11" x14ac:dyDescent="0.25">
      <c r="A25" t="s">
        <v>62</v>
      </c>
      <c r="B25" s="18">
        <f t="shared" si="4"/>
        <v>1024</v>
      </c>
      <c r="C25">
        <f t="shared" ref="C25:C32" si="5">C24+1</f>
        <v>2</v>
      </c>
      <c r="D25" t="s">
        <v>71</v>
      </c>
      <c r="E25" s="1">
        <v>6.2</v>
      </c>
      <c r="F25" s="1">
        <v>9.1999999999999993</v>
      </c>
      <c r="G25" s="2">
        <f t="shared" si="0"/>
        <v>2.9999999999999991</v>
      </c>
      <c r="H25" s="1">
        <f t="shared" si="1"/>
        <v>0.29999999999999993</v>
      </c>
      <c r="I25" t="s">
        <v>80</v>
      </c>
      <c r="J25" t="s">
        <v>84</v>
      </c>
      <c r="K25" t="s">
        <v>82</v>
      </c>
    </row>
    <row r="26" spans="1:11" x14ac:dyDescent="0.25">
      <c r="A26" t="s">
        <v>63</v>
      </c>
      <c r="B26" s="18">
        <f t="shared" si="4"/>
        <v>1025</v>
      </c>
      <c r="C26">
        <f t="shared" si="5"/>
        <v>3</v>
      </c>
      <c r="D26" t="s">
        <v>72</v>
      </c>
      <c r="E26" s="1">
        <v>344</v>
      </c>
      <c r="F26" s="1">
        <v>504</v>
      </c>
      <c r="G26" s="2">
        <f t="shared" si="0"/>
        <v>160</v>
      </c>
      <c r="H26" s="1">
        <f t="shared" si="1"/>
        <v>32</v>
      </c>
      <c r="I26" t="s">
        <v>80</v>
      </c>
      <c r="J26" t="s">
        <v>84</v>
      </c>
      <c r="K26" t="s">
        <v>92</v>
      </c>
    </row>
    <row r="27" spans="1:11" x14ac:dyDescent="0.25">
      <c r="A27" t="s">
        <v>63</v>
      </c>
      <c r="B27" s="18">
        <f t="shared" si="4"/>
        <v>1026</v>
      </c>
      <c r="C27">
        <f t="shared" si="5"/>
        <v>4</v>
      </c>
      <c r="D27" t="s">
        <v>74</v>
      </c>
      <c r="E27" s="1">
        <v>58.97</v>
      </c>
      <c r="F27" s="1">
        <v>60</v>
      </c>
      <c r="G27" s="2">
        <f t="shared" si="0"/>
        <v>1.0300000000000011</v>
      </c>
      <c r="H27" s="1">
        <f t="shared" si="1"/>
        <v>0.20600000000000024</v>
      </c>
      <c r="I27" t="s">
        <v>80</v>
      </c>
      <c r="J27" t="s">
        <v>84</v>
      </c>
      <c r="K27" t="s">
        <v>104</v>
      </c>
    </row>
    <row r="28" spans="1:11" x14ac:dyDescent="0.25">
      <c r="A28" t="s">
        <v>65</v>
      </c>
      <c r="B28" s="18">
        <f t="shared" si="4"/>
        <v>1027</v>
      </c>
      <c r="C28">
        <f t="shared" si="5"/>
        <v>5</v>
      </c>
      <c r="D28" t="s">
        <v>75</v>
      </c>
      <c r="E28" s="1">
        <v>6.98</v>
      </c>
      <c r="F28" s="1">
        <v>10</v>
      </c>
      <c r="G28" s="2">
        <f t="shared" si="0"/>
        <v>3.0199999999999996</v>
      </c>
      <c r="H28" s="1">
        <f t="shared" si="1"/>
        <v>0.30199999999999999</v>
      </c>
      <c r="I28" t="s">
        <v>80</v>
      </c>
      <c r="J28" t="s">
        <v>84</v>
      </c>
      <c r="K28" t="s">
        <v>89</v>
      </c>
    </row>
    <row r="29" spans="1:11" x14ac:dyDescent="0.25">
      <c r="A29" t="s">
        <v>66</v>
      </c>
      <c r="B29" s="18">
        <f t="shared" si="4"/>
        <v>1028</v>
      </c>
      <c r="C29">
        <f t="shared" si="5"/>
        <v>6</v>
      </c>
      <c r="D29" t="s">
        <v>71</v>
      </c>
      <c r="E29" s="1">
        <v>6.2</v>
      </c>
      <c r="F29" s="1">
        <v>9.1999999999999993</v>
      </c>
      <c r="G29" s="2">
        <f t="shared" si="0"/>
        <v>2.9999999999999991</v>
      </c>
      <c r="H29" s="1">
        <f t="shared" si="1"/>
        <v>0.29999999999999993</v>
      </c>
      <c r="I29" t="s">
        <v>80</v>
      </c>
      <c r="J29" t="s">
        <v>84</v>
      </c>
      <c r="K29" t="s">
        <v>86</v>
      </c>
    </row>
    <row r="30" spans="1:11" x14ac:dyDescent="0.25">
      <c r="A30" t="s">
        <v>66</v>
      </c>
      <c r="B30" s="18">
        <f t="shared" si="4"/>
        <v>1029</v>
      </c>
      <c r="C30">
        <f t="shared" si="5"/>
        <v>7</v>
      </c>
      <c r="D30" t="s">
        <v>74</v>
      </c>
      <c r="E30" s="1">
        <v>58.97</v>
      </c>
      <c r="F30" s="1">
        <v>60</v>
      </c>
      <c r="G30" s="2">
        <f t="shared" si="0"/>
        <v>1.0300000000000011</v>
      </c>
      <c r="H30" s="1">
        <f t="shared" si="1"/>
        <v>0.20600000000000024</v>
      </c>
      <c r="I30" t="s">
        <v>80</v>
      </c>
      <c r="J30" t="s">
        <v>84</v>
      </c>
      <c r="K30" t="s">
        <v>89</v>
      </c>
    </row>
    <row r="31" spans="1:11" x14ac:dyDescent="0.25">
      <c r="A31" t="s">
        <v>64</v>
      </c>
      <c r="B31" s="18">
        <f t="shared" si="4"/>
        <v>1030</v>
      </c>
      <c r="C31">
        <f t="shared" si="5"/>
        <v>8</v>
      </c>
      <c r="D31" t="s">
        <v>75</v>
      </c>
      <c r="E31" s="1">
        <v>6.98</v>
      </c>
      <c r="F31" s="1">
        <v>10</v>
      </c>
      <c r="G31" s="2">
        <f t="shared" si="0"/>
        <v>3.0199999999999996</v>
      </c>
      <c r="H31" s="1">
        <f t="shared" si="1"/>
        <v>0.30199999999999999</v>
      </c>
      <c r="I31" t="s">
        <v>80</v>
      </c>
      <c r="J31" t="s">
        <v>84</v>
      </c>
      <c r="K31" t="s">
        <v>100</v>
      </c>
    </row>
    <row r="32" spans="1:11" x14ac:dyDescent="0.25">
      <c r="A32" t="s">
        <v>67</v>
      </c>
      <c r="B32" s="18">
        <f t="shared" si="4"/>
        <v>1031</v>
      </c>
      <c r="C32">
        <f t="shared" si="5"/>
        <v>9</v>
      </c>
      <c r="D32" t="s">
        <v>72</v>
      </c>
      <c r="E32" s="1">
        <v>344</v>
      </c>
      <c r="F32" s="1">
        <v>504</v>
      </c>
      <c r="G32" s="2">
        <f t="shared" si="0"/>
        <v>160</v>
      </c>
      <c r="H32" s="1">
        <f t="shared" si="1"/>
        <v>32</v>
      </c>
      <c r="I32" t="s">
        <v>80</v>
      </c>
      <c r="J32" t="s">
        <v>84</v>
      </c>
      <c r="K32" t="s">
        <v>82</v>
      </c>
    </row>
    <row r="33" spans="1:11" x14ac:dyDescent="0.25">
      <c r="A33" t="s">
        <v>67</v>
      </c>
      <c r="B33" s="18">
        <f t="shared" si="4"/>
        <v>1032</v>
      </c>
      <c r="C33">
        <v>1</v>
      </c>
      <c r="D33" t="s">
        <v>69</v>
      </c>
      <c r="E33" s="1">
        <v>58.3</v>
      </c>
      <c r="F33" s="1">
        <v>98.4</v>
      </c>
      <c r="G33" s="2">
        <f t="shared" si="0"/>
        <v>40.100000000000009</v>
      </c>
      <c r="H33" s="1">
        <f t="shared" si="1"/>
        <v>8.0200000000000014</v>
      </c>
      <c r="I33" t="s">
        <v>80</v>
      </c>
      <c r="J33" t="s">
        <v>84</v>
      </c>
      <c r="K33" t="s">
        <v>88</v>
      </c>
    </row>
    <row r="34" spans="1:11" x14ac:dyDescent="0.25">
      <c r="A34" t="s">
        <v>68</v>
      </c>
      <c r="B34" s="18">
        <f t="shared" si="4"/>
        <v>1033</v>
      </c>
      <c r="C34">
        <f t="shared" ref="C34:C49" si="6">C33+1</f>
        <v>2</v>
      </c>
      <c r="D34" t="s">
        <v>70</v>
      </c>
      <c r="E34" s="1">
        <v>11.4</v>
      </c>
      <c r="F34" s="1">
        <v>16.3</v>
      </c>
      <c r="G34" s="2">
        <f t="shared" ref="G34:G65" si="7">F34-E34</f>
        <v>4.9000000000000004</v>
      </c>
      <c r="H34" s="1">
        <f t="shared" ref="H34:H65" si="8">IF(F34&gt;50, G34*0.2, G34*0.1)</f>
        <v>0.49000000000000005</v>
      </c>
      <c r="I34" t="s">
        <v>80</v>
      </c>
      <c r="J34" t="s">
        <v>84</v>
      </c>
      <c r="K34" t="s">
        <v>99</v>
      </c>
    </row>
    <row r="35" spans="1:11" x14ac:dyDescent="0.25">
      <c r="A35" t="s">
        <v>62</v>
      </c>
      <c r="B35" s="18">
        <f t="shared" si="4"/>
        <v>1034</v>
      </c>
      <c r="C35">
        <f t="shared" si="6"/>
        <v>3</v>
      </c>
      <c r="D35" t="s">
        <v>72</v>
      </c>
      <c r="E35" s="1">
        <v>344</v>
      </c>
      <c r="F35" s="1">
        <v>504</v>
      </c>
      <c r="G35" s="2">
        <f t="shared" si="7"/>
        <v>160</v>
      </c>
      <c r="H35" s="1">
        <f t="shared" si="8"/>
        <v>32</v>
      </c>
      <c r="I35" t="s">
        <v>85</v>
      </c>
      <c r="J35" t="s">
        <v>86</v>
      </c>
      <c r="K35" t="s">
        <v>83</v>
      </c>
    </row>
    <row r="36" spans="1:11" x14ac:dyDescent="0.25">
      <c r="A36" t="s">
        <v>63</v>
      </c>
      <c r="B36" s="18">
        <f t="shared" si="4"/>
        <v>1035</v>
      </c>
      <c r="C36">
        <f t="shared" si="6"/>
        <v>4</v>
      </c>
      <c r="D36" t="s">
        <v>75</v>
      </c>
      <c r="E36" s="1">
        <v>6.98</v>
      </c>
      <c r="F36" s="1">
        <v>10</v>
      </c>
      <c r="G36" s="2">
        <f t="shared" si="7"/>
        <v>3.0199999999999996</v>
      </c>
      <c r="H36" s="1">
        <f t="shared" si="8"/>
        <v>0.30199999999999999</v>
      </c>
      <c r="I36" t="s">
        <v>85</v>
      </c>
      <c r="J36" t="s">
        <v>86</v>
      </c>
      <c r="K36" t="s">
        <v>79</v>
      </c>
    </row>
    <row r="37" spans="1:11" x14ac:dyDescent="0.25">
      <c r="A37" t="s">
        <v>66</v>
      </c>
      <c r="B37" s="18">
        <f t="shared" si="4"/>
        <v>1036</v>
      </c>
      <c r="C37">
        <f t="shared" si="6"/>
        <v>5</v>
      </c>
      <c r="D37" t="s">
        <v>75</v>
      </c>
      <c r="E37" s="1">
        <v>6.98</v>
      </c>
      <c r="F37" s="1">
        <v>10</v>
      </c>
      <c r="G37" s="2">
        <f t="shared" si="7"/>
        <v>3.0199999999999996</v>
      </c>
      <c r="H37" s="1">
        <f t="shared" si="8"/>
        <v>0.30199999999999999</v>
      </c>
      <c r="I37" t="s">
        <v>85</v>
      </c>
      <c r="J37" t="s">
        <v>86</v>
      </c>
      <c r="K37" t="s">
        <v>90</v>
      </c>
    </row>
    <row r="38" spans="1:11" x14ac:dyDescent="0.25">
      <c r="A38" t="s">
        <v>67</v>
      </c>
      <c r="B38" s="18">
        <f t="shared" si="4"/>
        <v>1037</v>
      </c>
      <c r="C38">
        <f t="shared" si="6"/>
        <v>6</v>
      </c>
      <c r="D38" t="s">
        <v>73</v>
      </c>
      <c r="E38" s="1">
        <v>3.08</v>
      </c>
      <c r="F38" s="1">
        <v>5</v>
      </c>
      <c r="G38" s="2">
        <f t="shared" si="7"/>
        <v>1.92</v>
      </c>
      <c r="H38" s="1">
        <f t="shared" si="8"/>
        <v>0.192</v>
      </c>
      <c r="I38" t="s">
        <v>85</v>
      </c>
      <c r="J38" t="s">
        <v>86</v>
      </c>
      <c r="K38" t="s">
        <v>83</v>
      </c>
    </row>
    <row r="39" spans="1:11" x14ac:dyDescent="0.25">
      <c r="A39" t="s">
        <v>68</v>
      </c>
      <c r="B39" s="18">
        <f t="shared" si="4"/>
        <v>1038</v>
      </c>
      <c r="C39">
        <f t="shared" si="6"/>
        <v>7</v>
      </c>
      <c r="D39" t="s">
        <v>70</v>
      </c>
      <c r="E39" s="1">
        <v>11.4</v>
      </c>
      <c r="F39" s="1">
        <v>16.3</v>
      </c>
      <c r="G39" s="2">
        <f t="shared" si="7"/>
        <v>4.9000000000000004</v>
      </c>
      <c r="H39" s="1">
        <f t="shared" si="8"/>
        <v>0.49000000000000005</v>
      </c>
      <c r="I39" t="s">
        <v>85</v>
      </c>
      <c r="J39" t="s">
        <v>86</v>
      </c>
      <c r="K39" t="s">
        <v>89</v>
      </c>
    </row>
    <row r="40" spans="1:11" x14ac:dyDescent="0.25">
      <c r="A40" t="s">
        <v>62</v>
      </c>
      <c r="B40" s="18">
        <f t="shared" si="4"/>
        <v>1039</v>
      </c>
      <c r="C40">
        <f t="shared" si="6"/>
        <v>8</v>
      </c>
      <c r="D40" t="s">
        <v>73</v>
      </c>
      <c r="E40" s="1">
        <v>3.08</v>
      </c>
      <c r="F40" s="1">
        <v>5</v>
      </c>
      <c r="G40" s="2">
        <f t="shared" si="7"/>
        <v>1.92</v>
      </c>
      <c r="H40" s="1">
        <f t="shared" si="8"/>
        <v>0.192</v>
      </c>
      <c r="I40" t="s">
        <v>105</v>
      </c>
      <c r="J40" t="s">
        <v>88</v>
      </c>
      <c r="K40" t="s">
        <v>80</v>
      </c>
    </row>
    <row r="41" spans="1:11" x14ac:dyDescent="0.25">
      <c r="A41" t="s">
        <v>65</v>
      </c>
      <c r="B41" s="18">
        <f t="shared" si="4"/>
        <v>1040</v>
      </c>
      <c r="C41">
        <f t="shared" si="6"/>
        <v>9</v>
      </c>
      <c r="D41" t="s">
        <v>76</v>
      </c>
      <c r="E41" s="1">
        <v>4</v>
      </c>
      <c r="F41" s="1">
        <v>10</v>
      </c>
      <c r="G41" s="2">
        <f t="shared" si="7"/>
        <v>6</v>
      </c>
      <c r="H41" s="1">
        <f t="shared" si="8"/>
        <v>0.60000000000000009</v>
      </c>
      <c r="I41" t="s">
        <v>105</v>
      </c>
      <c r="J41" t="s">
        <v>88</v>
      </c>
      <c r="K41" t="s">
        <v>81</v>
      </c>
    </row>
    <row r="42" spans="1:11" x14ac:dyDescent="0.25">
      <c r="A42" t="s">
        <v>66</v>
      </c>
      <c r="B42" s="18">
        <f t="shared" si="4"/>
        <v>1041</v>
      </c>
      <c r="C42">
        <f t="shared" si="6"/>
        <v>10</v>
      </c>
      <c r="D42" t="s">
        <v>76</v>
      </c>
      <c r="E42" s="1">
        <v>4</v>
      </c>
      <c r="F42" s="1">
        <v>10</v>
      </c>
      <c r="G42" s="2">
        <f t="shared" si="7"/>
        <v>6</v>
      </c>
      <c r="H42" s="1">
        <f t="shared" si="8"/>
        <v>0.60000000000000009</v>
      </c>
      <c r="I42" t="s">
        <v>105</v>
      </c>
      <c r="J42" t="s">
        <v>88</v>
      </c>
      <c r="K42" t="s">
        <v>91</v>
      </c>
    </row>
    <row r="43" spans="1:11" x14ac:dyDescent="0.25">
      <c r="A43" t="s">
        <v>67</v>
      </c>
      <c r="B43" s="18">
        <f t="shared" si="4"/>
        <v>1042</v>
      </c>
      <c r="C43">
        <f t="shared" si="6"/>
        <v>11</v>
      </c>
      <c r="D43" t="s">
        <v>74</v>
      </c>
      <c r="E43" s="1">
        <v>58.97</v>
      </c>
      <c r="F43" s="1">
        <v>60</v>
      </c>
      <c r="G43" s="2">
        <f t="shared" si="7"/>
        <v>1.0300000000000011</v>
      </c>
      <c r="H43" s="1">
        <f t="shared" si="8"/>
        <v>0.20600000000000024</v>
      </c>
      <c r="I43" t="s">
        <v>105</v>
      </c>
      <c r="J43" t="s">
        <v>88</v>
      </c>
      <c r="K43" t="s">
        <v>80</v>
      </c>
    </row>
    <row r="44" spans="1:11" x14ac:dyDescent="0.25">
      <c r="A44" t="s">
        <v>68</v>
      </c>
      <c r="B44" s="18">
        <f t="shared" si="4"/>
        <v>1043</v>
      </c>
      <c r="C44">
        <f t="shared" si="6"/>
        <v>12</v>
      </c>
      <c r="D44" t="s">
        <v>71</v>
      </c>
      <c r="E44" s="1">
        <v>6.2</v>
      </c>
      <c r="F44" s="1">
        <v>9.1999999999999993</v>
      </c>
      <c r="G44" s="2">
        <f t="shared" si="7"/>
        <v>2.9999999999999991</v>
      </c>
      <c r="H44" s="1">
        <f t="shared" si="8"/>
        <v>0.29999999999999993</v>
      </c>
      <c r="I44" t="s">
        <v>105</v>
      </c>
      <c r="J44" t="s">
        <v>88</v>
      </c>
      <c r="K44" t="s">
        <v>90</v>
      </c>
    </row>
    <row r="45" spans="1:11" x14ac:dyDescent="0.25">
      <c r="A45" t="s">
        <v>63</v>
      </c>
      <c r="B45" s="18">
        <f t="shared" si="4"/>
        <v>1044</v>
      </c>
      <c r="C45">
        <f t="shared" si="6"/>
        <v>13</v>
      </c>
      <c r="D45" t="s">
        <v>71</v>
      </c>
      <c r="E45" s="1">
        <v>6.2</v>
      </c>
      <c r="F45" s="1">
        <v>9.1999999999999993</v>
      </c>
      <c r="G45" s="2">
        <f t="shared" si="7"/>
        <v>2.9999999999999991</v>
      </c>
      <c r="H45" s="1">
        <f t="shared" si="8"/>
        <v>0.29999999999999993</v>
      </c>
      <c r="I45" t="s">
        <v>88</v>
      </c>
      <c r="J45" t="s">
        <v>88</v>
      </c>
      <c r="K45" t="s">
        <v>101</v>
      </c>
    </row>
    <row r="46" spans="1:11" x14ac:dyDescent="0.25">
      <c r="A46" t="s">
        <v>66</v>
      </c>
      <c r="B46" s="18">
        <f t="shared" si="4"/>
        <v>1045</v>
      </c>
      <c r="C46">
        <f t="shared" si="6"/>
        <v>14</v>
      </c>
      <c r="D46" t="s">
        <v>74</v>
      </c>
      <c r="E46" s="1">
        <v>58.97</v>
      </c>
      <c r="F46" s="1">
        <v>60</v>
      </c>
      <c r="G46" s="2">
        <f t="shared" si="7"/>
        <v>1.0300000000000011</v>
      </c>
      <c r="H46" s="1">
        <f t="shared" si="8"/>
        <v>0.20600000000000024</v>
      </c>
      <c r="I46" t="s">
        <v>88</v>
      </c>
      <c r="J46" t="s">
        <v>88</v>
      </c>
      <c r="K46" t="s">
        <v>79</v>
      </c>
    </row>
    <row r="47" spans="1:11" x14ac:dyDescent="0.25">
      <c r="A47" t="s">
        <v>66</v>
      </c>
      <c r="B47" s="18">
        <f t="shared" si="4"/>
        <v>1046</v>
      </c>
      <c r="C47">
        <f t="shared" si="6"/>
        <v>15</v>
      </c>
      <c r="D47" t="s">
        <v>70</v>
      </c>
      <c r="E47" s="1">
        <v>11.4</v>
      </c>
      <c r="F47" s="1">
        <v>16.3</v>
      </c>
      <c r="G47" s="2">
        <f t="shared" si="7"/>
        <v>4.9000000000000004</v>
      </c>
      <c r="H47" s="1">
        <f t="shared" si="8"/>
        <v>0.49000000000000005</v>
      </c>
      <c r="I47" t="s">
        <v>88</v>
      </c>
      <c r="J47" t="s">
        <v>88</v>
      </c>
      <c r="K47" t="s">
        <v>85</v>
      </c>
    </row>
    <row r="48" spans="1:11" x14ac:dyDescent="0.25">
      <c r="A48" t="s">
        <v>64</v>
      </c>
      <c r="B48" s="18">
        <f t="shared" si="4"/>
        <v>1047</v>
      </c>
      <c r="C48">
        <f t="shared" si="6"/>
        <v>16</v>
      </c>
      <c r="D48" t="s">
        <v>74</v>
      </c>
      <c r="E48" s="1">
        <v>58.97</v>
      </c>
      <c r="F48" s="1">
        <v>60</v>
      </c>
      <c r="G48" s="2">
        <f t="shared" si="7"/>
        <v>1.0300000000000011</v>
      </c>
      <c r="H48" s="1">
        <f t="shared" si="8"/>
        <v>0.20600000000000024</v>
      </c>
      <c r="I48" t="s">
        <v>88</v>
      </c>
      <c r="J48" t="s">
        <v>88</v>
      </c>
      <c r="K48" t="s">
        <v>95</v>
      </c>
    </row>
    <row r="49" spans="1:11" x14ac:dyDescent="0.25">
      <c r="A49" t="s">
        <v>62</v>
      </c>
      <c r="B49" s="18">
        <f t="shared" si="4"/>
        <v>1048</v>
      </c>
      <c r="C49">
        <f t="shared" si="6"/>
        <v>17</v>
      </c>
      <c r="D49" t="s">
        <v>74</v>
      </c>
      <c r="E49" s="1">
        <v>58.97</v>
      </c>
      <c r="F49" s="1">
        <v>60</v>
      </c>
      <c r="G49" s="2">
        <f t="shared" si="7"/>
        <v>1.0300000000000011</v>
      </c>
      <c r="H49" s="1">
        <f t="shared" si="8"/>
        <v>0.20600000000000024</v>
      </c>
      <c r="I49" t="s">
        <v>89</v>
      </c>
      <c r="J49" t="s">
        <v>89</v>
      </c>
      <c r="K49" t="s">
        <v>84</v>
      </c>
    </row>
    <row r="50" spans="1:11" x14ac:dyDescent="0.25">
      <c r="A50" t="s">
        <v>62</v>
      </c>
      <c r="B50" s="18">
        <f t="shared" si="4"/>
        <v>1049</v>
      </c>
      <c r="C50">
        <v>1</v>
      </c>
      <c r="D50" t="s">
        <v>69</v>
      </c>
      <c r="E50" s="1">
        <v>58.3</v>
      </c>
      <c r="F50" s="1">
        <v>98.4</v>
      </c>
      <c r="G50" s="2">
        <f t="shared" si="7"/>
        <v>40.100000000000009</v>
      </c>
      <c r="H50" s="1">
        <f t="shared" si="8"/>
        <v>8.0200000000000014</v>
      </c>
      <c r="I50" t="s">
        <v>89</v>
      </c>
      <c r="J50" t="s">
        <v>90</v>
      </c>
      <c r="K50" t="s">
        <v>89</v>
      </c>
    </row>
    <row r="51" spans="1:11" x14ac:dyDescent="0.25">
      <c r="A51" t="s">
        <v>63</v>
      </c>
      <c r="B51" s="18">
        <f t="shared" si="4"/>
        <v>1050</v>
      </c>
      <c r="C51">
        <f>C50+1</f>
        <v>2</v>
      </c>
      <c r="D51" t="s">
        <v>70</v>
      </c>
      <c r="E51" s="1">
        <v>11.4</v>
      </c>
      <c r="F51" s="1">
        <v>16.3</v>
      </c>
      <c r="G51" s="2">
        <f t="shared" si="7"/>
        <v>4.9000000000000004</v>
      </c>
      <c r="H51" s="1">
        <f t="shared" si="8"/>
        <v>0.49000000000000005</v>
      </c>
      <c r="I51" t="s">
        <v>89</v>
      </c>
      <c r="J51" t="s">
        <v>89</v>
      </c>
      <c r="K51" t="s">
        <v>100</v>
      </c>
    </row>
    <row r="52" spans="1:11" x14ac:dyDescent="0.25">
      <c r="A52" t="s">
        <v>65</v>
      </c>
      <c r="B52" s="18">
        <f t="shared" si="4"/>
        <v>1051</v>
      </c>
      <c r="C52">
        <f>C51+1</f>
        <v>3</v>
      </c>
      <c r="D52" t="s">
        <v>77</v>
      </c>
      <c r="E52" s="1">
        <v>11.4</v>
      </c>
      <c r="F52" s="1">
        <v>18.98</v>
      </c>
      <c r="G52" s="2">
        <f t="shared" si="7"/>
        <v>7.58</v>
      </c>
      <c r="H52" s="1">
        <f t="shared" si="8"/>
        <v>0.75800000000000001</v>
      </c>
      <c r="I52" t="s">
        <v>89</v>
      </c>
      <c r="J52" t="s">
        <v>89</v>
      </c>
      <c r="K52" t="s">
        <v>82</v>
      </c>
    </row>
    <row r="53" spans="1:11" x14ac:dyDescent="0.25">
      <c r="A53" t="s">
        <v>65</v>
      </c>
      <c r="B53" s="18">
        <f t="shared" si="4"/>
        <v>1052</v>
      </c>
      <c r="C53">
        <f>C52+1</f>
        <v>4</v>
      </c>
      <c r="D53" t="s">
        <v>72</v>
      </c>
      <c r="E53" s="1">
        <v>344</v>
      </c>
      <c r="F53" s="1">
        <v>504</v>
      </c>
      <c r="G53" s="2">
        <f t="shared" si="7"/>
        <v>160</v>
      </c>
      <c r="H53" s="1">
        <f t="shared" si="8"/>
        <v>32</v>
      </c>
      <c r="I53" t="s">
        <v>89</v>
      </c>
      <c r="J53" t="s">
        <v>90</v>
      </c>
      <c r="K53" t="s">
        <v>86</v>
      </c>
    </row>
    <row r="54" spans="1:11" x14ac:dyDescent="0.25">
      <c r="A54" t="s">
        <v>65</v>
      </c>
      <c r="B54" s="18">
        <f t="shared" si="4"/>
        <v>1053</v>
      </c>
      <c r="C54">
        <f>C53+1</f>
        <v>5</v>
      </c>
      <c r="D54" t="s">
        <v>73</v>
      </c>
      <c r="E54" s="1">
        <v>3.08</v>
      </c>
      <c r="F54" s="1">
        <v>5</v>
      </c>
      <c r="G54" s="2">
        <f t="shared" si="7"/>
        <v>1.92</v>
      </c>
      <c r="H54" s="1">
        <f t="shared" si="8"/>
        <v>0.192</v>
      </c>
      <c r="I54" t="s">
        <v>89</v>
      </c>
      <c r="J54" t="s">
        <v>89</v>
      </c>
      <c r="K54" t="s">
        <v>97</v>
      </c>
    </row>
    <row r="55" spans="1:11" x14ac:dyDescent="0.25">
      <c r="A55" t="s">
        <v>66</v>
      </c>
      <c r="B55" s="18">
        <f t="shared" si="4"/>
        <v>1054</v>
      </c>
      <c r="C55">
        <v>1</v>
      </c>
      <c r="D55" t="s">
        <v>69</v>
      </c>
      <c r="E55" s="1">
        <v>58.3</v>
      </c>
      <c r="F55" s="1">
        <v>98.4</v>
      </c>
      <c r="G55" s="2">
        <f t="shared" si="7"/>
        <v>40.100000000000009</v>
      </c>
      <c r="H55" s="1">
        <f t="shared" si="8"/>
        <v>8.0200000000000014</v>
      </c>
      <c r="I55" t="s">
        <v>89</v>
      </c>
      <c r="J55" t="s">
        <v>89</v>
      </c>
      <c r="K55" t="s">
        <v>84</v>
      </c>
    </row>
    <row r="56" spans="1:11" x14ac:dyDescent="0.25">
      <c r="A56" t="s">
        <v>66</v>
      </c>
      <c r="B56" s="18">
        <f t="shared" ref="B56:B87" si="9">B55+1</f>
        <v>1055</v>
      </c>
      <c r="C56">
        <f t="shared" ref="C56:C70" si="10">C55+1</f>
        <v>2</v>
      </c>
      <c r="D56" t="s">
        <v>77</v>
      </c>
      <c r="E56" s="1">
        <v>11.4</v>
      </c>
      <c r="F56" s="1">
        <v>18.98</v>
      </c>
      <c r="G56" s="2">
        <f t="shared" si="7"/>
        <v>7.58</v>
      </c>
      <c r="H56" s="1">
        <f t="shared" si="8"/>
        <v>0.75800000000000001</v>
      </c>
      <c r="I56" t="s">
        <v>89</v>
      </c>
      <c r="J56" t="s">
        <v>89</v>
      </c>
      <c r="K56" t="s">
        <v>92</v>
      </c>
    </row>
    <row r="57" spans="1:11" x14ac:dyDescent="0.25">
      <c r="A57" t="s">
        <v>64</v>
      </c>
      <c r="B57" s="18">
        <f t="shared" si="9"/>
        <v>1056</v>
      </c>
      <c r="C57">
        <f t="shared" si="10"/>
        <v>3</v>
      </c>
      <c r="D57" t="s">
        <v>72</v>
      </c>
      <c r="E57" s="1">
        <v>344</v>
      </c>
      <c r="F57" s="1">
        <v>504</v>
      </c>
      <c r="G57" s="2">
        <f t="shared" si="7"/>
        <v>160</v>
      </c>
      <c r="H57" s="1">
        <f t="shared" si="8"/>
        <v>32</v>
      </c>
      <c r="I57" t="s">
        <v>89</v>
      </c>
      <c r="J57" t="s">
        <v>90</v>
      </c>
      <c r="K57" t="s">
        <v>97</v>
      </c>
    </row>
    <row r="58" spans="1:11" x14ac:dyDescent="0.25">
      <c r="A58" t="s">
        <v>64</v>
      </c>
      <c r="B58" s="18">
        <f t="shared" si="9"/>
        <v>1057</v>
      </c>
      <c r="C58">
        <f t="shared" si="10"/>
        <v>4</v>
      </c>
      <c r="D58" t="s">
        <v>73</v>
      </c>
      <c r="E58" s="1">
        <v>3.08</v>
      </c>
      <c r="F58" s="1">
        <v>5</v>
      </c>
      <c r="G58" s="2">
        <f t="shared" si="7"/>
        <v>1.92</v>
      </c>
      <c r="H58" s="1">
        <f t="shared" si="8"/>
        <v>0.192</v>
      </c>
      <c r="I58" t="s">
        <v>89</v>
      </c>
      <c r="J58" t="s">
        <v>89</v>
      </c>
      <c r="K58" t="s">
        <v>94</v>
      </c>
    </row>
    <row r="59" spans="1:11" x14ac:dyDescent="0.25">
      <c r="A59" t="s">
        <v>67</v>
      </c>
      <c r="B59" s="18">
        <f t="shared" si="9"/>
        <v>1058</v>
      </c>
      <c r="C59">
        <f t="shared" si="10"/>
        <v>5</v>
      </c>
      <c r="D59" t="s">
        <v>76</v>
      </c>
      <c r="E59" s="1">
        <v>4</v>
      </c>
      <c r="F59" s="1">
        <v>10</v>
      </c>
      <c r="G59" s="2">
        <f t="shared" si="7"/>
        <v>6</v>
      </c>
      <c r="H59" s="1">
        <f t="shared" si="8"/>
        <v>0.60000000000000009</v>
      </c>
      <c r="I59" t="s">
        <v>89</v>
      </c>
      <c r="J59" t="s">
        <v>89</v>
      </c>
      <c r="K59" t="s">
        <v>97</v>
      </c>
    </row>
    <row r="60" spans="1:11" x14ac:dyDescent="0.25">
      <c r="A60" t="s">
        <v>67</v>
      </c>
      <c r="B60" s="18">
        <f t="shared" si="9"/>
        <v>1059</v>
      </c>
      <c r="C60">
        <f t="shared" si="10"/>
        <v>6</v>
      </c>
      <c r="D60" t="s">
        <v>75</v>
      </c>
      <c r="E60" s="1">
        <v>6.98</v>
      </c>
      <c r="F60" s="1">
        <v>10</v>
      </c>
      <c r="G60" s="2">
        <f t="shared" si="7"/>
        <v>3.0199999999999996</v>
      </c>
      <c r="H60" s="1">
        <f t="shared" si="8"/>
        <v>0.30199999999999999</v>
      </c>
      <c r="I60" t="s">
        <v>89</v>
      </c>
      <c r="J60" t="s">
        <v>89</v>
      </c>
      <c r="K60" t="s">
        <v>84</v>
      </c>
    </row>
    <row r="61" spans="1:11" x14ac:dyDescent="0.25">
      <c r="A61" t="s">
        <v>68</v>
      </c>
      <c r="B61" s="18">
        <f t="shared" si="9"/>
        <v>1060</v>
      </c>
      <c r="C61">
        <f t="shared" si="10"/>
        <v>7</v>
      </c>
      <c r="D61" t="s">
        <v>72</v>
      </c>
      <c r="E61" s="1">
        <v>344</v>
      </c>
      <c r="F61" s="1">
        <v>504</v>
      </c>
      <c r="G61" s="2">
        <f t="shared" si="7"/>
        <v>160</v>
      </c>
      <c r="H61" s="1">
        <f t="shared" si="8"/>
        <v>32</v>
      </c>
      <c r="I61" t="s">
        <v>89</v>
      </c>
      <c r="J61" t="s">
        <v>89</v>
      </c>
      <c r="K61" t="s">
        <v>91</v>
      </c>
    </row>
    <row r="62" spans="1:11" x14ac:dyDescent="0.25">
      <c r="A62" t="s">
        <v>68</v>
      </c>
      <c r="B62" s="18">
        <f t="shared" si="9"/>
        <v>1061</v>
      </c>
      <c r="C62">
        <f t="shared" si="10"/>
        <v>8</v>
      </c>
      <c r="D62" t="s">
        <v>77</v>
      </c>
      <c r="E62" s="1">
        <v>11.4</v>
      </c>
      <c r="F62" s="1">
        <v>18.98</v>
      </c>
      <c r="G62" s="2">
        <f t="shared" si="7"/>
        <v>7.58</v>
      </c>
      <c r="H62" s="1">
        <f t="shared" si="8"/>
        <v>0.75800000000000001</v>
      </c>
      <c r="I62" t="s">
        <v>89</v>
      </c>
      <c r="J62" t="s">
        <v>90</v>
      </c>
      <c r="K62" t="s">
        <v>96</v>
      </c>
    </row>
    <row r="63" spans="1:11" x14ac:dyDescent="0.25">
      <c r="A63" t="s">
        <v>62</v>
      </c>
      <c r="B63" s="18">
        <f t="shared" si="9"/>
        <v>1062</v>
      </c>
      <c r="C63">
        <f t="shared" si="10"/>
        <v>9</v>
      </c>
      <c r="D63" t="s">
        <v>75</v>
      </c>
      <c r="E63" s="1">
        <v>6.98</v>
      </c>
      <c r="F63" s="1">
        <v>10</v>
      </c>
      <c r="G63" s="2">
        <f t="shared" si="7"/>
        <v>3.0199999999999996</v>
      </c>
      <c r="H63" s="1">
        <f t="shared" si="8"/>
        <v>0.30199999999999999</v>
      </c>
      <c r="I63" t="s">
        <v>90</v>
      </c>
      <c r="J63" t="s">
        <v>90</v>
      </c>
      <c r="K63" t="s">
        <v>85</v>
      </c>
    </row>
    <row r="64" spans="1:11" x14ac:dyDescent="0.25">
      <c r="A64" t="s">
        <v>65</v>
      </c>
      <c r="B64" s="18">
        <f t="shared" si="9"/>
        <v>1063</v>
      </c>
      <c r="C64">
        <f t="shared" si="10"/>
        <v>10</v>
      </c>
      <c r="D64" t="s">
        <v>78</v>
      </c>
      <c r="E64" s="1">
        <v>6.9</v>
      </c>
      <c r="F64" s="1">
        <v>10.89</v>
      </c>
      <c r="G64" s="2">
        <f t="shared" si="7"/>
        <v>3.99</v>
      </c>
      <c r="H64" s="1">
        <f t="shared" si="8"/>
        <v>0.39900000000000002</v>
      </c>
      <c r="I64" t="s">
        <v>90</v>
      </c>
      <c r="J64" t="s">
        <v>90</v>
      </c>
      <c r="K64" t="s">
        <v>83</v>
      </c>
    </row>
    <row r="65" spans="1:11" x14ac:dyDescent="0.25">
      <c r="A65" t="s">
        <v>66</v>
      </c>
      <c r="B65" s="18">
        <f t="shared" si="9"/>
        <v>1064</v>
      </c>
      <c r="C65">
        <f t="shared" si="10"/>
        <v>11</v>
      </c>
      <c r="D65" t="s">
        <v>78</v>
      </c>
      <c r="E65" s="1">
        <v>6.9</v>
      </c>
      <c r="F65" s="1">
        <v>10.89</v>
      </c>
      <c r="G65" s="2">
        <f t="shared" si="7"/>
        <v>3.99</v>
      </c>
      <c r="H65" s="1">
        <f t="shared" si="8"/>
        <v>0.39900000000000002</v>
      </c>
      <c r="I65" t="s">
        <v>90</v>
      </c>
      <c r="J65" t="s">
        <v>90</v>
      </c>
      <c r="K65" t="s">
        <v>93</v>
      </c>
    </row>
    <row r="66" spans="1:11" x14ac:dyDescent="0.25">
      <c r="A66" t="s">
        <v>67</v>
      </c>
      <c r="B66" s="18">
        <f t="shared" si="9"/>
        <v>1065</v>
      </c>
      <c r="C66">
        <f t="shared" si="10"/>
        <v>12</v>
      </c>
      <c r="D66" t="s">
        <v>76</v>
      </c>
      <c r="E66" s="1">
        <v>4</v>
      </c>
      <c r="F66" s="1">
        <v>10</v>
      </c>
      <c r="G66" s="2">
        <f t="shared" ref="G66:G97" si="11">F66-E66</f>
        <v>6</v>
      </c>
      <c r="H66" s="1">
        <f t="shared" ref="H66:H97" si="12">IF(F66&gt;50, G66*0.2, G66*0.1)</f>
        <v>0.60000000000000009</v>
      </c>
      <c r="I66" t="s">
        <v>90</v>
      </c>
      <c r="J66" t="s">
        <v>90</v>
      </c>
      <c r="K66" t="s">
        <v>85</v>
      </c>
    </row>
    <row r="67" spans="1:11" x14ac:dyDescent="0.25">
      <c r="A67" t="s">
        <v>68</v>
      </c>
      <c r="B67" s="18">
        <f t="shared" si="9"/>
        <v>1066</v>
      </c>
      <c r="C67">
        <f t="shared" si="10"/>
        <v>13</v>
      </c>
      <c r="D67" t="s">
        <v>73</v>
      </c>
      <c r="E67" s="1">
        <v>3.08</v>
      </c>
      <c r="F67" s="1">
        <v>5</v>
      </c>
      <c r="G67" s="2">
        <f t="shared" si="11"/>
        <v>1.92</v>
      </c>
      <c r="H67" s="1">
        <f t="shared" si="12"/>
        <v>0.192</v>
      </c>
      <c r="I67" t="s">
        <v>90</v>
      </c>
      <c r="J67" t="s">
        <v>90</v>
      </c>
      <c r="K67" t="s">
        <v>92</v>
      </c>
    </row>
    <row r="68" spans="1:11" x14ac:dyDescent="0.25">
      <c r="A68" t="s">
        <v>62</v>
      </c>
      <c r="B68" s="18">
        <f t="shared" si="9"/>
        <v>1067</v>
      </c>
      <c r="C68">
        <f t="shared" si="10"/>
        <v>14</v>
      </c>
      <c r="D68" t="s">
        <v>76</v>
      </c>
      <c r="E68" s="1">
        <v>4</v>
      </c>
      <c r="F68" s="1">
        <v>10</v>
      </c>
      <c r="G68" s="2">
        <f t="shared" si="11"/>
        <v>6</v>
      </c>
      <c r="H68" s="1">
        <f t="shared" si="12"/>
        <v>0.60000000000000009</v>
      </c>
      <c r="I68" t="s">
        <v>91</v>
      </c>
      <c r="J68" t="s">
        <v>91</v>
      </c>
      <c r="K68" t="s">
        <v>86</v>
      </c>
    </row>
    <row r="69" spans="1:11" x14ac:dyDescent="0.25">
      <c r="A69" t="s">
        <v>63</v>
      </c>
      <c r="B69" s="18">
        <f t="shared" si="9"/>
        <v>1068</v>
      </c>
      <c r="C69">
        <f t="shared" si="10"/>
        <v>15</v>
      </c>
      <c r="D69" t="s">
        <v>75</v>
      </c>
      <c r="E69" s="1">
        <v>6.98</v>
      </c>
      <c r="F69" s="1">
        <v>10</v>
      </c>
      <c r="G69" s="2">
        <f t="shared" si="11"/>
        <v>3.0199999999999996</v>
      </c>
      <c r="H69" s="1">
        <f t="shared" si="12"/>
        <v>0.30199999999999999</v>
      </c>
      <c r="I69" t="s">
        <v>91</v>
      </c>
      <c r="J69" t="s">
        <v>91</v>
      </c>
      <c r="K69" t="s">
        <v>95</v>
      </c>
    </row>
    <row r="70" spans="1:11" x14ac:dyDescent="0.25">
      <c r="A70" t="s">
        <v>63</v>
      </c>
      <c r="B70" s="18">
        <f t="shared" si="9"/>
        <v>1069</v>
      </c>
      <c r="C70">
        <f t="shared" si="10"/>
        <v>16</v>
      </c>
      <c r="D70" t="s">
        <v>76</v>
      </c>
      <c r="E70" s="1">
        <v>4</v>
      </c>
      <c r="F70" s="1">
        <v>10</v>
      </c>
      <c r="G70" s="2">
        <f t="shared" si="11"/>
        <v>6</v>
      </c>
      <c r="H70" s="1">
        <f t="shared" si="12"/>
        <v>0.60000000000000009</v>
      </c>
      <c r="I70" t="s">
        <v>91</v>
      </c>
      <c r="J70" t="s">
        <v>94</v>
      </c>
      <c r="K70" t="s">
        <v>96</v>
      </c>
    </row>
    <row r="71" spans="1:11" x14ac:dyDescent="0.25">
      <c r="A71" t="s">
        <v>65</v>
      </c>
      <c r="B71" s="18">
        <f t="shared" si="9"/>
        <v>1070</v>
      </c>
      <c r="C71">
        <v>1</v>
      </c>
      <c r="D71" t="s">
        <v>69</v>
      </c>
      <c r="E71" s="1">
        <v>58.3</v>
      </c>
      <c r="F71" s="1">
        <v>98.4</v>
      </c>
      <c r="G71" s="2">
        <f t="shared" si="11"/>
        <v>40.100000000000009</v>
      </c>
      <c r="H71" s="1">
        <f t="shared" si="12"/>
        <v>8.0200000000000014</v>
      </c>
      <c r="I71" t="s">
        <v>91</v>
      </c>
      <c r="J71" t="s">
        <v>91</v>
      </c>
      <c r="K71" t="s">
        <v>80</v>
      </c>
    </row>
    <row r="72" spans="1:11" x14ac:dyDescent="0.25">
      <c r="A72" t="s">
        <v>65</v>
      </c>
      <c r="B72" s="18">
        <f t="shared" si="9"/>
        <v>1071</v>
      </c>
      <c r="C72">
        <f>C71+1</f>
        <v>2</v>
      </c>
      <c r="D72" t="s">
        <v>78</v>
      </c>
      <c r="E72" s="1">
        <v>6.9</v>
      </c>
      <c r="F72" s="1">
        <v>10.89</v>
      </c>
      <c r="G72" s="2">
        <f t="shared" si="11"/>
        <v>3.99</v>
      </c>
      <c r="H72" s="1">
        <f t="shared" si="12"/>
        <v>0.39900000000000002</v>
      </c>
      <c r="I72" t="s">
        <v>91</v>
      </c>
      <c r="J72" t="s">
        <v>91</v>
      </c>
      <c r="K72" t="s">
        <v>92</v>
      </c>
    </row>
    <row r="73" spans="1:11" x14ac:dyDescent="0.25">
      <c r="A73" t="s">
        <v>65</v>
      </c>
      <c r="B73" s="18">
        <f t="shared" si="9"/>
        <v>1072</v>
      </c>
      <c r="C73">
        <v>1</v>
      </c>
      <c r="D73" t="s">
        <v>69</v>
      </c>
      <c r="E73" s="1">
        <v>58.3</v>
      </c>
      <c r="F73" s="1">
        <v>98.4</v>
      </c>
      <c r="G73" s="2">
        <f t="shared" si="11"/>
        <v>40.100000000000009</v>
      </c>
      <c r="H73" s="1">
        <f t="shared" si="12"/>
        <v>8.0200000000000014</v>
      </c>
      <c r="I73" t="s">
        <v>91</v>
      </c>
      <c r="J73" t="s">
        <v>94</v>
      </c>
      <c r="K73" t="s">
        <v>93</v>
      </c>
    </row>
    <row r="74" spans="1:11" x14ac:dyDescent="0.25">
      <c r="A74" t="s">
        <v>66</v>
      </c>
      <c r="B74" s="18">
        <f t="shared" si="9"/>
        <v>1073</v>
      </c>
      <c r="C74">
        <f>C73+1</f>
        <v>2</v>
      </c>
      <c r="D74" t="s">
        <v>75</v>
      </c>
      <c r="E74" s="1">
        <v>6.98</v>
      </c>
      <c r="F74" s="1">
        <v>10</v>
      </c>
      <c r="G74" s="2">
        <f t="shared" si="11"/>
        <v>3.0199999999999996</v>
      </c>
      <c r="H74" s="1">
        <f t="shared" si="12"/>
        <v>0.30199999999999999</v>
      </c>
      <c r="I74" t="s">
        <v>91</v>
      </c>
      <c r="J74" t="s">
        <v>94</v>
      </c>
      <c r="K74" t="s">
        <v>81</v>
      </c>
    </row>
    <row r="75" spans="1:11" x14ac:dyDescent="0.25">
      <c r="A75" t="s">
        <v>66</v>
      </c>
      <c r="B75" s="18">
        <f t="shared" si="9"/>
        <v>1074</v>
      </c>
      <c r="C75">
        <v>1</v>
      </c>
      <c r="D75" t="s">
        <v>69</v>
      </c>
      <c r="E75" s="1">
        <v>58.3</v>
      </c>
      <c r="F75" s="1">
        <v>98.4</v>
      </c>
      <c r="G75" s="2">
        <f t="shared" si="11"/>
        <v>40.100000000000009</v>
      </c>
      <c r="H75" s="1">
        <f t="shared" si="12"/>
        <v>8.0200000000000014</v>
      </c>
      <c r="I75" t="s">
        <v>91</v>
      </c>
      <c r="J75" t="s">
        <v>91</v>
      </c>
      <c r="K75" t="s">
        <v>94</v>
      </c>
    </row>
    <row r="76" spans="1:11" x14ac:dyDescent="0.25">
      <c r="A76" t="s">
        <v>64</v>
      </c>
      <c r="B76" s="18">
        <f t="shared" si="9"/>
        <v>1075</v>
      </c>
      <c r="C76">
        <f>C75+1</f>
        <v>2</v>
      </c>
      <c r="D76" t="s">
        <v>78</v>
      </c>
      <c r="E76" s="1">
        <v>6.9</v>
      </c>
      <c r="F76" s="1">
        <v>10.89</v>
      </c>
      <c r="G76" s="2">
        <f t="shared" si="11"/>
        <v>3.99</v>
      </c>
      <c r="H76" s="1">
        <f t="shared" si="12"/>
        <v>0.39900000000000002</v>
      </c>
      <c r="I76" t="s">
        <v>91</v>
      </c>
      <c r="J76" t="s">
        <v>91</v>
      </c>
      <c r="K76" t="s">
        <v>103</v>
      </c>
    </row>
    <row r="77" spans="1:11" x14ac:dyDescent="0.25">
      <c r="A77" t="s">
        <v>64</v>
      </c>
      <c r="B77" s="18">
        <f t="shared" si="9"/>
        <v>1076</v>
      </c>
      <c r="C77">
        <v>1</v>
      </c>
      <c r="D77" t="s">
        <v>69</v>
      </c>
      <c r="E77" s="1">
        <v>58.3</v>
      </c>
      <c r="F77" s="1">
        <v>98.4</v>
      </c>
      <c r="G77" s="2">
        <f t="shared" si="11"/>
        <v>40.100000000000009</v>
      </c>
      <c r="H77" s="1">
        <f t="shared" si="12"/>
        <v>8.0200000000000014</v>
      </c>
      <c r="I77" t="s">
        <v>91</v>
      </c>
      <c r="J77" t="s">
        <v>94</v>
      </c>
      <c r="K77" t="s">
        <v>104</v>
      </c>
    </row>
    <row r="78" spans="1:11" x14ac:dyDescent="0.25">
      <c r="A78" t="s">
        <v>68</v>
      </c>
      <c r="B78" s="18">
        <f t="shared" si="9"/>
        <v>1077</v>
      </c>
      <c r="C78">
        <f t="shared" ref="C78:C88" si="13">C77+1</f>
        <v>2</v>
      </c>
      <c r="D78" t="s">
        <v>74</v>
      </c>
      <c r="E78" s="1">
        <v>58.97</v>
      </c>
      <c r="F78" s="1">
        <v>60</v>
      </c>
      <c r="G78" s="2">
        <f t="shared" si="11"/>
        <v>1.0300000000000011</v>
      </c>
      <c r="H78" s="1">
        <f t="shared" si="12"/>
        <v>0.20600000000000024</v>
      </c>
      <c r="I78" t="s">
        <v>91</v>
      </c>
      <c r="J78" t="s">
        <v>91</v>
      </c>
      <c r="K78" t="s">
        <v>93</v>
      </c>
    </row>
    <row r="79" spans="1:11" x14ac:dyDescent="0.25">
      <c r="A79" t="s">
        <v>63</v>
      </c>
      <c r="B79" s="18">
        <f t="shared" si="9"/>
        <v>1078</v>
      </c>
      <c r="C79">
        <f t="shared" si="13"/>
        <v>3</v>
      </c>
      <c r="D79" t="s">
        <v>77</v>
      </c>
      <c r="E79" s="1">
        <v>11.4</v>
      </c>
      <c r="F79" s="1">
        <v>18.98</v>
      </c>
      <c r="G79" s="2">
        <f t="shared" si="11"/>
        <v>7.58</v>
      </c>
      <c r="H79" s="1">
        <f t="shared" si="12"/>
        <v>0.75800000000000001</v>
      </c>
      <c r="I79" t="s">
        <v>92</v>
      </c>
      <c r="J79" t="s">
        <v>93</v>
      </c>
      <c r="K79" t="s">
        <v>97</v>
      </c>
    </row>
    <row r="80" spans="1:11" x14ac:dyDescent="0.25">
      <c r="A80" t="s">
        <v>65</v>
      </c>
      <c r="B80" s="18">
        <f t="shared" si="9"/>
        <v>1079</v>
      </c>
      <c r="C80">
        <f t="shared" si="13"/>
        <v>4</v>
      </c>
      <c r="D80" t="s">
        <v>70</v>
      </c>
      <c r="E80" s="1">
        <v>11.4</v>
      </c>
      <c r="F80" s="1">
        <v>16.3</v>
      </c>
      <c r="G80" s="2">
        <f t="shared" si="11"/>
        <v>4.9000000000000004</v>
      </c>
      <c r="H80" s="1">
        <f t="shared" si="12"/>
        <v>0.49000000000000005</v>
      </c>
      <c r="I80" t="s">
        <v>92</v>
      </c>
      <c r="J80" t="s">
        <v>93</v>
      </c>
      <c r="K80" t="s">
        <v>94</v>
      </c>
    </row>
    <row r="81" spans="1:11" x14ac:dyDescent="0.25">
      <c r="A81" t="s">
        <v>66</v>
      </c>
      <c r="B81" s="18">
        <f t="shared" si="9"/>
        <v>1080</v>
      </c>
      <c r="C81">
        <f t="shared" si="13"/>
        <v>5</v>
      </c>
      <c r="D81" t="s">
        <v>76</v>
      </c>
      <c r="E81" s="1">
        <v>4</v>
      </c>
      <c r="F81" s="1">
        <v>10</v>
      </c>
      <c r="G81" s="2">
        <f t="shared" si="11"/>
        <v>6</v>
      </c>
      <c r="H81" s="1">
        <f t="shared" si="12"/>
        <v>0.60000000000000009</v>
      </c>
      <c r="I81" t="s">
        <v>92</v>
      </c>
      <c r="J81" t="s">
        <v>93</v>
      </c>
      <c r="K81" t="s">
        <v>82</v>
      </c>
    </row>
    <row r="82" spans="1:11" x14ac:dyDescent="0.25">
      <c r="A82" t="s">
        <v>64</v>
      </c>
      <c r="B82" s="18">
        <f t="shared" si="9"/>
        <v>1081</v>
      </c>
      <c r="C82">
        <f t="shared" si="13"/>
        <v>6</v>
      </c>
      <c r="D82" t="s">
        <v>70</v>
      </c>
      <c r="E82" s="1">
        <v>11.4</v>
      </c>
      <c r="F82" s="1">
        <v>16.3</v>
      </c>
      <c r="G82" s="2">
        <f t="shared" si="11"/>
        <v>4.9000000000000004</v>
      </c>
      <c r="H82" s="1">
        <f t="shared" si="12"/>
        <v>0.49000000000000005</v>
      </c>
      <c r="I82" t="s">
        <v>92</v>
      </c>
      <c r="J82" t="s">
        <v>93</v>
      </c>
      <c r="K82" t="s">
        <v>91</v>
      </c>
    </row>
    <row r="83" spans="1:11" x14ac:dyDescent="0.25">
      <c r="A83" t="s">
        <v>64</v>
      </c>
      <c r="B83" s="18">
        <f t="shared" si="9"/>
        <v>1082</v>
      </c>
      <c r="C83">
        <f t="shared" si="13"/>
        <v>7</v>
      </c>
      <c r="D83" t="s">
        <v>75</v>
      </c>
      <c r="E83" s="1">
        <v>6.98</v>
      </c>
      <c r="F83" s="1">
        <v>10</v>
      </c>
      <c r="G83" s="2">
        <f t="shared" si="11"/>
        <v>3.0199999999999996</v>
      </c>
      <c r="H83" s="1">
        <f t="shared" si="12"/>
        <v>0.30199999999999999</v>
      </c>
      <c r="I83" t="s">
        <v>92</v>
      </c>
      <c r="J83" t="s">
        <v>93</v>
      </c>
      <c r="K83" t="s">
        <v>96</v>
      </c>
    </row>
    <row r="84" spans="1:11" x14ac:dyDescent="0.25">
      <c r="A84" t="s">
        <v>62</v>
      </c>
      <c r="B84" s="18">
        <f t="shared" si="9"/>
        <v>1083</v>
      </c>
      <c r="C84">
        <f t="shared" si="13"/>
        <v>8</v>
      </c>
      <c r="D84" t="s">
        <v>78</v>
      </c>
      <c r="E84" s="1">
        <v>6.9</v>
      </c>
      <c r="F84" s="1">
        <v>10.89</v>
      </c>
      <c r="G84" s="2">
        <f t="shared" si="11"/>
        <v>3.99</v>
      </c>
      <c r="H84" s="1">
        <f t="shared" si="12"/>
        <v>0.39900000000000002</v>
      </c>
      <c r="I84" t="s">
        <v>94</v>
      </c>
      <c r="J84" t="s">
        <v>95</v>
      </c>
      <c r="K84" t="s">
        <v>88</v>
      </c>
    </row>
    <row r="85" spans="1:11" x14ac:dyDescent="0.25">
      <c r="A85" t="s">
        <v>65</v>
      </c>
      <c r="B85" s="18">
        <f t="shared" si="9"/>
        <v>1084</v>
      </c>
      <c r="C85">
        <f t="shared" si="13"/>
        <v>9</v>
      </c>
      <c r="D85" t="s">
        <v>71</v>
      </c>
      <c r="E85" s="1">
        <v>6.2</v>
      </c>
      <c r="F85" s="1">
        <v>9.1999999999999993</v>
      </c>
      <c r="G85" s="2">
        <f t="shared" si="11"/>
        <v>2.9999999999999991</v>
      </c>
      <c r="H85" s="1">
        <f t="shared" si="12"/>
        <v>0.29999999999999993</v>
      </c>
      <c r="I85" t="s">
        <v>94</v>
      </c>
      <c r="J85" t="s">
        <v>95</v>
      </c>
      <c r="K85" t="s">
        <v>85</v>
      </c>
    </row>
    <row r="86" spans="1:11" x14ac:dyDescent="0.25">
      <c r="A86" t="s">
        <v>66</v>
      </c>
      <c r="B86" s="18">
        <f t="shared" si="9"/>
        <v>1085</v>
      </c>
      <c r="C86">
        <f t="shared" si="13"/>
        <v>10</v>
      </c>
      <c r="D86" t="s">
        <v>71</v>
      </c>
      <c r="E86" s="1">
        <v>6.2</v>
      </c>
      <c r="F86" s="1">
        <v>9.1999999999999993</v>
      </c>
      <c r="G86" s="2">
        <f t="shared" si="11"/>
        <v>2.9999999999999991</v>
      </c>
      <c r="H86" s="1">
        <f t="shared" si="12"/>
        <v>0.29999999999999993</v>
      </c>
      <c r="I86" t="s">
        <v>94</v>
      </c>
      <c r="J86" t="s">
        <v>95</v>
      </c>
      <c r="K86" t="s">
        <v>96</v>
      </c>
    </row>
    <row r="87" spans="1:11" x14ac:dyDescent="0.25">
      <c r="A87" t="s">
        <v>67</v>
      </c>
      <c r="B87" s="18">
        <f t="shared" si="9"/>
        <v>1086</v>
      </c>
      <c r="C87">
        <f t="shared" si="13"/>
        <v>11</v>
      </c>
      <c r="D87" t="s">
        <v>77</v>
      </c>
      <c r="E87" s="1">
        <v>11.4</v>
      </c>
      <c r="F87" s="1">
        <v>18.98</v>
      </c>
      <c r="G87" s="2">
        <f t="shared" si="11"/>
        <v>7.58</v>
      </c>
      <c r="H87" s="1">
        <f t="shared" si="12"/>
        <v>0.75800000000000001</v>
      </c>
      <c r="I87" t="s">
        <v>94</v>
      </c>
      <c r="J87" t="s">
        <v>95</v>
      </c>
      <c r="K87" t="s">
        <v>98</v>
      </c>
    </row>
    <row r="88" spans="1:11" x14ac:dyDescent="0.25">
      <c r="A88" t="s">
        <v>68</v>
      </c>
      <c r="B88" s="18">
        <f t="shared" ref="B88:B105" si="14">B87+1</f>
        <v>1087</v>
      </c>
      <c r="C88">
        <f t="shared" si="13"/>
        <v>12</v>
      </c>
      <c r="D88" t="s">
        <v>76</v>
      </c>
      <c r="E88" s="1">
        <v>4</v>
      </c>
      <c r="F88" s="1">
        <v>10</v>
      </c>
      <c r="G88" s="2">
        <f t="shared" si="11"/>
        <v>6</v>
      </c>
      <c r="H88" s="1">
        <f t="shared" si="12"/>
        <v>0.60000000000000009</v>
      </c>
      <c r="I88" t="s">
        <v>94</v>
      </c>
      <c r="J88" t="s">
        <v>95</v>
      </c>
      <c r="K88" t="s">
        <v>95</v>
      </c>
    </row>
    <row r="89" spans="1:11" x14ac:dyDescent="0.25">
      <c r="A89" t="s">
        <v>63</v>
      </c>
      <c r="B89" s="18">
        <f t="shared" si="14"/>
        <v>1088</v>
      </c>
      <c r="C89">
        <v>1</v>
      </c>
      <c r="D89" t="s">
        <v>69</v>
      </c>
      <c r="E89" s="1">
        <v>58.3</v>
      </c>
      <c r="F89" s="1">
        <v>98.4</v>
      </c>
      <c r="G89" s="2">
        <f t="shared" si="11"/>
        <v>40.100000000000009</v>
      </c>
      <c r="H89" s="1">
        <f t="shared" si="12"/>
        <v>8.0200000000000014</v>
      </c>
      <c r="I89" t="s">
        <v>97</v>
      </c>
      <c r="J89" t="s">
        <v>98</v>
      </c>
      <c r="K89" t="s">
        <v>99</v>
      </c>
    </row>
    <row r="90" spans="1:11" x14ac:dyDescent="0.25">
      <c r="A90" t="s">
        <v>65</v>
      </c>
      <c r="B90" s="18">
        <f t="shared" si="14"/>
        <v>1089</v>
      </c>
      <c r="C90">
        <f t="shared" ref="C90:C103" si="15">C89+1</f>
        <v>2</v>
      </c>
      <c r="D90" t="s">
        <v>72</v>
      </c>
      <c r="E90" s="1">
        <v>344</v>
      </c>
      <c r="F90" s="1">
        <v>504</v>
      </c>
      <c r="G90" s="2">
        <f t="shared" si="11"/>
        <v>160</v>
      </c>
      <c r="H90" s="1">
        <f t="shared" si="12"/>
        <v>32</v>
      </c>
      <c r="I90" t="s">
        <v>97</v>
      </c>
      <c r="J90" t="s">
        <v>98</v>
      </c>
      <c r="K90" t="s">
        <v>96</v>
      </c>
    </row>
    <row r="91" spans="1:11" x14ac:dyDescent="0.25">
      <c r="A91" t="s">
        <v>66</v>
      </c>
      <c r="B91" s="18">
        <f t="shared" si="14"/>
        <v>1090</v>
      </c>
      <c r="C91">
        <f t="shared" si="15"/>
        <v>3</v>
      </c>
      <c r="D91" t="s">
        <v>78</v>
      </c>
      <c r="E91" s="1">
        <v>6.9</v>
      </c>
      <c r="F91" s="1">
        <v>10.89</v>
      </c>
      <c r="G91" s="2">
        <f t="shared" si="11"/>
        <v>3.99</v>
      </c>
      <c r="H91" s="1">
        <f t="shared" si="12"/>
        <v>0.39900000000000002</v>
      </c>
      <c r="I91" t="s">
        <v>97</v>
      </c>
      <c r="J91" t="s">
        <v>98</v>
      </c>
      <c r="K91" t="s">
        <v>80</v>
      </c>
    </row>
    <row r="92" spans="1:11" x14ac:dyDescent="0.25">
      <c r="A92" t="s">
        <v>64</v>
      </c>
      <c r="B92" s="18">
        <f t="shared" si="14"/>
        <v>1091</v>
      </c>
      <c r="C92">
        <f t="shared" si="15"/>
        <v>4</v>
      </c>
      <c r="D92" t="s">
        <v>72</v>
      </c>
      <c r="E92" s="1">
        <v>344</v>
      </c>
      <c r="F92" s="1">
        <v>504</v>
      </c>
      <c r="G92" s="2">
        <f t="shared" si="11"/>
        <v>160</v>
      </c>
      <c r="H92" s="1">
        <f t="shared" si="12"/>
        <v>32</v>
      </c>
      <c r="I92" t="s">
        <v>97</v>
      </c>
      <c r="J92" t="s">
        <v>98</v>
      </c>
      <c r="K92" t="s">
        <v>93</v>
      </c>
    </row>
    <row r="93" spans="1:11" x14ac:dyDescent="0.25">
      <c r="A93" t="s">
        <v>63</v>
      </c>
      <c r="B93" s="18">
        <f t="shared" si="14"/>
        <v>1092</v>
      </c>
      <c r="C93">
        <f t="shared" si="15"/>
        <v>5</v>
      </c>
      <c r="D93" t="s">
        <v>78</v>
      </c>
      <c r="E93" s="1">
        <v>6.9</v>
      </c>
      <c r="F93" s="1">
        <v>10.89</v>
      </c>
      <c r="G93" s="2">
        <f t="shared" si="11"/>
        <v>3.99</v>
      </c>
      <c r="H93" s="1">
        <f t="shared" si="12"/>
        <v>0.39900000000000002</v>
      </c>
      <c r="I93" t="s">
        <v>98</v>
      </c>
      <c r="J93" t="s">
        <v>98</v>
      </c>
      <c r="K93" t="s">
        <v>98</v>
      </c>
    </row>
    <row r="94" spans="1:11" x14ac:dyDescent="0.25">
      <c r="A94" t="s">
        <v>65</v>
      </c>
      <c r="B94" s="18">
        <f t="shared" si="14"/>
        <v>1093</v>
      </c>
      <c r="C94">
        <f t="shared" si="15"/>
        <v>6</v>
      </c>
      <c r="D94" t="s">
        <v>71</v>
      </c>
      <c r="E94" s="1">
        <v>6.2</v>
      </c>
      <c r="F94" s="1">
        <v>9.1999999999999993</v>
      </c>
      <c r="G94" s="2">
        <f t="shared" si="11"/>
        <v>2.9999999999999991</v>
      </c>
      <c r="H94" s="1">
        <f t="shared" si="12"/>
        <v>0.29999999999999993</v>
      </c>
      <c r="I94" t="s">
        <v>98</v>
      </c>
      <c r="J94" t="s">
        <v>98</v>
      </c>
      <c r="K94" t="s">
        <v>95</v>
      </c>
    </row>
    <row r="95" spans="1:11" x14ac:dyDescent="0.25">
      <c r="A95" t="s">
        <v>66</v>
      </c>
      <c r="B95" s="18">
        <f t="shared" si="14"/>
        <v>1094</v>
      </c>
      <c r="C95">
        <f t="shared" si="15"/>
        <v>7</v>
      </c>
      <c r="D95" t="s">
        <v>77</v>
      </c>
      <c r="E95" s="1">
        <v>11.4</v>
      </c>
      <c r="F95" s="1">
        <v>18.98</v>
      </c>
      <c r="G95" s="2">
        <f t="shared" si="11"/>
        <v>7.58</v>
      </c>
      <c r="H95" s="1">
        <f t="shared" si="12"/>
        <v>0.75800000000000001</v>
      </c>
      <c r="I95" t="s">
        <v>98</v>
      </c>
      <c r="J95" t="s">
        <v>98</v>
      </c>
      <c r="K95" t="s">
        <v>83</v>
      </c>
    </row>
    <row r="96" spans="1:11" x14ac:dyDescent="0.25">
      <c r="A96" t="s">
        <v>64</v>
      </c>
      <c r="B96" s="18">
        <f t="shared" si="14"/>
        <v>1095</v>
      </c>
      <c r="C96">
        <f t="shared" si="15"/>
        <v>8</v>
      </c>
      <c r="D96" t="s">
        <v>71</v>
      </c>
      <c r="E96" s="1">
        <v>6.2</v>
      </c>
      <c r="F96" s="1">
        <v>9.1999999999999993</v>
      </c>
      <c r="G96" s="2">
        <f t="shared" si="11"/>
        <v>2.9999999999999991</v>
      </c>
      <c r="H96" s="1">
        <f t="shared" si="12"/>
        <v>0.29999999999999993</v>
      </c>
      <c r="I96" t="s">
        <v>98</v>
      </c>
      <c r="J96" t="s">
        <v>98</v>
      </c>
      <c r="K96" t="s">
        <v>92</v>
      </c>
    </row>
    <row r="97" spans="1:11" x14ac:dyDescent="0.25">
      <c r="A97" t="s">
        <v>63</v>
      </c>
      <c r="B97" s="18">
        <f t="shared" si="14"/>
        <v>1096</v>
      </c>
      <c r="C97">
        <f t="shared" si="15"/>
        <v>9</v>
      </c>
      <c r="D97" t="s">
        <v>74</v>
      </c>
      <c r="E97" s="1">
        <v>58.97</v>
      </c>
      <c r="F97" s="1">
        <v>60</v>
      </c>
      <c r="G97" s="2">
        <f t="shared" si="11"/>
        <v>1.0300000000000011</v>
      </c>
      <c r="H97" s="1">
        <f t="shared" si="12"/>
        <v>0.20600000000000024</v>
      </c>
      <c r="I97" t="s">
        <v>103</v>
      </c>
      <c r="J97" t="s">
        <v>103</v>
      </c>
      <c r="K97" t="s">
        <v>94</v>
      </c>
    </row>
    <row r="98" spans="1:11" x14ac:dyDescent="0.25">
      <c r="A98" t="s">
        <v>65</v>
      </c>
      <c r="B98" s="18">
        <f t="shared" si="14"/>
        <v>1097</v>
      </c>
      <c r="C98">
        <f t="shared" si="15"/>
        <v>10</v>
      </c>
      <c r="D98" t="s">
        <v>77</v>
      </c>
      <c r="E98" s="1">
        <v>11.4</v>
      </c>
      <c r="F98" s="1">
        <v>18.98</v>
      </c>
      <c r="G98" s="2">
        <f t="shared" ref="G98:G129" si="16">F98-E98</f>
        <v>7.58</v>
      </c>
      <c r="H98" s="1">
        <f t="shared" ref="H98:H129" si="17">IF(F98&gt;50, G98*0.2, G98*0.1)</f>
        <v>0.75800000000000001</v>
      </c>
      <c r="I98" t="s">
        <v>103</v>
      </c>
      <c r="J98" t="s">
        <v>103</v>
      </c>
      <c r="K98" t="s">
        <v>91</v>
      </c>
    </row>
    <row r="99" spans="1:11" x14ac:dyDescent="0.25">
      <c r="A99" t="s">
        <v>64</v>
      </c>
      <c r="B99" s="18">
        <f t="shared" si="14"/>
        <v>1098</v>
      </c>
      <c r="C99">
        <f t="shared" si="15"/>
        <v>11</v>
      </c>
      <c r="D99" t="s">
        <v>77</v>
      </c>
      <c r="E99" s="1">
        <v>11.4</v>
      </c>
      <c r="F99" s="1">
        <v>18.98</v>
      </c>
      <c r="G99" s="2">
        <f t="shared" si="16"/>
        <v>7.58</v>
      </c>
      <c r="H99" s="1">
        <f t="shared" si="17"/>
        <v>0.75800000000000001</v>
      </c>
      <c r="I99" t="s">
        <v>103</v>
      </c>
      <c r="J99" t="s">
        <v>103</v>
      </c>
      <c r="K99" t="s">
        <v>102</v>
      </c>
    </row>
    <row r="100" spans="1:11" x14ac:dyDescent="0.25">
      <c r="A100" t="s">
        <v>68</v>
      </c>
      <c r="B100" s="18">
        <f t="shared" si="14"/>
        <v>1099</v>
      </c>
      <c r="C100">
        <f t="shared" si="15"/>
        <v>12</v>
      </c>
      <c r="D100" t="s">
        <v>72</v>
      </c>
      <c r="E100" s="1">
        <v>344</v>
      </c>
      <c r="F100" s="1">
        <v>504</v>
      </c>
      <c r="G100" s="2">
        <f t="shared" si="16"/>
        <v>160</v>
      </c>
      <c r="H100" s="1">
        <f t="shared" si="17"/>
        <v>32</v>
      </c>
      <c r="I100" t="s">
        <v>103</v>
      </c>
      <c r="J100" t="s">
        <v>103</v>
      </c>
      <c r="K100" t="s">
        <v>101</v>
      </c>
    </row>
    <row r="101" spans="1:11" x14ac:dyDescent="0.25">
      <c r="A101" t="s">
        <v>63</v>
      </c>
      <c r="B101" s="18">
        <f t="shared" si="14"/>
        <v>1100</v>
      </c>
      <c r="C101">
        <f t="shared" si="15"/>
        <v>13</v>
      </c>
      <c r="D101" t="s">
        <v>73</v>
      </c>
      <c r="E101" s="1">
        <v>3.08</v>
      </c>
      <c r="F101" s="1">
        <v>5</v>
      </c>
      <c r="G101" s="2">
        <f t="shared" si="16"/>
        <v>1.92</v>
      </c>
      <c r="H101" s="1">
        <f t="shared" si="17"/>
        <v>0.192</v>
      </c>
      <c r="I101" t="s">
        <v>104</v>
      </c>
      <c r="J101" t="s">
        <v>104</v>
      </c>
      <c r="K101" t="s">
        <v>93</v>
      </c>
    </row>
    <row r="102" spans="1:11" x14ac:dyDescent="0.25">
      <c r="A102" t="s">
        <v>65</v>
      </c>
      <c r="B102" s="18">
        <f t="shared" si="14"/>
        <v>1101</v>
      </c>
      <c r="C102">
        <f t="shared" si="15"/>
        <v>14</v>
      </c>
      <c r="D102" t="s">
        <v>76</v>
      </c>
      <c r="E102" s="1">
        <v>4</v>
      </c>
      <c r="F102" s="1">
        <v>10</v>
      </c>
      <c r="G102" s="2">
        <f t="shared" si="16"/>
        <v>6</v>
      </c>
      <c r="H102" s="1">
        <f t="shared" si="17"/>
        <v>0.60000000000000009</v>
      </c>
      <c r="I102" t="s">
        <v>104</v>
      </c>
      <c r="J102" t="s">
        <v>104</v>
      </c>
      <c r="K102" t="s">
        <v>90</v>
      </c>
    </row>
    <row r="103" spans="1:11" x14ac:dyDescent="0.25">
      <c r="A103" t="s">
        <v>64</v>
      </c>
      <c r="B103" s="18">
        <f t="shared" si="14"/>
        <v>1102</v>
      </c>
      <c r="C103">
        <f t="shared" si="15"/>
        <v>15</v>
      </c>
      <c r="D103" t="s">
        <v>76</v>
      </c>
      <c r="E103" s="1">
        <v>4</v>
      </c>
      <c r="F103" s="1">
        <v>10</v>
      </c>
      <c r="G103" s="2">
        <f t="shared" si="16"/>
        <v>6</v>
      </c>
      <c r="H103" s="1">
        <f t="shared" si="17"/>
        <v>0.60000000000000009</v>
      </c>
      <c r="I103" t="s">
        <v>104</v>
      </c>
      <c r="J103" t="s">
        <v>104</v>
      </c>
      <c r="K103" t="s">
        <v>101</v>
      </c>
    </row>
    <row r="104" spans="1:11" x14ac:dyDescent="0.25">
      <c r="A104" t="s">
        <v>67</v>
      </c>
      <c r="B104" s="18">
        <f t="shared" si="14"/>
        <v>1103</v>
      </c>
      <c r="C104">
        <v>1</v>
      </c>
      <c r="D104" t="s">
        <v>69</v>
      </c>
      <c r="E104" s="1">
        <v>58.3</v>
      </c>
      <c r="F104" s="1">
        <v>98.4</v>
      </c>
      <c r="G104" s="2">
        <f t="shared" si="16"/>
        <v>40.100000000000009</v>
      </c>
      <c r="H104" s="1">
        <f t="shared" si="17"/>
        <v>8.0200000000000014</v>
      </c>
      <c r="I104" t="s">
        <v>104</v>
      </c>
      <c r="J104" t="s">
        <v>104</v>
      </c>
      <c r="K104" t="s">
        <v>100</v>
      </c>
    </row>
    <row r="105" spans="1:11" x14ac:dyDescent="0.25">
      <c r="A105" t="s">
        <v>68</v>
      </c>
      <c r="B105" s="18">
        <f t="shared" si="14"/>
        <v>1104</v>
      </c>
      <c r="C105">
        <f>C104+1</f>
        <v>2</v>
      </c>
      <c r="D105" t="s">
        <v>71</v>
      </c>
      <c r="E105" s="1">
        <v>6.2</v>
      </c>
      <c r="F105" s="1">
        <v>9.1999999999999993</v>
      </c>
      <c r="G105" s="2">
        <f t="shared" si="16"/>
        <v>2.9999999999999991</v>
      </c>
      <c r="H105" s="1">
        <f t="shared" si="17"/>
        <v>0.29999999999999993</v>
      </c>
      <c r="I105" t="s">
        <v>104</v>
      </c>
      <c r="J105" t="s">
        <v>104</v>
      </c>
      <c r="K105" t="s">
        <v>100</v>
      </c>
    </row>
    <row r="107" spans="1:11" x14ac:dyDescent="0.25">
      <c r="A107" t="s">
        <v>107</v>
      </c>
      <c r="E107" s="2">
        <f>SUM(E2:E105)</f>
        <v>5532.1999999999962</v>
      </c>
      <c r="F107" s="2">
        <f t="shared" ref="F107:G107" si="18">SUM(F2:F105)</f>
        <v>8055.5999999999967</v>
      </c>
      <c r="G107" s="2">
        <f t="shared" si="18"/>
        <v>2523.3999999999987</v>
      </c>
      <c r="H107" s="2">
        <f>SUM(H2:H105)</f>
        <v>473.48000000000025</v>
      </c>
    </row>
    <row r="108" spans="1:11" x14ac:dyDescent="0.25">
      <c r="A108" t="s">
        <v>109</v>
      </c>
      <c r="E108" s="1">
        <f>SUMIF(E2:E105, "&gt;=50")</f>
        <v>5015</v>
      </c>
      <c r="F108" s="1">
        <f>SUMIF(F2:F105, "&gt;=50")</f>
        <v>7226.3999999999978</v>
      </c>
      <c r="G108" s="1">
        <f>SUMIF(G2:G105, "&gt;=50")</f>
        <v>1760</v>
      </c>
      <c r="H108" s="1">
        <f>SUMIF(H2:H105, "&gt;=50")</f>
        <v>0</v>
      </c>
    </row>
    <row r="109" spans="1:11" x14ac:dyDescent="0.25">
      <c r="A109" t="s">
        <v>108</v>
      </c>
      <c r="E109" s="1">
        <f>SUMIF(E2:E105, "&lt;50")</f>
        <v>517.19999999999959</v>
      </c>
      <c r="F109" s="1">
        <f t="shared" ref="F109:G109" si="19">SUMIF(F2:F105, "&lt;50")</f>
        <v>829.20000000000016</v>
      </c>
      <c r="G109" s="1">
        <f t="shared" si="19"/>
        <v>763.4000000000002</v>
      </c>
      <c r="H109" s="1">
        <f>SUMIF(H2:H105, "&lt;50")</f>
        <v>473.48000000000025</v>
      </c>
    </row>
  </sheetData>
  <sortState xmlns:xlrd2="http://schemas.microsoft.com/office/spreadsheetml/2017/richdata2" ref="A2:K105">
    <sortCondition ref="I2:I10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40D0-E317-422A-B3CC-5D2E8591E5F1}">
  <dimension ref="A3:C19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12.5703125" bestFit="1" customWidth="1"/>
  </cols>
  <sheetData>
    <row r="3" spans="1:3" x14ac:dyDescent="0.25">
      <c r="A3" s="21" t="s">
        <v>117</v>
      </c>
      <c r="B3" t="s">
        <v>119</v>
      </c>
      <c r="C3" t="s">
        <v>120</v>
      </c>
    </row>
    <row r="4" spans="1:3" x14ac:dyDescent="0.25">
      <c r="A4" s="22" t="s">
        <v>79</v>
      </c>
      <c r="B4" s="2">
        <v>1251.3400000000001</v>
      </c>
      <c r="C4" s="2">
        <v>409.69999999999993</v>
      </c>
    </row>
    <row r="5" spans="1:3" x14ac:dyDescent="0.25">
      <c r="A5" s="22" t="s">
        <v>82</v>
      </c>
      <c r="B5" s="2">
        <v>273.99</v>
      </c>
      <c r="C5" s="2">
        <v>60.890000000000008</v>
      </c>
    </row>
    <row r="6" spans="1:3" x14ac:dyDescent="0.25">
      <c r="A6" s="22" t="s">
        <v>80</v>
      </c>
      <c r="B6" s="2">
        <v>1281.1000000000001</v>
      </c>
      <c r="C6" s="2">
        <v>379.1</v>
      </c>
    </row>
    <row r="7" spans="1:3" x14ac:dyDescent="0.25">
      <c r="A7" s="22" t="s">
        <v>85</v>
      </c>
      <c r="B7" s="2">
        <v>545.29999999999995</v>
      </c>
      <c r="C7" s="2">
        <v>172.86</v>
      </c>
    </row>
    <row r="8" spans="1:3" x14ac:dyDescent="0.25">
      <c r="A8" s="22" t="s">
        <v>105</v>
      </c>
      <c r="B8" s="2">
        <v>94.2</v>
      </c>
      <c r="C8" s="2">
        <v>17.95</v>
      </c>
    </row>
    <row r="9" spans="1:3" x14ac:dyDescent="0.25">
      <c r="A9" s="22" t="s">
        <v>88</v>
      </c>
      <c r="B9" s="2">
        <v>145.5</v>
      </c>
      <c r="C9" s="2">
        <v>9.9600000000000009</v>
      </c>
    </row>
    <row r="10" spans="1:3" x14ac:dyDescent="0.25">
      <c r="A10" s="22" t="s">
        <v>89</v>
      </c>
      <c r="B10" s="2">
        <v>1872.04</v>
      </c>
      <c r="C10" s="2">
        <v>601.73</v>
      </c>
    </row>
    <row r="11" spans="1:3" x14ac:dyDescent="0.25">
      <c r="A11" s="22" t="s">
        <v>90</v>
      </c>
      <c r="B11" s="2">
        <v>46.78</v>
      </c>
      <c r="C11" s="2">
        <v>18.920000000000002</v>
      </c>
    </row>
    <row r="12" spans="1:3" x14ac:dyDescent="0.25">
      <c r="A12" s="22" t="s">
        <v>91</v>
      </c>
      <c r="B12" s="2">
        <v>515.38</v>
      </c>
      <c r="C12" s="2">
        <v>187.45000000000002</v>
      </c>
    </row>
    <row r="13" spans="1:3" x14ac:dyDescent="0.25">
      <c r="A13" s="22" t="s">
        <v>92</v>
      </c>
      <c r="B13" s="2">
        <v>71.58</v>
      </c>
      <c r="C13" s="2">
        <v>26.400000000000002</v>
      </c>
    </row>
    <row r="14" spans="1:3" x14ac:dyDescent="0.25">
      <c r="A14" s="22" t="s">
        <v>94</v>
      </c>
      <c r="B14" s="2">
        <v>58.269999999999996</v>
      </c>
      <c r="C14" s="2">
        <v>23.57</v>
      </c>
    </row>
    <row r="15" spans="1:3" x14ac:dyDescent="0.25">
      <c r="A15" s="22" t="s">
        <v>97</v>
      </c>
      <c r="B15" s="2">
        <v>1117.29</v>
      </c>
      <c r="C15" s="2">
        <v>364.09000000000003</v>
      </c>
    </row>
    <row r="16" spans="1:3" x14ac:dyDescent="0.25">
      <c r="A16" s="22" t="s">
        <v>98</v>
      </c>
      <c r="B16" s="2">
        <v>48.269999999999996</v>
      </c>
      <c r="C16" s="2">
        <v>17.57</v>
      </c>
    </row>
    <row r="17" spans="1:3" x14ac:dyDescent="0.25">
      <c r="A17" s="22" t="s">
        <v>103</v>
      </c>
      <c r="B17" s="2">
        <v>601.96</v>
      </c>
      <c r="C17" s="2">
        <v>176.19</v>
      </c>
    </row>
    <row r="18" spans="1:3" x14ac:dyDescent="0.25">
      <c r="A18" s="22" t="s">
        <v>104</v>
      </c>
      <c r="B18" s="2">
        <v>132.6</v>
      </c>
      <c r="C18" s="2">
        <v>57.02000000000001</v>
      </c>
    </row>
    <row r="19" spans="1:3" x14ac:dyDescent="0.25">
      <c r="A19" s="22" t="s">
        <v>118</v>
      </c>
      <c r="B19" s="2">
        <v>8055.6000000000013</v>
      </c>
      <c r="C19" s="2">
        <v>2523.4000000000005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9202-CC37-472B-92E5-569593679D94}">
  <dimension ref="A1:N65"/>
  <sheetViews>
    <sheetView topLeftCell="D50" zoomScale="130" zoomScaleNormal="130" workbookViewId="0">
      <selection activeCell="Q1" sqref="Q1"/>
    </sheetView>
  </sheetViews>
  <sheetFormatPr defaultRowHeight="15" x14ac:dyDescent="0.25"/>
  <cols>
    <col min="1" max="1" width="13.5703125" bestFit="1" customWidth="1"/>
    <col min="2" max="2" width="10" customWidth="1"/>
    <col min="3" max="3" width="13.85546875" customWidth="1"/>
    <col min="5" max="5" width="9.28515625" bestFit="1" customWidth="1"/>
    <col min="6" max="6" width="12.85546875" customWidth="1"/>
    <col min="8" max="8" width="12.28515625" style="25" bestFit="1" customWidth="1"/>
    <col min="9" max="9" width="10" style="25" bestFit="1" customWidth="1"/>
    <col min="11" max="11" width="9.85546875" bestFit="1" customWidth="1"/>
    <col min="12" max="12" width="9.7109375" bestFit="1" customWidth="1"/>
    <col min="14" max="14" width="16.85546875" bestFit="1" customWidth="1"/>
  </cols>
  <sheetData>
    <row r="1" spans="1:14" s="19" customFormat="1" ht="45" x14ac:dyDescent="0.25">
      <c r="A1" s="19" t="s">
        <v>121</v>
      </c>
      <c r="B1" s="19" t="s">
        <v>122</v>
      </c>
      <c r="C1" s="19" t="s">
        <v>123</v>
      </c>
      <c r="D1" s="19" t="s">
        <v>124</v>
      </c>
      <c r="E1" s="19" t="s">
        <v>125</v>
      </c>
      <c r="F1" s="19" t="s">
        <v>126</v>
      </c>
      <c r="G1" s="19" t="s">
        <v>127</v>
      </c>
      <c r="H1" s="24" t="s">
        <v>128</v>
      </c>
      <c r="I1" s="24" t="s">
        <v>129</v>
      </c>
      <c r="J1" s="19" t="s">
        <v>130</v>
      </c>
      <c r="K1" s="19" t="s">
        <v>131</v>
      </c>
      <c r="L1" s="19" t="s">
        <v>132</v>
      </c>
      <c r="M1" s="19" t="s">
        <v>133</v>
      </c>
      <c r="N1" s="19" t="s">
        <v>134</v>
      </c>
    </row>
    <row r="2" spans="1:14" x14ac:dyDescent="0.25">
      <c r="A2" t="s">
        <v>170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VLOOKUP(D2,D$56:E$65,2)</f>
        <v>Camrey</v>
      </c>
      <c r="F2" t="str">
        <f t="shared" ref="F2:F33" si="4">MID(A2,3,2)</f>
        <v>96</v>
      </c>
      <c r="G2">
        <f t="shared" ref="G2:G33" si="5">IF(21-F2&lt;0,100-F2+21,21-F2)</f>
        <v>25</v>
      </c>
      <c r="H2" s="25">
        <v>114660.6</v>
      </c>
      <c r="I2" s="25">
        <f t="shared" ref="I2:I33" si="6">H2/G2</f>
        <v>4586.424</v>
      </c>
      <c r="J2" t="s">
        <v>142</v>
      </c>
      <c r="K2" t="s">
        <v>171</v>
      </c>
      <c r="L2">
        <v>100000</v>
      </c>
      <c r="M2" t="b">
        <f t="shared" ref="M2:M33" si="7">IF(L2&gt;=H2,TRUE,FALSE)</f>
        <v>0</v>
      </c>
      <c r="N2" t="str">
        <f t="shared" ref="N2:N33" si="8">CONCATENATE(B2,F2,D2,UPPER(LEFT(J2,3)),RIGHT(A2,3))</f>
        <v>TY96CAMGRE020</v>
      </c>
    </row>
    <row r="3" spans="1:14" x14ac:dyDescent="0.25">
      <c r="A3" t="s">
        <v>199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Caravn</v>
      </c>
      <c r="F3" t="str">
        <f t="shared" si="4"/>
        <v>04</v>
      </c>
      <c r="G3">
        <f t="shared" si="5"/>
        <v>17</v>
      </c>
      <c r="H3" s="25">
        <v>72527.199999999997</v>
      </c>
      <c r="I3" s="25">
        <f t="shared" si="6"/>
        <v>4266.3058823529409</v>
      </c>
      <c r="J3" t="s">
        <v>139</v>
      </c>
      <c r="K3" t="s">
        <v>162</v>
      </c>
      <c r="L3">
        <v>75000</v>
      </c>
      <c r="M3" t="b">
        <f t="shared" si="7"/>
        <v>1</v>
      </c>
      <c r="N3" t="str">
        <f t="shared" si="8"/>
        <v>CR04CARWHI047</v>
      </c>
    </row>
    <row r="4" spans="1:14" x14ac:dyDescent="0.25">
      <c r="A4" t="s">
        <v>174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00</v>
      </c>
      <c r="G4">
        <f t="shared" si="5"/>
        <v>21</v>
      </c>
      <c r="H4" s="25">
        <v>85928</v>
      </c>
      <c r="I4" s="25">
        <f t="shared" si="6"/>
        <v>4091.8095238095239</v>
      </c>
      <c r="J4" t="s">
        <v>142</v>
      </c>
      <c r="K4" t="s">
        <v>147</v>
      </c>
      <c r="L4">
        <v>100000</v>
      </c>
      <c r="M4" t="b">
        <f t="shared" si="7"/>
        <v>1</v>
      </c>
      <c r="N4" t="str">
        <f t="shared" si="8"/>
        <v>TY00CAMGRE022</v>
      </c>
    </row>
    <row r="5" spans="1:14" x14ac:dyDescent="0.25">
      <c r="A5" t="s">
        <v>180</v>
      </c>
      <c r="B5" t="str">
        <f t="shared" si="0"/>
        <v>TY</v>
      </c>
      <c r="C5" t="str">
        <f t="shared" si="1"/>
        <v>Toyota</v>
      </c>
      <c r="D5" t="str">
        <f t="shared" si="2"/>
        <v>COR</v>
      </c>
      <c r="E5" t="str">
        <f t="shared" si="3"/>
        <v>Coroloa</v>
      </c>
      <c r="F5" t="str">
        <f t="shared" si="4"/>
        <v>03</v>
      </c>
      <c r="G5">
        <f t="shared" si="5"/>
        <v>18</v>
      </c>
      <c r="H5" s="25">
        <v>73444.399999999994</v>
      </c>
      <c r="I5" s="25">
        <f t="shared" si="6"/>
        <v>4080.2444444444441</v>
      </c>
      <c r="J5" t="s">
        <v>136</v>
      </c>
      <c r="K5" t="s">
        <v>179</v>
      </c>
      <c r="L5">
        <v>100000</v>
      </c>
      <c r="M5" t="b">
        <f t="shared" si="7"/>
        <v>1</v>
      </c>
      <c r="N5" t="str">
        <f t="shared" si="8"/>
        <v>TY03CORBLA026</v>
      </c>
    </row>
    <row r="6" spans="1:14" x14ac:dyDescent="0.25">
      <c r="A6" t="s">
        <v>172</v>
      </c>
      <c r="B6" t="str">
        <f t="shared" si="0"/>
        <v>TY</v>
      </c>
      <c r="C6" t="str">
        <f t="shared" si="1"/>
        <v>Toyota</v>
      </c>
      <c r="D6" t="str">
        <f t="shared" si="2"/>
        <v>CAM</v>
      </c>
      <c r="E6" t="str">
        <f t="shared" si="3"/>
        <v>Camrey</v>
      </c>
      <c r="F6" t="str">
        <f t="shared" si="4"/>
        <v>98</v>
      </c>
      <c r="G6">
        <f t="shared" si="5"/>
        <v>23</v>
      </c>
      <c r="H6" s="25">
        <v>93382.6</v>
      </c>
      <c r="I6" s="25">
        <f t="shared" si="6"/>
        <v>4060.1130434782613</v>
      </c>
      <c r="J6" t="s">
        <v>136</v>
      </c>
      <c r="K6" t="s">
        <v>173</v>
      </c>
      <c r="L6">
        <v>100000</v>
      </c>
      <c r="M6" t="b">
        <f t="shared" si="7"/>
        <v>1</v>
      </c>
      <c r="N6" t="str">
        <f t="shared" si="8"/>
        <v>TY98CAMBLA021</v>
      </c>
    </row>
    <row r="7" spans="1:14" x14ac:dyDescent="0.25">
      <c r="A7" t="s">
        <v>176</v>
      </c>
      <c r="B7" t="str">
        <f t="shared" si="0"/>
        <v>TY</v>
      </c>
      <c r="C7" t="str">
        <f t="shared" si="1"/>
        <v>Toyota</v>
      </c>
      <c r="D7" t="str">
        <f t="shared" si="2"/>
        <v>CAM</v>
      </c>
      <c r="E7" t="str">
        <f t="shared" si="3"/>
        <v>Camrey</v>
      </c>
      <c r="F7" t="str">
        <f t="shared" si="4"/>
        <v>09</v>
      </c>
      <c r="G7">
        <f t="shared" si="5"/>
        <v>12</v>
      </c>
      <c r="H7" s="25">
        <v>48114.2</v>
      </c>
      <c r="I7" s="25">
        <f t="shared" si="6"/>
        <v>4009.5166666666664</v>
      </c>
      <c r="J7" t="s">
        <v>139</v>
      </c>
      <c r="K7" t="s">
        <v>150</v>
      </c>
      <c r="L7">
        <v>100000</v>
      </c>
      <c r="M7" t="b">
        <f t="shared" si="7"/>
        <v>1</v>
      </c>
      <c r="N7" t="str">
        <f t="shared" si="8"/>
        <v>TY09CAMWHI024</v>
      </c>
    </row>
    <row r="8" spans="1:14" x14ac:dyDescent="0.25">
      <c r="A8" t="s">
        <v>168</v>
      </c>
      <c r="B8" t="str">
        <f t="shared" si="0"/>
        <v>GM</v>
      </c>
      <c r="C8" t="str">
        <f t="shared" si="1"/>
        <v>General Motors</v>
      </c>
      <c r="D8" t="str">
        <f t="shared" si="2"/>
        <v>SLV</v>
      </c>
      <c r="E8" t="str">
        <f t="shared" si="3"/>
        <v>Silverado</v>
      </c>
      <c r="F8" t="str">
        <f t="shared" si="4"/>
        <v>00</v>
      </c>
      <c r="G8">
        <f t="shared" si="5"/>
        <v>21</v>
      </c>
      <c r="H8" s="25">
        <v>80685.8</v>
      </c>
      <c r="I8" s="25">
        <f t="shared" si="6"/>
        <v>3842.1809523809525</v>
      </c>
      <c r="J8" t="s">
        <v>169</v>
      </c>
      <c r="K8" t="s">
        <v>157</v>
      </c>
      <c r="L8">
        <v>100000</v>
      </c>
      <c r="M8" t="b">
        <f t="shared" si="7"/>
        <v>1</v>
      </c>
      <c r="N8" t="str">
        <f t="shared" si="8"/>
        <v>GM00SLVBLU019</v>
      </c>
    </row>
    <row r="9" spans="1:14" x14ac:dyDescent="0.25">
      <c r="A9" t="s">
        <v>194</v>
      </c>
      <c r="B9" t="str">
        <f t="shared" si="0"/>
        <v>CR</v>
      </c>
      <c r="C9" t="str">
        <f t="shared" si="1"/>
        <v>Chrysler</v>
      </c>
      <c r="D9" t="str">
        <f t="shared" si="2"/>
        <v>PTC</v>
      </c>
      <c r="E9" t="str">
        <f t="shared" si="3"/>
        <v>PT Curser</v>
      </c>
      <c r="F9" t="str">
        <f t="shared" si="4"/>
        <v>04</v>
      </c>
      <c r="G9">
        <f t="shared" si="5"/>
        <v>17</v>
      </c>
      <c r="H9" s="25">
        <v>64542</v>
      </c>
      <c r="I9" s="25">
        <f t="shared" si="6"/>
        <v>3796.5882352941176</v>
      </c>
      <c r="J9" t="s">
        <v>169</v>
      </c>
      <c r="K9" t="s">
        <v>137</v>
      </c>
      <c r="L9">
        <v>75000</v>
      </c>
      <c r="M9" t="b">
        <f t="shared" si="7"/>
        <v>1</v>
      </c>
      <c r="N9" t="str">
        <f t="shared" si="8"/>
        <v>CR04PTCBLU042</v>
      </c>
    </row>
    <row r="10" spans="1:14" x14ac:dyDescent="0.25">
      <c r="A10" t="s">
        <v>240</v>
      </c>
      <c r="B10" t="str">
        <f t="shared" si="0"/>
        <v>HO</v>
      </c>
      <c r="C10" t="str">
        <f t="shared" si="1"/>
        <v>Honda</v>
      </c>
      <c r="D10" t="str">
        <f t="shared" si="2"/>
        <v>ODY</v>
      </c>
      <c r="E10" t="str">
        <f t="shared" si="3"/>
        <v>Odyssey</v>
      </c>
      <c r="F10" t="str">
        <f t="shared" si="4"/>
        <v>05</v>
      </c>
      <c r="G10">
        <f t="shared" si="5"/>
        <v>16</v>
      </c>
      <c r="H10" s="25">
        <v>60389.5</v>
      </c>
      <c r="I10" s="25">
        <f t="shared" si="6"/>
        <v>3774.34375</v>
      </c>
      <c r="J10" t="s">
        <v>139</v>
      </c>
      <c r="K10" t="s">
        <v>150</v>
      </c>
      <c r="L10">
        <v>100000</v>
      </c>
      <c r="M10" t="b">
        <f t="shared" si="7"/>
        <v>1</v>
      </c>
      <c r="N10" t="str">
        <f t="shared" si="8"/>
        <v>HO05ODYWHI037</v>
      </c>
    </row>
    <row r="11" spans="1:14" x14ac:dyDescent="0.25">
      <c r="A11" t="s">
        <v>184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99</v>
      </c>
      <c r="G11">
        <f t="shared" si="5"/>
        <v>22</v>
      </c>
      <c r="H11" s="25">
        <v>82374</v>
      </c>
      <c r="I11" s="25">
        <f t="shared" si="6"/>
        <v>3744.2727272727275</v>
      </c>
      <c r="J11" t="s">
        <v>139</v>
      </c>
      <c r="K11" t="s">
        <v>159</v>
      </c>
      <c r="L11">
        <v>75000</v>
      </c>
      <c r="M11" t="b">
        <f t="shared" si="7"/>
        <v>0</v>
      </c>
      <c r="N11" t="str">
        <f t="shared" si="8"/>
        <v>HO99CIVWHI030</v>
      </c>
    </row>
    <row r="12" spans="1:14" x14ac:dyDescent="0.25">
      <c r="A12" t="s">
        <v>198</v>
      </c>
      <c r="B12" t="str">
        <f t="shared" si="0"/>
        <v>CR</v>
      </c>
      <c r="C12" t="str">
        <f t="shared" si="1"/>
        <v>Chrysler</v>
      </c>
      <c r="D12" t="str">
        <f t="shared" si="2"/>
        <v>CAR</v>
      </c>
      <c r="E12" t="str">
        <f t="shared" si="3"/>
        <v>Caravn</v>
      </c>
      <c r="F12" t="str">
        <f t="shared" si="4"/>
        <v>00</v>
      </c>
      <c r="G12">
        <f t="shared" si="5"/>
        <v>21</v>
      </c>
      <c r="H12" s="25">
        <v>77243.100000000006</v>
      </c>
      <c r="I12" s="25">
        <f t="shared" si="6"/>
        <v>3678.2428571428572</v>
      </c>
      <c r="J12" t="s">
        <v>136</v>
      </c>
      <c r="K12" t="s">
        <v>145</v>
      </c>
      <c r="L12">
        <v>75000</v>
      </c>
      <c r="M12" t="b">
        <f t="shared" si="7"/>
        <v>0</v>
      </c>
      <c r="N12" t="str">
        <f t="shared" si="8"/>
        <v>CR00CARBLA046</v>
      </c>
    </row>
    <row r="13" spans="1:14" x14ac:dyDescent="0.25">
      <c r="A13" t="s">
        <v>191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07</v>
      </c>
      <c r="G13">
        <f t="shared" si="5"/>
        <v>14</v>
      </c>
      <c r="H13" s="25">
        <v>50854.1</v>
      </c>
      <c r="I13" s="25">
        <f t="shared" si="6"/>
        <v>3632.4357142857143</v>
      </c>
      <c r="J13" t="s">
        <v>136</v>
      </c>
      <c r="K13" t="s">
        <v>173</v>
      </c>
      <c r="L13">
        <v>100000</v>
      </c>
      <c r="M13" t="b">
        <f t="shared" si="7"/>
        <v>1</v>
      </c>
      <c r="N13" t="str">
        <f t="shared" si="8"/>
        <v>HO07ODYBLA038</v>
      </c>
    </row>
    <row r="14" spans="1:14" x14ac:dyDescent="0.25">
      <c r="A14" t="s">
        <v>167</v>
      </c>
      <c r="B14" t="str">
        <f t="shared" si="0"/>
        <v>GM</v>
      </c>
      <c r="C14" t="str">
        <f t="shared" si="1"/>
        <v>General Motors</v>
      </c>
      <c r="D14" t="str">
        <f t="shared" si="2"/>
        <v>SLV</v>
      </c>
      <c r="E14" t="str">
        <f t="shared" si="3"/>
        <v>Silverado</v>
      </c>
      <c r="F14" t="str">
        <f t="shared" si="4"/>
        <v>98</v>
      </c>
      <c r="G14">
        <f t="shared" si="5"/>
        <v>23</v>
      </c>
      <c r="H14" s="25">
        <v>83162.7</v>
      </c>
      <c r="I14" s="25">
        <f t="shared" si="6"/>
        <v>3615.7695652173911</v>
      </c>
      <c r="J14" t="s">
        <v>136</v>
      </c>
      <c r="K14" t="s">
        <v>160</v>
      </c>
      <c r="L14">
        <v>100000</v>
      </c>
      <c r="M14" t="b">
        <f t="shared" si="7"/>
        <v>1</v>
      </c>
      <c r="N14" t="str">
        <f t="shared" si="8"/>
        <v>GM98SLVBLA018</v>
      </c>
    </row>
    <row r="15" spans="1:14" x14ac:dyDescent="0.25">
      <c r="A15" t="s">
        <v>197</v>
      </c>
      <c r="B15" t="str">
        <f t="shared" si="0"/>
        <v>CR</v>
      </c>
      <c r="C15" t="str">
        <f t="shared" si="1"/>
        <v>Chrysler</v>
      </c>
      <c r="D15" t="str">
        <f t="shared" si="2"/>
        <v>CAR</v>
      </c>
      <c r="E15" t="str">
        <f t="shared" si="3"/>
        <v>Caravn</v>
      </c>
      <c r="F15" t="str">
        <f t="shared" si="4"/>
        <v>99</v>
      </c>
      <c r="G15">
        <f t="shared" si="5"/>
        <v>22</v>
      </c>
      <c r="H15" s="25">
        <v>79420.600000000006</v>
      </c>
      <c r="I15" s="25">
        <f t="shared" si="6"/>
        <v>3610.0272727272732</v>
      </c>
      <c r="J15" t="s">
        <v>142</v>
      </c>
      <c r="K15" t="s">
        <v>166</v>
      </c>
      <c r="L15">
        <v>75000</v>
      </c>
      <c r="M15" t="b">
        <f t="shared" si="7"/>
        <v>0</v>
      </c>
      <c r="N15" t="str">
        <f t="shared" si="8"/>
        <v>CR99CARGRE045</v>
      </c>
    </row>
    <row r="16" spans="1:14" x14ac:dyDescent="0.25">
      <c r="A16" t="s">
        <v>175</v>
      </c>
      <c r="B16" t="str">
        <f t="shared" si="0"/>
        <v>TY</v>
      </c>
      <c r="C16" t="str">
        <f t="shared" si="1"/>
        <v>Toyota</v>
      </c>
      <c r="D16" t="str">
        <f t="shared" si="2"/>
        <v>CAM</v>
      </c>
      <c r="E16" t="str">
        <f t="shared" si="3"/>
        <v>Camrey</v>
      </c>
      <c r="F16" t="str">
        <f t="shared" si="4"/>
        <v>02</v>
      </c>
      <c r="G16">
        <f t="shared" si="5"/>
        <v>19</v>
      </c>
      <c r="H16" s="25">
        <v>67829.100000000006</v>
      </c>
      <c r="I16" s="25">
        <f t="shared" si="6"/>
        <v>3569.9526315789476</v>
      </c>
      <c r="J16" t="s">
        <v>136</v>
      </c>
      <c r="K16" t="s">
        <v>137</v>
      </c>
      <c r="L16">
        <v>100000</v>
      </c>
      <c r="M16" t="b">
        <f t="shared" si="7"/>
        <v>1</v>
      </c>
      <c r="N16" t="str">
        <f t="shared" si="8"/>
        <v>TY02CAMBLA023</v>
      </c>
    </row>
    <row r="17" spans="1:14" x14ac:dyDescent="0.25">
      <c r="A17" t="s">
        <v>185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01</v>
      </c>
      <c r="G17">
        <f t="shared" si="5"/>
        <v>20</v>
      </c>
      <c r="H17" s="25">
        <v>69891.899999999994</v>
      </c>
      <c r="I17" s="25">
        <f t="shared" si="6"/>
        <v>3494.5949999999998</v>
      </c>
      <c r="J17" t="s">
        <v>169</v>
      </c>
      <c r="K17" t="s">
        <v>145</v>
      </c>
      <c r="L17">
        <v>75000</v>
      </c>
      <c r="M17" t="b">
        <f t="shared" si="7"/>
        <v>1</v>
      </c>
      <c r="N17" t="str">
        <f t="shared" si="8"/>
        <v>HO01CIVBLU031</v>
      </c>
    </row>
    <row r="18" spans="1:14" x14ac:dyDescent="0.25">
      <c r="A18" t="s">
        <v>148</v>
      </c>
      <c r="B18" t="str">
        <f t="shared" si="0"/>
        <v>FD</v>
      </c>
      <c r="C18" t="str">
        <f t="shared" si="1"/>
        <v>Ford</v>
      </c>
      <c r="D18" t="str">
        <f t="shared" si="2"/>
        <v>FCS</v>
      </c>
      <c r="E18" t="str">
        <f t="shared" si="3"/>
        <v>Focus</v>
      </c>
      <c r="F18" t="str">
        <f t="shared" si="4"/>
        <v>06</v>
      </c>
      <c r="G18">
        <f t="shared" si="5"/>
        <v>15</v>
      </c>
      <c r="H18" s="25">
        <v>52229.5</v>
      </c>
      <c r="I18" s="25">
        <f t="shared" si="6"/>
        <v>3481.9666666666667</v>
      </c>
      <c r="J18" t="s">
        <v>142</v>
      </c>
      <c r="K18" t="s">
        <v>143</v>
      </c>
      <c r="L18">
        <v>75000</v>
      </c>
      <c r="M18" t="b">
        <f t="shared" si="7"/>
        <v>1</v>
      </c>
      <c r="N18" t="str">
        <f t="shared" si="8"/>
        <v>FD06FCSGRE007</v>
      </c>
    </row>
    <row r="19" spans="1:14" x14ac:dyDescent="0.25">
      <c r="A19" t="s">
        <v>141</v>
      </c>
      <c r="B19" t="str">
        <f t="shared" si="0"/>
        <v>FD</v>
      </c>
      <c r="C19" t="str">
        <f t="shared" si="1"/>
        <v>Ford</v>
      </c>
      <c r="D19" t="str">
        <f t="shared" si="2"/>
        <v>MTG</v>
      </c>
      <c r="E19" t="str">
        <f t="shared" si="3"/>
        <v>Mustang</v>
      </c>
      <c r="F19" t="str">
        <f t="shared" si="4"/>
        <v>08</v>
      </c>
      <c r="G19">
        <f t="shared" si="5"/>
        <v>13</v>
      </c>
      <c r="H19" s="25">
        <v>44946.5</v>
      </c>
      <c r="I19" s="25">
        <f t="shared" si="6"/>
        <v>3457.4230769230771</v>
      </c>
      <c r="J19" t="s">
        <v>142</v>
      </c>
      <c r="K19" t="s">
        <v>143</v>
      </c>
      <c r="L19">
        <v>50000</v>
      </c>
      <c r="M19" t="b">
        <f t="shared" si="7"/>
        <v>1</v>
      </c>
      <c r="N19" t="str">
        <f t="shared" si="8"/>
        <v>FD08MTGGRE003</v>
      </c>
    </row>
    <row r="20" spans="1:14" x14ac:dyDescent="0.25">
      <c r="A20" t="s">
        <v>151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13</v>
      </c>
      <c r="G20">
        <f t="shared" si="5"/>
        <v>8</v>
      </c>
      <c r="H20" s="25">
        <v>27637.1</v>
      </c>
      <c r="I20" s="25">
        <f t="shared" si="6"/>
        <v>3454.6374999999998</v>
      </c>
      <c r="J20" t="s">
        <v>136</v>
      </c>
      <c r="K20" t="s">
        <v>137</v>
      </c>
      <c r="L20">
        <v>75000</v>
      </c>
      <c r="M20" t="b">
        <f t="shared" si="7"/>
        <v>1</v>
      </c>
      <c r="N20" t="str">
        <f t="shared" si="8"/>
        <v>FD13FCSBLA009</v>
      </c>
    </row>
    <row r="21" spans="1:14" x14ac:dyDescent="0.25">
      <c r="A21" t="s">
        <v>152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Focus</v>
      </c>
      <c r="F21" t="str">
        <f t="shared" si="4"/>
        <v>13</v>
      </c>
      <c r="G21">
        <f t="shared" si="5"/>
        <v>8</v>
      </c>
      <c r="H21" s="25">
        <v>27534.799999999999</v>
      </c>
      <c r="I21" s="25">
        <f t="shared" si="6"/>
        <v>3441.85</v>
      </c>
      <c r="J21" t="s">
        <v>139</v>
      </c>
      <c r="K21" t="s">
        <v>153</v>
      </c>
      <c r="L21">
        <v>75000</v>
      </c>
      <c r="M21" t="b">
        <f t="shared" si="7"/>
        <v>1</v>
      </c>
      <c r="N21" t="str">
        <f t="shared" si="8"/>
        <v>FD13FCSWHI010</v>
      </c>
    </row>
    <row r="22" spans="1:14" x14ac:dyDescent="0.25">
      <c r="A22" t="s">
        <v>237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01</v>
      </c>
      <c r="G22">
        <f t="shared" si="5"/>
        <v>20</v>
      </c>
      <c r="H22" s="25">
        <v>68658.899999999994</v>
      </c>
      <c r="I22" s="25">
        <f t="shared" si="6"/>
        <v>3432.9449999999997</v>
      </c>
      <c r="J22" t="s">
        <v>136</v>
      </c>
      <c r="K22" t="s">
        <v>137</v>
      </c>
      <c r="L22">
        <v>100000</v>
      </c>
      <c r="M22" t="b">
        <f t="shared" si="7"/>
        <v>1</v>
      </c>
      <c r="N22" t="str">
        <f t="shared" si="8"/>
        <v>HO01ODYBLA040</v>
      </c>
    </row>
    <row r="23" spans="1:14" x14ac:dyDescent="0.25">
      <c r="A23" t="s">
        <v>177</v>
      </c>
      <c r="B23" t="str">
        <f t="shared" si="0"/>
        <v>TY</v>
      </c>
      <c r="C23" t="str">
        <f t="shared" si="1"/>
        <v>Toyota</v>
      </c>
      <c r="D23" t="str">
        <f t="shared" si="2"/>
        <v>COR</v>
      </c>
      <c r="E23" t="str">
        <f t="shared" si="3"/>
        <v>Coroloa</v>
      </c>
      <c r="F23" t="str">
        <f t="shared" si="4"/>
        <v>02</v>
      </c>
      <c r="G23">
        <f t="shared" si="5"/>
        <v>19</v>
      </c>
      <c r="H23" s="25">
        <v>64467.4</v>
      </c>
      <c r="I23" s="25">
        <f t="shared" si="6"/>
        <v>3393.0210526315791</v>
      </c>
      <c r="J23" t="s">
        <v>178</v>
      </c>
      <c r="K23" t="s">
        <v>179</v>
      </c>
      <c r="L23">
        <v>100000</v>
      </c>
      <c r="M23" t="b">
        <f t="shared" si="7"/>
        <v>1</v>
      </c>
      <c r="N23" t="str">
        <f t="shared" si="8"/>
        <v>TY02CORRED025</v>
      </c>
    </row>
    <row r="24" spans="1:14" x14ac:dyDescent="0.25">
      <c r="A24" t="s">
        <v>182</v>
      </c>
      <c r="B24" t="str">
        <f t="shared" si="0"/>
        <v>TY</v>
      </c>
      <c r="C24" t="str">
        <f t="shared" si="1"/>
        <v>Toyota</v>
      </c>
      <c r="D24" t="str">
        <f t="shared" si="2"/>
        <v>COR</v>
      </c>
      <c r="E24" t="str">
        <f t="shared" si="3"/>
        <v>Coroloa</v>
      </c>
      <c r="F24" t="str">
        <f t="shared" si="4"/>
        <v>12</v>
      </c>
      <c r="G24">
        <f t="shared" si="5"/>
        <v>9</v>
      </c>
      <c r="H24" s="25">
        <v>29601.9</v>
      </c>
      <c r="I24" s="25">
        <f t="shared" si="6"/>
        <v>3289.1000000000004</v>
      </c>
      <c r="J24" t="s">
        <v>136</v>
      </c>
      <c r="K24" t="s">
        <v>160</v>
      </c>
      <c r="L24">
        <v>100000</v>
      </c>
      <c r="M24" t="b">
        <f t="shared" si="7"/>
        <v>1</v>
      </c>
      <c r="N24" t="str">
        <f t="shared" si="8"/>
        <v>TY12CORBLA028</v>
      </c>
    </row>
    <row r="25" spans="1:14" x14ac:dyDescent="0.25">
      <c r="A25" t="s">
        <v>192</v>
      </c>
      <c r="B25" t="str">
        <f t="shared" si="0"/>
        <v>HO</v>
      </c>
      <c r="C25" t="str">
        <f t="shared" si="1"/>
        <v>Honda</v>
      </c>
      <c r="D25" t="str">
        <f t="shared" si="2"/>
        <v>ODY</v>
      </c>
      <c r="E25" t="str">
        <f t="shared" si="3"/>
        <v>Odyssey</v>
      </c>
      <c r="F25" t="str">
        <f t="shared" si="4"/>
        <v>08</v>
      </c>
      <c r="G25">
        <f t="shared" si="5"/>
        <v>13</v>
      </c>
      <c r="H25" s="25">
        <v>42504.6</v>
      </c>
      <c r="I25" s="25">
        <f t="shared" si="6"/>
        <v>3269.5846153846151</v>
      </c>
      <c r="J25" t="s">
        <v>139</v>
      </c>
      <c r="K25" t="s">
        <v>159</v>
      </c>
      <c r="L25">
        <v>100000</v>
      </c>
      <c r="M25" t="b">
        <f t="shared" si="7"/>
        <v>1</v>
      </c>
      <c r="N25" t="str">
        <f t="shared" si="8"/>
        <v>HO08ODYWHI039</v>
      </c>
    </row>
    <row r="26" spans="1:14" x14ac:dyDescent="0.25">
      <c r="A26" t="s">
        <v>200</v>
      </c>
      <c r="B26" t="str">
        <f t="shared" si="0"/>
        <v>CR</v>
      </c>
      <c r="C26" t="str">
        <f t="shared" si="1"/>
        <v>Chrysler</v>
      </c>
      <c r="D26" t="str">
        <f t="shared" si="2"/>
        <v>CAR</v>
      </c>
      <c r="E26" t="str">
        <f t="shared" si="3"/>
        <v>Caravn</v>
      </c>
      <c r="F26" t="str">
        <f t="shared" si="4"/>
        <v>04</v>
      </c>
      <c r="G26">
        <f t="shared" si="5"/>
        <v>17</v>
      </c>
      <c r="H26" s="25">
        <v>52699.4</v>
      </c>
      <c r="I26" s="25">
        <f t="shared" si="6"/>
        <v>3099.964705882353</v>
      </c>
      <c r="J26" t="s">
        <v>178</v>
      </c>
      <c r="K26" t="s">
        <v>162</v>
      </c>
      <c r="L26">
        <v>75000</v>
      </c>
      <c r="M26" t="b">
        <f t="shared" si="7"/>
        <v>1</v>
      </c>
      <c r="N26" t="str">
        <f t="shared" si="8"/>
        <v>CR04CARRED048</v>
      </c>
    </row>
    <row r="27" spans="1:14" x14ac:dyDescent="0.25">
      <c r="A27" t="s">
        <v>238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06</v>
      </c>
      <c r="G27">
        <f t="shared" si="5"/>
        <v>15</v>
      </c>
      <c r="H27" s="25">
        <v>46311.4</v>
      </c>
      <c r="I27" s="25">
        <f t="shared" si="6"/>
        <v>3087.4266666666667</v>
      </c>
      <c r="J27" t="s">
        <v>142</v>
      </c>
      <c r="K27" t="s">
        <v>147</v>
      </c>
      <c r="L27">
        <v>75000</v>
      </c>
      <c r="M27" t="b">
        <f t="shared" si="7"/>
        <v>1</v>
      </c>
      <c r="N27" t="str">
        <f t="shared" si="8"/>
        <v>FD06FCSGRE006</v>
      </c>
    </row>
    <row r="28" spans="1:14" x14ac:dyDescent="0.25">
      <c r="A28" t="s">
        <v>188</v>
      </c>
      <c r="B28" t="str">
        <f t="shared" si="0"/>
        <v>HO</v>
      </c>
      <c r="C28" t="str">
        <f t="shared" si="1"/>
        <v>Honda</v>
      </c>
      <c r="D28" t="str">
        <f t="shared" si="2"/>
        <v>CIV</v>
      </c>
      <c r="E28" t="str">
        <f t="shared" si="3"/>
        <v>Civic</v>
      </c>
      <c r="F28" t="str">
        <f t="shared" si="4"/>
        <v>11</v>
      </c>
      <c r="G28">
        <f t="shared" si="5"/>
        <v>10</v>
      </c>
      <c r="H28" s="25">
        <v>30555.3</v>
      </c>
      <c r="I28" s="25">
        <f t="shared" si="6"/>
        <v>3055.5299999999997</v>
      </c>
      <c r="J28" t="s">
        <v>136</v>
      </c>
      <c r="K28" t="s">
        <v>143</v>
      </c>
      <c r="L28">
        <v>75000</v>
      </c>
      <c r="M28" t="b">
        <f t="shared" si="7"/>
        <v>1</v>
      </c>
      <c r="N28" t="str">
        <f t="shared" si="8"/>
        <v>HO11CIVBLA034</v>
      </c>
    </row>
    <row r="29" spans="1:14" x14ac:dyDescent="0.25">
      <c r="A29" t="s">
        <v>187</v>
      </c>
      <c r="B29" t="str">
        <f t="shared" si="0"/>
        <v>HO</v>
      </c>
      <c r="C29" t="str">
        <f t="shared" si="1"/>
        <v>Honda</v>
      </c>
      <c r="D29" t="str">
        <f t="shared" si="2"/>
        <v>CIV</v>
      </c>
      <c r="E29" t="str">
        <f t="shared" si="3"/>
        <v>Civic</v>
      </c>
      <c r="F29" t="str">
        <f t="shared" si="4"/>
        <v>10</v>
      </c>
      <c r="G29">
        <f t="shared" si="5"/>
        <v>11</v>
      </c>
      <c r="H29" s="25">
        <v>33477.199999999997</v>
      </c>
      <c r="I29" s="25">
        <f t="shared" si="6"/>
        <v>3043.3818181818178</v>
      </c>
      <c r="J29" t="s">
        <v>136</v>
      </c>
      <c r="K29" t="s">
        <v>173</v>
      </c>
      <c r="L29">
        <v>75000</v>
      </c>
      <c r="M29" t="b">
        <f t="shared" si="7"/>
        <v>1</v>
      </c>
      <c r="N29" t="str">
        <f t="shared" si="8"/>
        <v>HO10CIVBLA033</v>
      </c>
    </row>
    <row r="30" spans="1:14" x14ac:dyDescent="0.25">
      <c r="A30" t="s">
        <v>195</v>
      </c>
      <c r="B30" t="str">
        <f t="shared" si="0"/>
        <v>CR</v>
      </c>
      <c r="C30" t="str">
        <f t="shared" si="1"/>
        <v>Chrysler</v>
      </c>
      <c r="D30" t="str">
        <f t="shared" si="2"/>
        <v>PTC</v>
      </c>
      <c r="E30" t="str">
        <f t="shared" si="3"/>
        <v>PT Curser</v>
      </c>
      <c r="F30" t="str">
        <f t="shared" si="4"/>
        <v>07</v>
      </c>
      <c r="G30">
        <f t="shared" si="5"/>
        <v>14</v>
      </c>
      <c r="H30" s="25">
        <v>42074.2</v>
      </c>
      <c r="I30" s="25">
        <f t="shared" si="6"/>
        <v>3005.2999999999997</v>
      </c>
      <c r="J30" t="s">
        <v>142</v>
      </c>
      <c r="K30" t="s">
        <v>179</v>
      </c>
      <c r="L30">
        <v>75000</v>
      </c>
      <c r="M30" t="b">
        <f t="shared" si="7"/>
        <v>1</v>
      </c>
      <c r="N30" t="str">
        <f t="shared" si="8"/>
        <v>CR07PTCGRE043</v>
      </c>
    </row>
    <row r="31" spans="1:14" x14ac:dyDescent="0.25">
      <c r="A31" t="s">
        <v>138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06</v>
      </c>
      <c r="G31">
        <f t="shared" si="5"/>
        <v>15</v>
      </c>
      <c r="H31" s="25">
        <v>44974.8</v>
      </c>
      <c r="I31" s="25">
        <f t="shared" si="6"/>
        <v>2998.32</v>
      </c>
      <c r="J31" t="s">
        <v>139</v>
      </c>
      <c r="K31" t="s">
        <v>140</v>
      </c>
      <c r="L31">
        <v>50000</v>
      </c>
      <c r="M31" t="b">
        <f t="shared" si="7"/>
        <v>1</v>
      </c>
      <c r="N31" t="str">
        <f t="shared" si="8"/>
        <v>FD06MTGWHI002</v>
      </c>
    </row>
    <row r="32" spans="1:14" x14ac:dyDescent="0.25">
      <c r="A32" t="s">
        <v>149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12</v>
      </c>
      <c r="H32" s="25">
        <v>35137</v>
      </c>
      <c r="I32" s="25">
        <f t="shared" si="6"/>
        <v>2928.0833333333335</v>
      </c>
      <c r="J32" t="s">
        <v>136</v>
      </c>
      <c r="K32" t="s">
        <v>150</v>
      </c>
      <c r="L32">
        <v>75000</v>
      </c>
      <c r="M32" t="b">
        <f t="shared" si="7"/>
        <v>1</v>
      </c>
      <c r="N32" t="str">
        <f t="shared" si="8"/>
        <v>FD09FCSBLA008</v>
      </c>
    </row>
    <row r="33" spans="1:14" x14ac:dyDescent="0.25">
      <c r="A33" t="s">
        <v>201</v>
      </c>
      <c r="B33" t="str">
        <f t="shared" si="0"/>
        <v>HY</v>
      </c>
      <c r="C33" t="str">
        <f t="shared" si="1"/>
        <v>Hundai</v>
      </c>
      <c r="D33" t="str">
        <f t="shared" si="2"/>
        <v>ELA</v>
      </c>
      <c r="E33" t="str">
        <f t="shared" si="3"/>
        <v>Elantra</v>
      </c>
      <c r="F33" t="str">
        <f t="shared" si="4"/>
        <v>11</v>
      </c>
      <c r="G33">
        <f t="shared" si="5"/>
        <v>10</v>
      </c>
      <c r="H33" s="25">
        <v>29102.3</v>
      </c>
      <c r="I33" s="25">
        <f t="shared" si="6"/>
        <v>2910.23</v>
      </c>
      <c r="J33" t="s">
        <v>136</v>
      </c>
      <c r="K33" t="s">
        <v>164</v>
      </c>
      <c r="L33">
        <v>100000</v>
      </c>
      <c r="M33" t="b">
        <f t="shared" si="7"/>
        <v>1</v>
      </c>
      <c r="N33" t="str">
        <f t="shared" si="8"/>
        <v>HY11ELABLA049</v>
      </c>
    </row>
    <row r="34" spans="1:14" x14ac:dyDescent="0.25">
      <c r="A34" t="s">
        <v>144</v>
      </c>
      <c r="B34" t="str">
        <f t="shared" ref="B34:B65" si="9">LEFT(A34,2)</f>
        <v>FD</v>
      </c>
      <c r="C34" t="str">
        <f t="shared" ref="C34:C65" si="10">VLOOKUP(B34,B$56:C$61,2)</f>
        <v>Ford</v>
      </c>
      <c r="D34" t="str">
        <f t="shared" ref="D34:D53" si="11">MID(A34,5,3)</f>
        <v>MTG</v>
      </c>
      <c r="E34" t="str">
        <f t="shared" ref="E34:E65" si="12">VLOOKUP(D34,D$56:E$65,2)</f>
        <v>Mustang</v>
      </c>
      <c r="F34" t="str">
        <f t="shared" ref="F34:F53" si="13">MID(A34,3,2)</f>
        <v>08</v>
      </c>
      <c r="G34">
        <f t="shared" ref="G34:G65" si="14">IF(21-F34&lt;0,100-F34+21,21-F34)</f>
        <v>13</v>
      </c>
      <c r="H34" s="25">
        <v>37558.800000000003</v>
      </c>
      <c r="I34" s="25">
        <f t="shared" ref="I34:I65" si="15">H34/G34</f>
        <v>2889.1384615384618</v>
      </c>
      <c r="J34" t="s">
        <v>136</v>
      </c>
      <c r="K34" t="s">
        <v>145</v>
      </c>
      <c r="L34">
        <v>50000</v>
      </c>
      <c r="M34" t="b">
        <f t="shared" ref="M34:M65" si="16">IF(L34&gt;=H34,TRUE,FALSE)</f>
        <v>1</v>
      </c>
      <c r="N34" t="str">
        <f t="shared" ref="N34:N53" si="17">CONCATENATE(B34,F34,D34,UPPER(LEFT(J34,3)),RIGHT(A34,3))</f>
        <v>FD08MTGBLA004</v>
      </c>
    </row>
    <row r="35" spans="1:14" x14ac:dyDescent="0.25">
      <c r="A35" t="s">
        <v>165</v>
      </c>
      <c r="B35" t="str">
        <f t="shared" si="9"/>
        <v>GM</v>
      </c>
      <c r="C35" t="str">
        <f t="shared" si="10"/>
        <v>General Motors</v>
      </c>
      <c r="D35" t="str">
        <f t="shared" si="11"/>
        <v>SLV</v>
      </c>
      <c r="E35" t="str">
        <f t="shared" si="12"/>
        <v>Silverado</v>
      </c>
      <c r="F35" t="str">
        <f t="shared" si="13"/>
        <v>10</v>
      </c>
      <c r="G35">
        <f t="shared" si="14"/>
        <v>11</v>
      </c>
      <c r="H35" s="25">
        <v>31144.400000000001</v>
      </c>
      <c r="I35" s="25">
        <f t="shared" si="15"/>
        <v>2831.3090909090911</v>
      </c>
      <c r="J35" t="s">
        <v>136</v>
      </c>
      <c r="K35" t="s">
        <v>166</v>
      </c>
      <c r="L35">
        <v>100000</v>
      </c>
      <c r="M35" t="b">
        <f t="shared" si="16"/>
        <v>1</v>
      </c>
      <c r="N35" t="str">
        <f t="shared" si="17"/>
        <v>GM10SLVBLA017</v>
      </c>
    </row>
    <row r="36" spans="1:14" x14ac:dyDescent="0.25">
      <c r="A36" t="s">
        <v>156</v>
      </c>
      <c r="B36" t="str">
        <f t="shared" si="9"/>
        <v>FD</v>
      </c>
      <c r="C36" t="str">
        <f t="shared" si="10"/>
        <v>Ford</v>
      </c>
      <c r="D36" t="str">
        <f t="shared" si="11"/>
        <v>FCS</v>
      </c>
      <c r="E36" t="str">
        <f t="shared" si="12"/>
        <v>Focus</v>
      </c>
      <c r="F36" t="str">
        <f t="shared" si="13"/>
        <v>13</v>
      </c>
      <c r="G36">
        <f t="shared" si="14"/>
        <v>8</v>
      </c>
      <c r="H36" s="25">
        <v>22521.599999999999</v>
      </c>
      <c r="I36" s="25">
        <f t="shared" si="15"/>
        <v>2815.2</v>
      </c>
      <c r="J36" t="s">
        <v>136</v>
      </c>
      <c r="K36" t="s">
        <v>157</v>
      </c>
      <c r="L36">
        <v>75000</v>
      </c>
      <c r="M36" t="b">
        <f t="shared" si="16"/>
        <v>1</v>
      </c>
      <c r="N36" t="str">
        <f t="shared" si="17"/>
        <v>FD13FCSBLA012</v>
      </c>
    </row>
    <row r="37" spans="1:14" x14ac:dyDescent="0.25">
      <c r="A37" t="s">
        <v>146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08</v>
      </c>
      <c r="G37">
        <f t="shared" si="14"/>
        <v>13</v>
      </c>
      <c r="H37" s="25">
        <v>36438.5</v>
      </c>
      <c r="I37" s="25">
        <f t="shared" si="15"/>
        <v>2802.9615384615386</v>
      </c>
      <c r="J37" t="s">
        <v>139</v>
      </c>
      <c r="K37" t="s">
        <v>137</v>
      </c>
      <c r="L37">
        <v>50000</v>
      </c>
      <c r="M37" t="b">
        <f t="shared" si="16"/>
        <v>1</v>
      </c>
      <c r="N37" t="str">
        <f t="shared" si="17"/>
        <v>FD08MTGWHI005</v>
      </c>
    </row>
    <row r="38" spans="1:14" x14ac:dyDescent="0.25">
      <c r="A38" t="s">
        <v>204</v>
      </c>
      <c r="B38" t="str">
        <f t="shared" si="9"/>
        <v>HY</v>
      </c>
      <c r="C38" t="str">
        <f t="shared" si="10"/>
        <v>Hundai</v>
      </c>
      <c r="D38" t="str">
        <f t="shared" si="11"/>
        <v>ELA</v>
      </c>
      <c r="E38" t="str">
        <f t="shared" si="12"/>
        <v>Elantra</v>
      </c>
      <c r="F38" t="str">
        <f t="shared" si="13"/>
        <v>13</v>
      </c>
      <c r="G38">
        <f t="shared" si="14"/>
        <v>8</v>
      </c>
      <c r="H38" s="25">
        <v>22188.5</v>
      </c>
      <c r="I38" s="25">
        <f t="shared" si="15"/>
        <v>2773.5625</v>
      </c>
      <c r="J38" t="s">
        <v>169</v>
      </c>
      <c r="K38" t="s">
        <v>147</v>
      </c>
      <c r="L38">
        <v>100000</v>
      </c>
      <c r="M38" t="b">
        <f t="shared" si="16"/>
        <v>1</v>
      </c>
      <c r="N38" t="str">
        <f t="shared" si="17"/>
        <v>HY13ELABLU052</v>
      </c>
    </row>
    <row r="39" spans="1:14" x14ac:dyDescent="0.25">
      <c r="A39" t="s">
        <v>196</v>
      </c>
      <c r="B39" t="str">
        <f t="shared" si="9"/>
        <v>CR</v>
      </c>
      <c r="C39" t="str">
        <f t="shared" si="10"/>
        <v>Chrysler</v>
      </c>
      <c r="D39" t="str">
        <f t="shared" si="11"/>
        <v>PTC</v>
      </c>
      <c r="E39" t="str">
        <f t="shared" si="12"/>
        <v>PT Curser</v>
      </c>
      <c r="F39" t="str">
        <f t="shared" si="13"/>
        <v>11</v>
      </c>
      <c r="G39">
        <f t="shared" si="14"/>
        <v>10</v>
      </c>
      <c r="H39" s="25">
        <v>27394.2</v>
      </c>
      <c r="I39" s="25">
        <f t="shared" si="15"/>
        <v>2739.42</v>
      </c>
      <c r="J39" t="s">
        <v>136</v>
      </c>
      <c r="K39" t="s">
        <v>157</v>
      </c>
      <c r="L39">
        <v>75000</v>
      </c>
      <c r="M39" t="b">
        <f t="shared" si="16"/>
        <v>1</v>
      </c>
      <c r="N39" t="str">
        <f t="shared" si="17"/>
        <v>CR11PTCBLA044</v>
      </c>
    </row>
    <row r="40" spans="1:14" x14ac:dyDescent="0.25">
      <c r="A40" t="s">
        <v>189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9</v>
      </c>
      <c r="H40" s="25">
        <v>24513.200000000001</v>
      </c>
      <c r="I40" s="25">
        <f t="shared" si="15"/>
        <v>2723.6888888888889</v>
      </c>
      <c r="J40" t="s">
        <v>136</v>
      </c>
      <c r="K40" t="s">
        <v>166</v>
      </c>
      <c r="L40">
        <v>75000</v>
      </c>
      <c r="M40" t="b">
        <f t="shared" si="16"/>
        <v>1</v>
      </c>
      <c r="N40" t="str">
        <f t="shared" si="17"/>
        <v>HO12CIVBLA035</v>
      </c>
    </row>
    <row r="41" spans="1:14" x14ac:dyDescent="0.25">
      <c r="A41" t="s">
        <v>135</v>
      </c>
      <c r="B41" t="str">
        <f t="shared" si="9"/>
        <v>FD</v>
      </c>
      <c r="C41" t="str">
        <f t="shared" si="10"/>
        <v>Ford</v>
      </c>
      <c r="D41" t="str">
        <f t="shared" si="11"/>
        <v>MTG</v>
      </c>
      <c r="E41" t="str">
        <f t="shared" si="12"/>
        <v>Mustang</v>
      </c>
      <c r="F41" t="str">
        <f t="shared" si="13"/>
        <v>06</v>
      </c>
      <c r="G41">
        <f t="shared" si="14"/>
        <v>15</v>
      </c>
      <c r="H41" s="25">
        <v>40326.800000000003</v>
      </c>
      <c r="I41" s="25">
        <f t="shared" si="15"/>
        <v>2688.4533333333334</v>
      </c>
      <c r="J41" t="s">
        <v>136</v>
      </c>
      <c r="K41" t="s">
        <v>137</v>
      </c>
      <c r="L41">
        <v>50000</v>
      </c>
      <c r="M41" t="b">
        <f t="shared" si="16"/>
        <v>1</v>
      </c>
      <c r="N41" t="str">
        <f t="shared" si="17"/>
        <v>FD06MTGBLA001</v>
      </c>
    </row>
    <row r="42" spans="1:14" x14ac:dyDescent="0.25">
      <c r="A42" t="s">
        <v>203</v>
      </c>
      <c r="B42" t="str">
        <f t="shared" si="9"/>
        <v>HY</v>
      </c>
      <c r="C42" t="str">
        <f t="shared" si="10"/>
        <v>Hundai</v>
      </c>
      <c r="D42" t="str">
        <f t="shared" si="11"/>
        <v>ELA</v>
      </c>
      <c r="E42" t="str">
        <f t="shared" si="12"/>
        <v>Elantra</v>
      </c>
      <c r="F42" t="str">
        <f t="shared" si="13"/>
        <v>13</v>
      </c>
      <c r="G42">
        <f t="shared" si="14"/>
        <v>8</v>
      </c>
      <c r="H42" s="25">
        <v>20223.900000000001</v>
      </c>
      <c r="I42" s="25">
        <f t="shared" si="15"/>
        <v>2527.9875000000002</v>
      </c>
      <c r="J42" t="s">
        <v>136</v>
      </c>
      <c r="K42" t="s">
        <v>153</v>
      </c>
      <c r="L42">
        <v>100000</v>
      </c>
      <c r="M42" t="b">
        <f t="shared" si="16"/>
        <v>1</v>
      </c>
      <c r="N42" t="str">
        <f t="shared" si="17"/>
        <v>HY13ELABLA051</v>
      </c>
    </row>
    <row r="43" spans="1:14" x14ac:dyDescent="0.25">
      <c r="A43" t="s">
        <v>181</v>
      </c>
      <c r="B43" t="str">
        <f t="shared" si="9"/>
        <v>TY</v>
      </c>
      <c r="C43" t="str">
        <f t="shared" si="10"/>
        <v>Toyota</v>
      </c>
      <c r="D43" t="str">
        <f t="shared" si="11"/>
        <v>COR</v>
      </c>
      <c r="E43" t="str">
        <f t="shared" si="12"/>
        <v>Coroloa</v>
      </c>
      <c r="F43" t="str">
        <f t="shared" si="13"/>
        <v>14</v>
      </c>
      <c r="G43">
        <f t="shared" si="14"/>
        <v>7</v>
      </c>
      <c r="H43" s="25">
        <v>17556.3</v>
      </c>
      <c r="I43" s="25">
        <f t="shared" si="15"/>
        <v>2508.042857142857</v>
      </c>
      <c r="J43" t="s">
        <v>169</v>
      </c>
      <c r="K43" t="s">
        <v>153</v>
      </c>
      <c r="L43">
        <v>100000</v>
      </c>
      <c r="M43" t="b">
        <f t="shared" si="16"/>
        <v>1</v>
      </c>
      <c r="N43" t="str">
        <f t="shared" si="17"/>
        <v>TY14CORBLU027</v>
      </c>
    </row>
    <row r="44" spans="1:14" x14ac:dyDescent="0.25">
      <c r="A44" t="s">
        <v>202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12</v>
      </c>
      <c r="G44">
        <f t="shared" si="14"/>
        <v>9</v>
      </c>
      <c r="H44" s="25">
        <v>22282</v>
      </c>
      <c r="I44" s="25">
        <f t="shared" si="15"/>
        <v>2475.7777777777778</v>
      </c>
      <c r="J44" t="s">
        <v>169</v>
      </c>
      <c r="K44" t="s">
        <v>140</v>
      </c>
      <c r="L44">
        <v>100000</v>
      </c>
      <c r="M44" t="b">
        <f t="shared" si="16"/>
        <v>1</v>
      </c>
      <c r="N44" t="str">
        <f t="shared" si="17"/>
        <v>HY12ELABLU050</v>
      </c>
    </row>
    <row r="45" spans="1:14" x14ac:dyDescent="0.25">
      <c r="A45" t="s">
        <v>183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9</v>
      </c>
      <c r="H45" s="25">
        <v>22128.2</v>
      </c>
      <c r="I45" s="25">
        <f t="shared" si="15"/>
        <v>2458.6888888888889</v>
      </c>
      <c r="J45" t="s">
        <v>169</v>
      </c>
      <c r="K45" t="s">
        <v>171</v>
      </c>
      <c r="L45">
        <v>100000</v>
      </c>
      <c r="M45" t="b">
        <f t="shared" si="16"/>
        <v>1</v>
      </c>
      <c r="N45" t="str">
        <f t="shared" si="17"/>
        <v>TY12CAMBLU029</v>
      </c>
    </row>
    <row r="46" spans="1:14" x14ac:dyDescent="0.25">
      <c r="A46" t="s">
        <v>239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Civic</v>
      </c>
      <c r="F46" t="str">
        <f t="shared" si="13"/>
        <v>09</v>
      </c>
      <c r="G46">
        <f t="shared" si="14"/>
        <v>12</v>
      </c>
      <c r="H46" s="25">
        <v>28464.799999999999</v>
      </c>
      <c r="I46" s="25">
        <f t="shared" si="15"/>
        <v>2372.0666666666666</v>
      </c>
      <c r="J46" t="s">
        <v>139</v>
      </c>
      <c r="K46" t="s">
        <v>160</v>
      </c>
      <c r="L46">
        <v>100000</v>
      </c>
      <c r="M46" t="b">
        <f t="shared" si="16"/>
        <v>1</v>
      </c>
      <c r="N46" t="str">
        <f t="shared" si="17"/>
        <v>GM09CMRWHI014</v>
      </c>
    </row>
    <row r="47" spans="1:14" x14ac:dyDescent="0.25">
      <c r="A47" t="s">
        <v>161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Civic</v>
      </c>
      <c r="F47" t="str">
        <f t="shared" si="13"/>
        <v>12</v>
      </c>
      <c r="G47">
        <f t="shared" si="14"/>
        <v>9</v>
      </c>
      <c r="H47" s="25">
        <v>19421.099999999999</v>
      </c>
      <c r="I47" s="25">
        <f t="shared" si="15"/>
        <v>2157.8999999999996</v>
      </c>
      <c r="J47" t="s">
        <v>136</v>
      </c>
      <c r="K47" t="s">
        <v>162</v>
      </c>
      <c r="L47">
        <v>100000</v>
      </c>
      <c r="M47" t="b">
        <f t="shared" si="16"/>
        <v>1</v>
      </c>
      <c r="N47" t="str">
        <f t="shared" si="17"/>
        <v>GM12CMRBLA015</v>
      </c>
    </row>
    <row r="48" spans="1:14" x14ac:dyDescent="0.25">
      <c r="A48" t="s">
        <v>154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9</v>
      </c>
      <c r="H48" s="25">
        <v>19341.7</v>
      </c>
      <c r="I48" s="25">
        <f t="shared" si="15"/>
        <v>2149.077777777778</v>
      </c>
      <c r="J48" t="s">
        <v>139</v>
      </c>
      <c r="K48" t="s">
        <v>155</v>
      </c>
      <c r="L48">
        <v>75000</v>
      </c>
      <c r="M48" t="b">
        <f t="shared" si="16"/>
        <v>1</v>
      </c>
      <c r="N48" t="str">
        <f t="shared" si="17"/>
        <v>FD12FCSWHI011</v>
      </c>
    </row>
    <row r="49" spans="1:14" x14ac:dyDescent="0.25">
      <c r="A49" t="s">
        <v>186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11</v>
      </c>
      <c r="H49" s="25">
        <v>22573</v>
      </c>
      <c r="I49" s="25">
        <f t="shared" si="15"/>
        <v>2052.090909090909</v>
      </c>
      <c r="J49" t="s">
        <v>169</v>
      </c>
      <c r="K49" t="s">
        <v>164</v>
      </c>
      <c r="L49">
        <v>75000</v>
      </c>
      <c r="M49" t="b">
        <f t="shared" si="16"/>
        <v>1</v>
      </c>
      <c r="N49" t="str">
        <f t="shared" si="17"/>
        <v>HO10CIVBLU032</v>
      </c>
    </row>
    <row r="50" spans="1:14" x14ac:dyDescent="0.25">
      <c r="A50" t="s">
        <v>163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Civic</v>
      </c>
      <c r="F50" t="str">
        <f t="shared" si="13"/>
        <v>14</v>
      </c>
      <c r="G50">
        <f t="shared" si="14"/>
        <v>7</v>
      </c>
      <c r="H50" s="25">
        <v>14289.6</v>
      </c>
      <c r="I50" s="25">
        <f t="shared" si="15"/>
        <v>2041.3714285714286</v>
      </c>
      <c r="J50" t="s">
        <v>139</v>
      </c>
      <c r="K50" t="s">
        <v>164</v>
      </c>
      <c r="L50">
        <v>100000</v>
      </c>
      <c r="M50" t="b">
        <f t="shared" si="16"/>
        <v>1</v>
      </c>
      <c r="N50" t="str">
        <f t="shared" si="17"/>
        <v>GM14CMRWHI016</v>
      </c>
    </row>
    <row r="51" spans="1:14" x14ac:dyDescent="0.25">
      <c r="A51" t="s">
        <v>190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8</v>
      </c>
      <c r="H51" s="25">
        <v>13867.6</v>
      </c>
      <c r="I51" s="25">
        <f t="shared" si="15"/>
        <v>1733.45</v>
      </c>
      <c r="J51" t="s">
        <v>136</v>
      </c>
      <c r="K51" t="s">
        <v>171</v>
      </c>
      <c r="L51">
        <v>75000</v>
      </c>
      <c r="M51" t="b">
        <f t="shared" si="16"/>
        <v>1</v>
      </c>
      <c r="N51" t="str">
        <f t="shared" si="17"/>
        <v>HO13CIVBLA036</v>
      </c>
    </row>
    <row r="52" spans="1:14" x14ac:dyDescent="0.25">
      <c r="A52" t="s">
        <v>158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8</v>
      </c>
      <c r="H52" s="25">
        <v>13682.9</v>
      </c>
      <c r="I52" s="25">
        <f t="shared" si="15"/>
        <v>1710.3625</v>
      </c>
      <c r="J52" t="s">
        <v>136</v>
      </c>
      <c r="K52" t="s">
        <v>159</v>
      </c>
      <c r="L52">
        <v>75000</v>
      </c>
      <c r="M52" t="b">
        <f t="shared" si="16"/>
        <v>1</v>
      </c>
      <c r="N52" t="str">
        <f t="shared" si="17"/>
        <v>FD13FCSBLA013</v>
      </c>
    </row>
    <row r="53" spans="1:14" x14ac:dyDescent="0.25">
      <c r="A53" t="s">
        <v>193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7</v>
      </c>
      <c r="H53" s="25">
        <v>3708.1</v>
      </c>
      <c r="I53" s="25">
        <f t="shared" si="15"/>
        <v>529.7285714285714</v>
      </c>
      <c r="J53" t="s">
        <v>136</v>
      </c>
      <c r="K53" t="s">
        <v>140</v>
      </c>
      <c r="L53">
        <v>100000</v>
      </c>
      <c r="M53" t="b">
        <f t="shared" si="16"/>
        <v>1</v>
      </c>
      <c r="N53" t="str">
        <f t="shared" si="17"/>
        <v>HO14ODYBLA041</v>
      </c>
    </row>
    <row r="54" spans="1:14" x14ac:dyDescent="0.25">
      <c r="B54" t="str">
        <f t="shared" ref="B54:B55" si="18">LEFT(A54,2)</f>
        <v/>
      </c>
    </row>
    <row r="55" spans="1:14" x14ac:dyDescent="0.25">
      <c r="B55" t="str">
        <f t="shared" si="18"/>
        <v/>
      </c>
    </row>
    <row r="56" spans="1:14" x14ac:dyDescent="0.25">
      <c r="B56" t="s">
        <v>206</v>
      </c>
      <c r="C56" t="s">
        <v>214</v>
      </c>
      <c r="D56" t="s">
        <v>222</v>
      </c>
      <c r="E56" t="s">
        <v>232</v>
      </c>
    </row>
    <row r="57" spans="1:14" x14ac:dyDescent="0.25">
      <c r="B57" t="s">
        <v>210</v>
      </c>
      <c r="C57" t="s">
        <v>211</v>
      </c>
      <c r="D57" t="s">
        <v>218</v>
      </c>
      <c r="E57" t="s">
        <v>228</v>
      </c>
    </row>
    <row r="58" spans="1:14" x14ac:dyDescent="0.25">
      <c r="B58" t="s">
        <v>209</v>
      </c>
      <c r="C58" t="s">
        <v>216</v>
      </c>
      <c r="D58" t="s">
        <v>221</v>
      </c>
      <c r="E58" t="s">
        <v>231</v>
      </c>
    </row>
    <row r="59" spans="1:14" x14ac:dyDescent="0.25">
      <c r="B59" t="s">
        <v>207</v>
      </c>
      <c r="C59" t="s">
        <v>213</v>
      </c>
      <c r="D59" t="s">
        <v>223</v>
      </c>
      <c r="E59" t="s">
        <v>233</v>
      </c>
    </row>
    <row r="60" spans="1:14" x14ac:dyDescent="0.25">
      <c r="B60" t="s">
        <v>205</v>
      </c>
      <c r="C60" t="s">
        <v>215</v>
      </c>
      <c r="D60" t="s">
        <v>217</v>
      </c>
      <c r="E60" t="s">
        <v>227</v>
      </c>
    </row>
    <row r="61" spans="1:14" x14ac:dyDescent="0.25">
      <c r="B61" t="s">
        <v>208</v>
      </c>
      <c r="C61" t="s">
        <v>212</v>
      </c>
      <c r="D61" t="s">
        <v>226</v>
      </c>
      <c r="E61" t="s">
        <v>236</v>
      </c>
    </row>
    <row r="62" spans="1:14" x14ac:dyDescent="0.25">
      <c r="D62" t="s">
        <v>225</v>
      </c>
      <c r="E62" t="s">
        <v>235</v>
      </c>
    </row>
    <row r="63" spans="1:14" x14ac:dyDescent="0.25">
      <c r="D63" t="s">
        <v>220</v>
      </c>
      <c r="E63" t="s">
        <v>230</v>
      </c>
    </row>
    <row r="64" spans="1:14" x14ac:dyDescent="0.25">
      <c r="D64" t="s">
        <v>219</v>
      </c>
      <c r="E64" t="s">
        <v>229</v>
      </c>
    </row>
    <row r="65" spans="4:5" x14ac:dyDescent="0.25">
      <c r="D65" t="s">
        <v>224</v>
      </c>
      <c r="E65" t="s">
        <v>234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04EB-DEEA-42D7-AC7E-57DF8F574C76}">
  <dimension ref="A3:B22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1" t="s">
        <v>117</v>
      </c>
      <c r="B3" t="s">
        <v>242</v>
      </c>
    </row>
    <row r="4" spans="1:2" x14ac:dyDescent="0.25">
      <c r="A4" s="22" t="s">
        <v>162</v>
      </c>
      <c r="B4" s="23">
        <v>144647.69999999998</v>
      </c>
    </row>
    <row r="5" spans="1:2" x14ac:dyDescent="0.25">
      <c r="A5" s="22" t="s">
        <v>171</v>
      </c>
      <c r="B5" s="23">
        <v>150656.40000000002</v>
      </c>
    </row>
    <row r="6" spans="1:2" x14ac:dyDescent="0.25">
      <c r="A6" s="22" t="s">
        <v>147</v>
      </c>
      <c r="B6" s="23">
        <v>154427.9</v>
      </c>
    </row>
    <row r="7" spans="1:2" x14ac:dyDescent="0.25">
      <c r="A7" s="22" t="s">
        <v>179</v>
      </c>
      <c r="B7" s="23">
        <v>179986</v>
      </c>
    </row>
    <row r="8" spans="1:2" x14ac:dyDescent="0.25">
      <c r="A8" s="22" t="s">
        <v>150</v>
      </c>
      <c r="B8" s="23">
        <v>143640.70000000001</v>
      </c>
    </row>
    <row r="9" spans="1:2" x14ac:dyDescent="0.25">
      <c r="A9" s="22" t="s">
        <v>166</v>
      </c>
      <c r="B9" s="23">
        <v>135078.20000000001</v>
      </c>
    </row>
    <row r="10" spans="1:2" x14ac:dyDescent="0.25">
      <c r="A10" s="22" t="s">
        <v>145</v>
      </c>
      <c r="B10" s="23">
        <v>184693.8</v>
      </c>
    </row>
    <row r="11" spans="1:2" x14ac:dyDescent="0.25">
      <c r="A11" s="22" t="s">
        <v>143</v>
      </c>
      <c r="B11" s="23">
        <v>127731.3</v>
      </c>
    </row>
    <row r="12" spans="1:2" x14ac:dyDescent="0.25">
      <c r="A12" s="22" t="s">
        <v>140</v>
      </c>
      <c r="B12" s="23">
        <v>70964.899999999994</v>
      </c>
    </row>
    <row r="13" spans="1:2" x14ac:dyDescent="0.25">
      <c r="A13" s="22" t="s">
        <v>153</v>
      </c>
      <c r="B13" s="23">
        <v>65315</v>
      </c>
    </row>
    <row r="14" spans="1:2" x14ac:dyDescent="0.25">
      <c r="A14" s="22" t="s">
        <v>159</v>
      </c>
      <c r="B14" s="23">
        <v>138561.5</v>
      </c>
    </row>
    <row r="15" spans="1:2" x14ac:dyDescent="0.25">
      <c r="A15" s="22" t="s">
        <v>160</v>
      </c>
      <c r="B15" s="23">
        <v>141229.4</v>
      </c>
    </row>
    <row r="16" spans="1:2" x14ac:dyDescent="0.25">
      <c r="A16" s="22" t="s">
        <v>137</v>
      </c>
      <c r="B16" s="23">
        <v>305432.40000000002</v>
      </c>
    </row>
    <row r="17" spans="1:2" x14ac:dyDescent="0.25">
      <c r="A17" s="22" t="s">
        <v>173</v>
      </c>
      <c r="B17" s="23">
        <v>177713.9</v>
      </c>
    </row>
    <row r="18" spans="1:2" x14ac:dyDescent="0.25">
      <c r="A18" s="22" t="s">
        <v>164</v>
      </c>
      <c r="B18" s="23">
        <v>65964.899999999994</v>
      </c>
    </row>
    <row r="19" spans="1:2" x14ac:dyDescent="0.25">
      <c r="A19" s="22" t="s">
        <v>157</v>
      </c>
      <c r="B19" s="23">
        <v>130601.59999999999</v>
      </c>
    </row>
    <row r="20" spans="1:2" x14ac:dyDescent="0.25">
      <c r="A20" s="22" t="s">
        <v>155</v>
      </c>
      <c r="B20" s="23">
        <v>19341.7</v>
      </c>
    </row>
    <row r="21" spans="1:2" x14ac:dyDescent="0.25">
      <c r="A21" s="22" t="s">
        <v>241</v>
      </c>
      <c r="B21" s="23"/>
    </row>
    <row r="22" spans="1:2" x14ac:dyDescent="0.25">
      <c r="A22" s="22" t="s">
        <v>118</v>
      </c>
      <c r="B22" s="23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Tutorial</vt:lpstr>
      <vt:lpstr>Payroll</vt:lpstr>
      <vt:lpstr>GradeBook</vt:lpstr>
      <vt:lpstr>Sales Database</vt:lpstr>
      <vt:lpstr>Pivot Table of Sales DB</vt:lpstr>
      <vt:lpstr>Car Inventory</vt:lpstr>
      <vt:lpstr>Pivot 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tyagi</dc:creator>
  <cp:lastModifiedBy>vinayak tyagi</cp:lastModifiedBy>
  <dcterms:created xsi:type="dcterms:W3CDTF">2021-10-11T04:37:59Z</dcterms:created>
  <dcterms:modified xsi:type="dcterms:W3CDTF">2021-10-15T14:19:04Z</dcterms:modified>
</cp:coreProperties>
</file>