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ak\Prepleaf\Projects\Project 3\"/>
    </mc:Choice>
  </mc:AlternateContent>
  <xr:revisionPtr revIDLastSave="0" documentId="13_ncr:1_{199C2A77-BC11-46E0-BAE1-118D27A6B08A}" xr6:coauthVersionLast="47" xr6:coauthVersionMax="47" xr10:uidLastSave="{00000000-0000-0000-0000-000000000000}"/>
  <bookViews>
    <workbookView xWindow="-108" yWindow="-108" windowWidth="23256" windowHeight="12456" xr2:uid="{967B8DD9-364E-4713-8148-D27B2827A3AE}"/>
  </bookViews>
  <sheets>
    <sheet name="Dashboard" sheetId="3" r:id="rId1"/>
    <sheet name="Data" sheetId="2" r:id="rId2"/>
    <sheet name="PROFIT PER UNIT" sheetId="13" r:id="rId3"/>
    <sheet name="TOTAL SALES" sheetId="4" r:id="rId4"/>
    <sheet name="PRODUCTWISE SALES" sheetId="1" r:id="rId5"/>
    <sheet name="Unit Sold" sheetId="6" r:id="rId6"/>
    <sheet name="TOP MONTHLY" sheetId="7" r:id="rId7"/>
    <sheet name="MARGIN" sheetId="12" r:id="rId8"/>
  </sheets>
  <definedNames>
    <definedName name="ExternalData_1" localSheetId="1" hidden="1">Data!$A$1:$Q$337</definedName>
  </definedNames>
  <calcPr calcId="191029"/>
  <pivotCaches>
    <pivotCache cacheId="2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4" l="1"/>
  <c r="H20" i="4"/>
  <c r="H21" i="4"/>
  <c r="H22" i="4"/>
  <c r="H18" i="4"/>
  <c r="F70" i="12"/>
  <c r="D13" i="4"/>
  <c r="C13" i="4"/>
  <c r="M4" i="4" l="1"/>
  <c r="S4" i="4" l="1"/>
  <c r="S8" i="4" s="1" a="1"/>
  <c r="S8" i="4" s="1"/>
  <c r="E5" i="13" a="1"/>
  <c r="E5" i="13" s="1"/>
  <c r="F6" i="13" s="1"/>
  <c r="U4" i="4"/>
  <c r="U8" i="4" s="1" a="1"/>
  <c r="U8" i="4" s="1"/>
  <c r="T4" i="4"/>
  <c r="T8" i="4" s="1" a="1"/>
  <c r="T8" i="4" s="1"/>
  <c r="Q4" i="4"/>
  <c r="Q8" i="4" s="1" a="1"/>
  <c r="Q8" i="4" s="1"/>
  <c r="E5" i="7" a="1"/>
  <c r="E5" i="7" s="1"/>
  <c r="F11" i="12" s="1"/>
  <c r="H11" i="12" s="1"/>
  <c r="R4" i="4"/>
  <c r="R8" i="4" s="1" a="1"/>
  <c r="R8" i="4" s="1"/>
  <c r="P4" i="4"/>
  <c r="P8" i="4" s="1" a="1"/>
  <c r="P8" i="4" s="1"/>
  <c r="O4" i="4"/>
  <c r="N8" i="4" s="1" a="1"/>
  <c r="N8" i="4" s="1"/>
  <c r="E2" i="6" a="1"/>
  <c r="E2" i="6" s="1"/>
  <c r="Q5" i="6" s="1"/>
  <c r="M4" i="1"/>
  <c r="F4" i="1"/>
  <c r="G9" i="1" s="1"/>
  <c r="H11" i="1" s="1"/>
  <c r="N4" i="4"/>
  <c r="M8" i="4" s="1" a="1"/>
  <c r="M8" i="4" s="1"/>
  <c r="G9" i="13" l="1"/>
  <c r="G10" i="13"/>
  <c r="F7" i="13"/>
  <c r="G8" i="13"/>
  <c r="G7" i="13"/>
  <c r="F8" i="13"/>
  <c r="F9" i="13"/>
  <c r="F10" i="13"/>
  <c r="H13" i="12"/>
  <c r="I21" i="12"/>
  <c r="H14" i="12"/>
  <c r="H16" i="12"/>
  <c r="H18" i="12"/>
  <c r="K19" i="12"/>
  <c r="K21" i="12"/>
  <c r="K23" i="12"/>
  <c r="G19" i="12"/>
  <c r="K22" i="12"/>
  <c r="I15" i="12"/>
  <c r="G21" i="12"/>
  <c r="K13" i="12"/>
  <c r="K17" i="12"/>
  <c r="H21" i="12"/>
  <c r="I13" i="12"/>
  <c r="G18" i="12"/>
  <c r="I23" i="12"/>
  <c r="G13" i="12"/>
  <c r="I14" i="12"/>
  <c r="I16" i="12"/>
  <c r="I18" i="12"/>
  <c r="G20" i="12"/>
  <c r="G22" i="12"/>
  <c r="G24" i="12"/>
  <c r="K14" i="12"/>
  <c r="K16" i="12"/>
  <c r="H20" i="12"/>
  <c r="H22" i="12"/>
  <c r="H24" i="12"/>
  <c r="G15" i="12"/>
  <c r="G17" i="12"/>
  <c r="K18" i="12"/>
  <c r="I20" i="12"/>
  <c r="I22" i="12"/>
  <c r="I24" i="12"/>
  <c r="H17" i="12"/>
  <c r="K20" i="12"/>
  <c r="K24" i="12"/>
  <c r="I17" i="12"/>
  <c r="H19" i="12"/>
  <c r="G23" i="12"/>
  <c r="K15" i="12"/>
  <c r="I19" i="12"/>
  <c r="H23" i="12"/>
  <c r="G14" i="12"/>
  <c r="H15" i="12"/>
  <c r="G16" i="12"/>
  <c r="R7" i="6"/>
  <c r="F7" i="7"/>
  <c r="G8" i="7" s="1"/>
  <c r="K5" i="7"/>
  <c r="L7" i="7" s="1"/>
  <c r="E3" i="6"/>
  <c r="K4" i="6"/>
  <c r="U2" i="1"/>
  <c r="N10" i="1"/>
  <c r="H13" i="1"/>
  <c r="G11" i="1"/>
  <c r="G12" i="1"/>
  <c r="G13" i="1"/>
  <c r="G10" i="1"/>
  <c r="H12" i="1"/>
  <c r="H10" i="1"/>
  <c r="J21" i="12" l="1"/>
  <c r="J13" i="12"/>
  <c r="J18" i="12"/>
  <c r="J19" i="12"/>
  <c r="J14" i="12"/>
  <c r="J16" i="12"/>
  <c r="J17" i="12"/>
  <c r="J24" i="12"/>
  <c r="J22" i="12"/>
  <c r="J15" i="12"/>
  <c r="J20" i="12"/>
  <c r="J23" i="12"/>
  <c r="R8" i="6"/>
  <c r="S8" i="6"/>
  <c r="M8" i="7"/>
  <c r="L8" i="7"/>
  <c r="F8" i="7"/>
  <c r="V4" i="1"/>
  <c r="V5" i="1" s="1"/>
  <c r="AA3" i="1"/>
  <c r="AA5" i="1" s="1"/>
  <c r="N13" i="1"/>
  <c r="N14" i="1"/>
  <c r="N11" i="1"/>
  <c r="O13" i="1"/>
  <c r="N12" i="1"/>
  <c r="O12" i="1"/>
  <c r="O14" i="1"/>
  <c r="O11" i="1"/>
  <c r="L8" i="6"/>
  <c r="L5" i="6"/>
  <c r="K6" i="6"/>
  <c r="L6" i="6"/>
  <c r="K7" i="6"/>
  <c r="K8" i="6"/>
  <c r="K5" i="6"/>
  <c r="L7" i="6"/>
  <c r="AB6" i="1" l="1"/>
  <c r="AA6" i="1"/>
  <c r="W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12EC1-760B-4220-8B5D-93028BDC489E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<sst xmlns="http://schemas.openxmlformats.org/spreadsheetml/2006/main" count="2527" uniqueCount="348">
  <si>
    <t>Segment</t>
  </si>
  <si>
    <t>Employee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</si>
  <si>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</si>
  <si>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</si>
  <si>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</si>
  <si>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</si>
  <si>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</si>
  <si>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</si>
  <si>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</si>
  <si>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</si>
  <si>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</si>
  <si>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</si>
  <si>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</si>
  <si>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</si>
  <si>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</si>
  <si>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</si>
  <si>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Profit per Unit</t>
  </si>
  <si>
    <t>Government</t>
  </si>
  <si>
    <t>Peter Jones</t>
  </si>
  <si>
    <t>Computer</t>
  </si>
  <si>
    <t>None</t>
  </si>
  <si>
    <t>$-</t>
  </si>
  <si>
    <t>January</t>
  </si>
  <si>
    <t>Shane Bond</t>
  </si>
  <si>
    <t>Midmarket</t>
  </si>
  <si>
    <t>Leo Paul</t>
  </si>
  <si>
    <t>June</t>
  </si>
  <si>
    <t>Ashley Thomas</t>
  </si>
  <si>
    <t>December</t>
  </si>
  <si>
    <t>Printer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</si>
  <si>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</si>
  <si>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</si>
  <si>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</si>
  <si>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</si>
  <si>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</si>
  <si>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</si>
  <si>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</si>
  <si>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John Terry</t>
  </si>
  <si>
    <t>Projector</t>
  </si>
  <si>
    <t>February</t>
  </si>
  <si>
    <t>October</t>
  </si>
  <si>
    <t>Phone</t>
  </si>
  <si>
    <t>April</t>
  </si>
  <si>
    <t>Low</t>
  </si>
  <si>
    <t>$276.15</t>
  </si>
  <si>
    <t>$344.40</t>
  </si>
  <si>
    <t>$72.10</t>
  </si>
  <si>
    <t>May</t>
  </si>
  <si>
    <t>$222.96</t>
  </si>
  <si>
    <t>$4,235.00</t>
  </si>
  <si>
    <t>$177.03</t>
  </si>
  <si>
    <t>$173.40</t>
  </si>
  <si>
    <t>$320.52</t>
  </si>
  <si>
    <t>$4,889.50</t>
  </si>
  <si>
    <t>$7,542.50</t>
  </si>
  <si>
    <t>$332.10</t>
  </si>
  <si>
    <t>$6,903.00</t>
  </si>
  <si>
    <t>$275.10</t>
  </si>
  <si>
    <t>$128.10</t>
  </si>
  <si>
    <t>$227.10</t>
  </si>
  <si>
    <t>$314.48</t>
  </si>
  <si>
    <t>$908.75</t>
  </si>
  <si>
    <t>$983.75</t>
  </si>
  <si>
    <t>$2,278.75</t>
  </si>
  <si>
    <t>$112.05</t>
  </si>
  <si>
    <t>$8,715.00</t>
  </si>
  <si>
    <t>November</t>
  </si>
  <si>
    <t>$1,856.25</t>
  </si>
  <si>
    <t>$310.80</t>
  </si>
  <si>
    <t>$19,964.00</t>
  </si>
  <si>
    <t>$274.08</t>
  </si>
  <si>
    <t>$626.40</t>
  </si>
  <si>
    <t>$165.60</t>
  </si>
  <si>
    <t>$708.90</t>
  </si>
  <si>
    <t>$5,508.00</t>
  </si>
  <si>
    <t>$10,368.00</t>
  </si>
  <si>
    <t>$1,655.00</t>
  </si>
  <si>
    <t>$11,496.00</t>
  </si>
  <si>
    <t>$6,822.50</t>
  </si>
  <si>
    <t>$253.20</t>
  </si>
  <si>
    <t>$260.16</t>
  </si>
  <si>
    <t>$1,554.00</t>
  </si>
  <si>
    <t>$6,606.00</t>
  </si>
  <si>
    <t>$5,690.00</t>
  </si>
  <si>
    <t>$494.40</t>
  </si>
  <si>
    <t>$376.40</t>
  </si>
  <si>
    <t>$15,913.13</t>
  </si>
  <si>
    <t>$1,548.00</t>
  </si>
  <si>
    <t>$6,201.00</t>
  </si>
  <si>
    <t>$700.92</t>
  </si>
  <si>
    <t>$411.18</t>
  </si>
  <si>
    <t>$684.36</t>
  </si>
  <si>
    <t>$114.24</t>
  </si>
  <si>
    <t>$4,826.25</t>
  </si>
  <si>
    <t>$6,397.50</t>
  </si>
  <si>
    <t>$21,910.50</t>
  </si>
  <si>
    <t>$6,652.50</t>
  </si>
  <si>
    <t>$5,887.50</t>
  </si>
  <si>
    <t>$493.02</t>
  </si>
  <si>
    <t>$7,533.75</t>
  </si>
  <si>
    <t>$498.60</t>
  </si>
  <si>
    <t>$1,218.60</t>
  </si>
  <si>
    <t>$24,252.00</t>
  </si>
  <si>
    <t>$3,836.00</t>
  </si>
  <si>
    <t>$1,180.20</t>
  </si>
  <si>
    <t>$22,308.00</t>
  </si>
  <si>
    <t>$1,190.28</t>
  </si>
  <si>
    <t>$3,975.00</t>
  </si>
  <si>
    <t>$16,974.00</t>
  </si>
  <si>
    <t>$35,016.00</t>
  </si>
  <si>
    <t>$48,300.00</t>
  </si>
  <si>
    <t>$14,940.00</t>
  </si>
  <si>
    <t>$130.80</t>
  </si>
  <si>
    <t>$1,659.20</t>
  </si>
  <si>
    <t>$844.80</t>
  </si>
  <si>
    <t>$26,110.00</t>
  </si>
  <si>
    <t>$5,370.00</t>
  </si>
  <si>
    <t>$26,698.00</t>
  </si>
  <si>
    <t>Medium</t>
  </si>
  <si>
    <t>$480.20</t>
  </si>
  <si>
    <t>$941.15</t>
  </si>
  <si>
    <t>$1,458.60</t>
  </si>
  <si>
    <t>$589.05</t>
  </si>
  <si>
    <t>$673.80</t>
  </si>
  <si>
    <t>$1,119.00</t>
  </si>
  <si>
    <t>$669.60</t>
  </si>
  <si>
    <t>$1,563.00</t>
  </si>
  <si>
    <t>$14,865.00</t>
  </si>
  <si>
    <t>$2,093.25</t>
  </si>
  <si>
    <t>$199.50</t>
  </si>
  <si>
    <t>$870.45</t>
  </si>
  <si>
    <t>$24,228.75</t>
  </si>
  <si>
    <t>$1,405.20</t>
  </si>
  <si>
    <t>$1,303.00</t>
  </si>
  <si>
    <t>$24,105.00</t>
  </si>
  <si>
    <t>$814.45</t>
  </si>
  <si>
    <t>$10,535.00</t>
  </si>
  <si>
    <t>$1,965.00</t>
  </si>
  <si>
    <t>$2,663.00</t>
  </si>
  <si>
    <t>$23,625.00</t>
  </si>
  <si>
    <t>$9,660.00</t>
  </si>
  <si>
    <t>$18,750.00</t>
  </si>
  <si>
    <t>$3,420.90</t>
  </si>
  <si>
    <t>$1,341.00</t>
  </si>
  <si>
    <t>$2,559.60</t>
  </si>
  <si>
    <t>$404.64</t>
  </si>
  <si>
    <t>$1,827.00</t>
  </si>
  <si>
    <t>$20,580.00</t>
  </si>
  <si>
    <t>$30,660.00</t>
  </si>
  <si>
    <t>$1,960.56</t>
  </si>
  <si>
    <t>$31,416.00</t>
  </si>
  <si>
    <t>$35,259.00</t>
  </si>
  <si>
    <t>$1,978.20</t>
  </si>
  <si>
    <t>$1,568.70</t>
  </si>
  <si>
    <t>$1,037.70</t>
  </si>
  <si>
    <t>$610.68</t>
  </si>
  <si>
    <t>$1,582.56</t>
  </si>
  <si>
    <t>$1,965.60</t>
  </si>
  <si>
    <t>$1,967.28</t>
  </si>
  <si>
    <t>$556.15</t>
  </si>
  <si>
    <t>$43,144.50</t>
  </si>
  <si>
    <t>$9,408.00</t>
  </si>
  <si>
    <t>$45,801.00</t>
  </si>
  <si>
    <t>$2,766.40</t>
  </si>
  <si>
    <t>$35,742.00</t>
  </si>
  <si>
    <t>$2,206.05</t>
  </si>
  <si>
    <t>$2,149.00</t>
  </si>
  <si>
    <t>$70,462.00</t>
  </si>
  <si>
    <t>$1,565.20</t>
  </si>
  <si>
    <t>$28,812.00</t>
  </si>
  <si>
    <t>$273.28</t>
  </si>
  <si>
    <t>$2,051.20</t>
  </si>
  <si>
    <t>$143.92</t>
  </si>
  <si>
    <t>$588.00</t>
  </si>
  <si>
    <t>$38,136.00</t>
  </si>
  <si>
    <t>$3,001.20</t>
  </si>
  <si>
    <t>$1,132.80</t>
  </si>
  <si>
    <t>$1,032.00</t>
  </si>
  <si>
    <t>$37,488.00</t>
  </si>
  <si>
    <t>$853.20</t>
  </si>
  <si>
    <t>$705.04</t>
  </si>
  <si>
    <t>$613.20</t>
  </si>
  <si>
    <t>$2,185.60</t>
  </si>
  <si>
    <t>$59,040.00</t>
  </si>
  <si>
    <t>$379.68</t>
  </si>
  <si>
    <t>$894.88</t>
  </si>
  <si>
    <t>$3,094.40</t>
  </si>
  <si>
    <t>$4,788.80</t>
  </si>
  <si>
    <t>$1,627.92</t>
  </si>
  <si>
    <t>$2,432.00</t>
  </si>
  <si>
    <t>$15,240.00</t>
  </si>
  <si>
    <t>$29,538.00</t>
  </si>
  <si>
    <t>$102,667.50</t>
  </si>
  <si>
    <t>$52,479.00</t>
  </si>
  <si>
    <t>$2,506.68</t>
  </si>
  <si>
    <t>$69,255.00</t>
  </si>
  <si>
    <t>$76,135.50</t>
  </si>
  <si>
    <t>$4,961.25</t>
  </si>
  <si>
    <t>$1,656.45</t>
  </si>
  <si>
    <t>$35,748.00</t>
  </si>
  <si>
    <t>$65,236.50</t>
  </si>
  <si>
    <t>$39,973.50</t>
  </si>
  <si>
    <t>$3,049.20</t>
  </si>
  <si>
    <t>$1,193.40</t>
  </si>
  <si>
    <t>$515.97</t>
  </si>
  <si>
    <t>$1,706.40</t>
  </si>
  <si>
    <t>$328.23</t>
  </si>
  <si>
    <t>$1,751.40</t>
  </si>
  <si>
    <t>$1,868.40</t>
  </si>
  <si>
    <t>$226.80</t>
  </si>
  <si>
    <t>$2,201.18</t>
  </si>
  <si>
    <t>High</t>
  </si>
  <si>
    <t>$1,629.60</t>
  </si>
  <si>
    <t>$80,955.00</t>
  </si>
  <si>
    <t>$3,108.00</t>
  </si>
  <si>
    <t>$3,908.00</t>
  </si>
  <si>
    <t>$17,730.00</t>
  </si>
  <si>
    <t>$482.00</t>
  </si>
  <si>
    <t>$78,400.00</t>
  </si>
  <si>
    <t>$89,790.00</t>
  </si>
  <si>
    <t>$4,224.60</t>
  </si>
  <si>
    <t>$4,078.00</t>
  </si>
  <si>
    <t>$3,088.80</t>
  </si>
  <si>
    <t>$24,745.00</t>
  </si>
  <si>
    <t>$25,590.00</t>
  </si>
  <si>
    <t>$1,949.64</t>
  </si>
  <si>
    <t>$5,279.17</t>
  </si>
  <si>
    <t>$623.04</t>
  </si>
  <si>
    <t>$2,556.84</t>
  </si>
  <si>
    <t>$30,492.00</t>
  </si>
  <si>
    <t>$92,763.00</t>
  </si>
  <si>
    <t>$29,491.00</t>
  </si>
  <si>
    <t>$3,559.05</t>
  </si>
  <si>
    <t>$28,809.00</t>
  </si>
  <si>
    <t>$2,468.40</t>
  </si>
  <si>
    <t>$81,023.25</t>
  </si>
  <si>
    <t>$5,314.32</t>
  </si>
  <si>
    <t>$3,201.66</t>
  </si>
  <si>
    <t>$5,266.80</t>
  </si>
  <si>
    <t>$3,273.60</t>
  </si>
  <si>
    <t>$45,078.00</t>
  </si>
  <si>
    <t>$5,783.80</t>
  </si>
  <si>
    <t>$37,212.00</t>
  </si>
  <si>
    <t>$4,840.20</t>
  </si>
  <si>
    <t>$63,828.00</t>
  </si>
  <si>
    <t>$2,032.80</t>
  </si>
  <si>
    <t>$2,296.56</t>
  </si>
  <si>
    <t>$125,820.00</t>
  </si>
  <si>
    <t>$2,172.00</t>
  </si>
  <si>
    <t>$66,948.00</t>
  </si>
  <si>
    <t>$48,924.00</t>
  </si>
  <si>
    <t>$77,400.00</t>
  </si>
  <si>
    <t>$50,274.00</t>
  </si>
  <si>
    <t>$2,959.20</t>
  </si>
  <si>
    <t>$11,340.00</t>
  </si>
  <si>
    <t>$2,874.06</t>
  </si>
  <si>
    <t>$6,051.60</t>
  </si>
  <si>
    <t>$3,831.84</t>
  </si>
  <si>
    <t>$3,674.40</t>
  </si>
  <si>
    <t>$5,005.65</t>
  </si>
  <si>
    <t>$41,996.50</t>
  </si>
  <si>
    <t>$81,445.00</t>
  </si>
  <si>
    <t>$44,703.75</t>
  </si>
  <si>
    <t>$1,181.18</t>
  </si>
  <si>
    <t>$942.24</t>
  </si>
  <si>
    <t>$5,863.00</t>
  </si>
  <si>
    <t>$3,247.40</t>
  </si>
  <si>
    <t>$1,309.04</t>
  </si>
  <si>
    <t>$31,473.00</t>
  </si>
  <si>
    <t>$6,866.60</t>
  </si>
  <si>
    <t>$7,040.80</t>
  </si>
  <si>
    <t>$119,756.00</t>
  </si>
  <si>
    <t>$890.76</t>
  </si>
  <si>
    <t>$2,453.36</t>
  </si>
  <si>
    <t>$3,051.75</t>
  </si>
  <si>
    <t>$16,243.50</t>
  </si>
  <si>
    <t>$1,580.28</t>
  </si>
  <si>
    <t>$1,082.90</t>
  </si>
  <si>
    <t>$639.60</t>
  </si>
  <si>
    <t>$7,221.20</t>
  </si>
  <si>
    <t>$4,880.40</t>
  </si>
  <si>
    <t>$274.40</t>
  </si>
  <si>
    <t>$287.14</t>
  </si>
  <si>
    <t>$583.80</t>
  </si>
  <si>
    <t>$6,798.40</t>
  </si>
  <si>
    <t>$3,710.70</t>
  </si>
  <si>
    <t>$2,340.24</t>
  </si>
  <si>
    <t>$33,642.00</t>
  </si>
  <si>
    <t>$62,832.00</t>
  </si>
  <si>
    <t>$42,420.00</t>
  </si>
  <si>
    <t>$3,177.30</t>
  </si>
  <si>
    <t>$4,830.00</t>
  </si>
  <si>
    <t>$109,147.50</t>
  </si>
  <si>
    <t>$58,751.00</t>
  </si>
  <si>
    <t>$9,800.00</t>
  </si>
  <si>
    <t>$380.24</t>
  </si>
  <si>
    <t>$728.00</t>
  </si>
  <si>
    <t>$4,895.52</t>
  </si>
  <si>
    <t>$1,696.38</t>
  </si>
  <si>
    <t>$34,300.00</t>
  </si>
  <si>
    <t>$57,673.00</t>
  </si>
  <si>
    <t>$37,296.00</t>
  </si>
  <si>
    <t>$4,158.00</t>
  </si>
  <si>
    <t>$24,570.00</t>
  </si>
  <si>
    <t>$3,474.00</t>
  </si>
  <si>
    <t>$5,757.75</t>
  </si>
  <si>
    <t>$2,661.75</t>
  </si>
  <si>
    <t>$149,677.50</t>
  </si>
  <si>
    <t>$2,643.75</t>
  </si>
  <si>
    <t>$1,645.20</t>
  </si>
  <si>
    <t>$879.00</t>
  </si>
  <si>
    <t>$111,375.00</t>
  </si>
  <si>
    <t>$1,436.40</t>
  </si>
  <si>
    <t>$759.15</t>
  </si>
  <si>
    <t>Row Labels</t>
  </si>
  <si>
    <t>(blank)</t>
  </si>
  <si>
    <t>Grand Total</t>
  </si>
  <si>
    <t>Sum of  Sales</t>
  </si>
  <si>
    <t>Sum of Profit</t>
  </si>
  <si>
    <t>SALES</t>
  </si>
  <si>
    <t>PROFIT</t>
  </si>
  <si>
    <t>EMPLOYEE NAME</t>
  </si>
  <si>
    <t>MATCHING ROW</t>
  </si>
  <si>
    <t xml:space="preserve"> </t>
  </si>
  <si>
    <t>Sum of Units Sold</t>
  </si>
  <si>
    <t>MATCHING</t>
  </si>
  <si>
    <t>Sum of  Sales2</t>
  </si>
  <si>
    <t>Average of  Sales2</t>
  </si>
  <si>
    <t>AVERAGE</t>
  </si>
  <si>
    <t>Average of Sale Price</t>
  </si>
  <si>
    <t>AVERAGE SALES PRICE</t>
  </si>
  <si>
    <t>PERCENTAGE</t>
  </si>
  <si>
    <t>Average of Profit2</t>
  </si>
  <si>
    <t>PROFIT2</t>
  </si>
  <si>
    <t>Sum of Profit per Unit</t>
  </si>
  <si>
    <t>Sum of Profit2</t>
  </si>
  <si>
    <t>% profit</t>
  </si>
  <si>
    <t>Average of Profit per Unit</t>
  </si>
  <si>
    <t>Average profit/unit</t>
  </si>
  <si>
    <t>MONTH</t>
  </si>
  <si>
    <t>NET SALES</t>
  </si>
  <si>
    <t>NET PROFIT</t>
  </si>
  <si>
    <t>MATCHIING</t>
  </si>
  <si>
    <t>% MARGIN</t>
  </si>
  <si>
    <t>No.of unit sold</t>
  </si>
  <si>
    <t>S.No.</t>
  </si>
  <si>
    <t>Name</t>
  </si>
  <si>
    <t>Profit/Unit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</si>
</sst>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[$$-540A]#,##0.00"/>
    <numFmt numFmtId="165" formatCode="[$$-409]#,##0.00"/>
    <numFmt numFmtId="166" formatCode="[$$-409]#,##0"/>
    <numFmt numFmtId="167" formatCode="_ * #,##0_ ;_ * \-#,##0_ ;_ * &quot;-&quot;??_ ;_ @_ "/>
    <numFmt numFmtId="169" formatCode="[$$-2C09]#,##0"/>
    <numFmt numFmtId="170" formatCode="[$£-809]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3" fontId="0" fillId="0" borderId="0" xfId="1" applyFont="1"/>
    <xf numFmtId="167" fontId="0" fillId="0" borderId="0" xfId="1" applyNumberFormat="1" applyFont="1"/>
    <xf numFmtId="167" fontId="3" fillId="0" borderId="0" xfId="1" applyNumberFormat="1" applyFont="1" applyAlignment="1">
      <alignment horizontal="left" vertical="top"/>
    </xf>
    <xf numFmtId="0" fontId="3" fillId="0" borderId="0" xfId="0" applyFont="1"/>
    <xf numFmtId="0" fontId="2" fillId="4" borderId="0" xfId="0" applyFont="1" applyFill="1"/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0" fontId="0" fillId="0" borderId="0" xfId="0" applyNumberFormat="1"/>
    <xf numFmtId="9" fontId="0" fillId="0" borderId="0" xfId="2" applyFont="1" applyAlignment="1">
      <alignment horizontal="center" vertical="center"/>
    </xf>
    <xf numFmtId="9" fontId="3" fillId="0" borderId="0" xfId="0" applyNumberFormat="1" applyFont="1"/>
    <xf numFmtId="165" fontId="0" fillId="0" borderId="0" xfId="0" applyNumberFormat="1" applyAlignment="1">
      <alignment horizontal="center" vertical="center"/>
    </xf>
    <xf numFmtId="165" fontId="3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/>
    <xf numFmtId="166" fontId="0" fillId="0" borderId="0" xfId="0" applyNumberFormat="1" applyAlignment="1">
      <alignment horizontal="center" vertical="center"/>
    </xf>
    <xf numFmtId="166" fontId="3" fillId="0" borderId="0" xfId="0" applyNumberFormat="1" applyFont="1"/>
    <xf numFmtId="0" fontId="5" fillId="0" borderId="0" xfId="0" applyFont="1"/>
    <xf numFmtId="9" fontId="0" fillId="0" borderId="0" xfId="2" applyFont="1"/>
    <xf numFmtId="169" fontId="0" fillId="0" borderId="0" xfId="0" applyNumberFormat="1"/>
    <xf numFmtId="170" fontId="0" fillId="0" borderId="0" xfId="0" applyNumberFormat="1"/>
    <xf numFmtId="0" fontId="2" fillId="0" borderId="0" xfId="0" applyFont="1"/>
    <xf numFmtId="166" fontId="6" fillId="0" borderId="0" xfId="0" applyNumberFormat="1" applyFont="1"/>
    <xf numFmtId="9" fontId="5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33">
    <dxf>
      <numFmt numFmtId="166" formatCode="[$$-409]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$-409]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4" formatCode="0.00%"/>
    </dxf>
    <dxf>
      <numFmt numFmtId="166" formatCode="[$$-409]#,##0"/>
    </dxf>
    <dxf>
      <numFmt numFmtId="166" formatCode="[$$-409]#,##0"/>
    </dxf>
    <dxf>
      <numFmt numFmtId="0" formatCode="General"/>
    </dxf>
    <dxf>
      <numFmt numFmtId="165" formatCode="[$$-409]#,##0.00"/>
    </dxf>
    <dxf>
      <numFmt numFmtId="0" formatCode="General"/>
    </dxf>
    <dxf>
      <numFmt numFmtId="19" formatCode="dd/mm/yyyy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0" formatCode="General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900" b="1" baseline="0">
                <a:solidFill>
                  <a:schemeClr val="bg1"/>
                </a:solidFill>
                <a:effectLst/>
              </a:rPr>
              <a:t>UNIT SOLD vs MARGIN % TREND</a:t>
            </a:r>
            <a:endParaRPr lang="en-IN" sz="900" baseline="0">
              <a:solidFill>
                <a:schemeClr val="bg1"/>
              </a:solidFill>
              <a:effectLst/>
            </a:endParaRPr>
          </a:p>
        </c:rich>
      </c:tx>
      <c:layout>
        <c:manualLayout>
          <c:xMode val="edge"/>
          <c:yMode val="edge"/>
          <c:x val="1.3821273685023609E-3"/>
          <c:y val="1.35459894087111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18293154974157"/>
          <c:y val="0.14459201618085896"/>
          <c:w val="0.78999164366589147"/>
          <c:h val="0.52759763065993792"/>
        </c:manualLayout>
      </c:layout>
      <c:lineChart>
        <c:grouping val="standard"/>
        <c:varyColors val="0"/>
        <c:ser>
          <c:idx val="1"/>
          <c:order val="1"/>
          <c:tx>
            <c:strRef>
              <c:f>MARGIN!$K$12</c:f>
              <c:strCache>
                <c:ptCount val="1"/>
                <c:pt idx="0">
                  <c:v>No.of unit sold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MARGIN!$G$13:$G$24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MARGIN!$K$13:$K$24</c:f>
              <c:numCache>
                <c:formatCode>General</c:formatCode>
                <c:ptCount val="12"/>
                <c:pt idx="0">
                  <c:v>7033.5</c:v>
                </c:pt>
                <c:pt idx="1">
                  <c:v>7581</c:v>
                </c:pt>
                <c:pt idx="2">
                  <c:v>6404</c:v>
                </c:pt>
                <c:pt idx="3">
                  <c:v>12421.5</c:v>
                </c:pt>
                <c:pt idx="4">
                  <c:v>9301</c:v>
                </c:pt>
                <c:pt idx="5">
                  <c:v>13633</c:v>
                </c:pt>
                <c:pt idx="6">
                  <c:v>10548</c:v>
                </c:pt>
                <c:pt idx="7">
                  <c:v>5017</c:v>
                </c:pt>
                <c:pt idx="8">
                  <c:v>9169</c:v>
                </c:pt>
                <c:pt idx="9">
                  <c:v>11843</c:v>
                </c:pt>
                <c:pt idx="10">
                  <c:v>10071</c:v>
                </c:pt>
                <c:pt idx="11">
                  <c:v>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F-4319-9D8E-F7CB755E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737663"/>
        <c:axId val="1157736831"/>
      </c:lineChart>
      <c:lineChart>
        <c:grouping val="standard"/>
        <c:varyColors val="0"/>
        <c:ser>
          <c:idx val="0"/>
          <c:order val="0"/>
          <c:tx>
            <c:strRef>
              <c:f>MARGIN!$J$12</c:f>
              <c:strCache>
                <c:ptCount val="1"/>
                <c:pt idx="0">
                  <c:v>% MARGIN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MARGIN!$G$13:$G$24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MARGIN!$J$13:$J$24</c:f>
              <c:numCache>
                <c:formatCode>0%</c:formatCode>
                <c:ptCount val="12"/>
                <c:pt idx="0">
                  <c:v>8.313477744280233E-2</c:v>
                </c:pt>
                <c:pt idx="1">
                  <c:v>0.31810781886585626</c:v>
                </c:pt>
                <c:pt idx="2">
                  <c:v>0.13164467327030838</c:v>
                </c:pt>
                <c:pt idx="3">
                  <c:v>0.1875430592154505</c:v>
                </c:pt>
                <c:pt idx="4">
                  <c:v>0.15763312962199766</c:v>
                </c:pt>
                <c:pt idx="5">
                  <c:v>0.17253558876476988</c:v>
                </c:pt>
                <c:pt idx="6">
                  <c:v>0.23444746908215178</c:v>
                </c:pt>
                <c:pt idx="7">
                  <c:v>0.4792311628543891</c:v>
                </c:pt>
                <c:pt idx="8">
                  <c:v>0.21059304297138334</c:v>
                </c:pt>
                <c:pt idx="9">
                  <c:v>0.19566899169006</c:v>
                </c:pt>
                <c:pt idx="10">
                  <c:v>0.17493655593732385</c:v>
                </c:pt>
                <c:pt idx="11">
                  <c:v>0.18345193007355221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F-4319-9D8E-F7CB755E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0752639"/>
        <c:axId val="1330750143"/>
      </c:lineChart>
      <c:catAx>
        <c:axId val="115773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36831"/>
        <c:crosses val="autoZero"/>
        <c:auto val="1"/>
        <c:lblAlgn val="ctr"/>
        <c:lblOffset val="100"/>
        <c:noMultiLvlLbl val="0"/>
      </c:catAx>
      <c:valAx>
        <c:axId val="115773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37663"/>
        <c:crosses val="autoZero"/>
        <c:crossBetween val="between"/>
      </c:valAx>
      <c:valAx>
        <c:axId val="133075014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752639"/>
        <c:crosses val="max"/>
        <c:crossBetween val="between"/>
      </c:valAx>
      <c:catAx>
        <c:axId val="1330752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07501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840531650230923"/>
          <c:y val="2.6877263601536385E-2"/>
          <c:w val="0.54419479785719249"/>
          <c:h val="9.4113016923145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98316630080529"/>
          <c:y val="0.14946799321795323"/>
          <c:w val="0.73279449931529383"/>
          <c:h val="0.5806077968895471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MARGIN!$J$12</c:f>
              <c:strCache>
                <c:ptCount val="1"/>
                <c:pt idx="0">
                  <c:v>% MARGIN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MARGIN!$G$13:$G$24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MARGIN!$J$13:$J$24</c:f>
              <c:numCache>
                <c:formatCode>0%</c:formatCode>
                <c:ptCount val="12"/>
                <c:pt idx="0">
                  <c:v>8.313477744280233E-2</c:v>
                </c:pt>
                <c:pt idx="1">
                  <c:v>0.31810781886585626</c:v>
                </c:pt>
                <c:pt idx="2">
                  <c:v>0.13164467327030838</c:v>
                </c:pt>
                <c:pt idx="3">
                  <c:v>0.1875430592154505</c:v>
                </c:pt>
                <c:pt idx="4">
                  <c:v>0.15763312962199766</c:v>
                </c:pt>
                <c:pt idx="5">
                  <c:v>0.17253558876476988</c:v>
                </c:pt>
                <c:pt idx="6">
                  <c:v>0.23444746908215178</c:v>
                </c:pt>
                <c:pt idx="7">
                  <c:v>0.4792311628543891</c:v>
                </c:pt>
                <c:pt idx="8">
                  <c:v>0.21059304297138334</c:v>
                </c:pt>
                <c:pt idx="9">
                  <c:v>0.19566899169006</c:v>
                </c:pt>
                <c:pt idx="10">
                  <c:v>0.17493655593732385</c:v>
                </c:pt>
                <c:pt idx="11">
                  <c:v>0.18345193007355221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2-4A92-B4BB-48F239115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18399"/>
        <c:axId val="176719647"/>
      </c:barChart>
      <c:lineChart>
        <c:grouping val="standard"/>
        <c:varyColors val="0"/>
        <c:ser>
          <c:idx val="0"/>
          <c:order val="0"/>
          <c:tx>
            <c:strRef>
              <c:f>MARGIN!$H$12</c:f>
              <c:strCache>
                <c:ptCount val="1"/>
                <c:pt idx="0">
                  <c:v>NET SALES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MARGIN!$G$13:$G$24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MARGIN!$H$13:$H$24</c:f>
              <c:numCache>
                <c:formatCode>[$$-2C09]#,##0</c:formatCode>
                <c:ptCount val="12"/>
                <c:pt idx="0">
                  <c:v>1251620.72</c:v>
                </c:pt>
                <c:pt idx="1">
                  <c:v>181574.16</c:v>
                </c:pt>
                <c:pt idx="2">
                  <c:v>1407960.5</c:v>
                </c:pt>
                <c:pt idx="3">
                  <c:v>788129.78</c:v>
                </c:pt>
                <c:pt idx="4">
                  <c:v>1614433.1500000001</c:v>
                </c:pt>
                <c:pt idx="5">
                  <c:v>981259.12</c:v>
                </c:pt>
                <c:pt idx="6">
                  <c:v>1235380.28</c:v>
                </c:pt>
                <c:pt idx="7">
                  <c:v>61050.12</c:v>
                </c:pt>
                <c:pt idx="8">
                  <c:v>740012.4800000001</c:v>
                </c:pt>
                <c:pt idx="9">
                  <c:v>383677.86</c:v>
                </c:pt>
                <c:pt idx="10">
                  <c:v>1300626.04</c:v>
                </c:pt>
                <c:pt idx="11">
                  <c:v>649076.30000000005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2-4A92-B4BB-48F239115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275311"/>
        <c:axId val="1491276975"/>
      </c:lineChart>
      <c:catAx>
        <c:axId val="149127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76975"/>
        <c:crosses val="autoZero"/>
        <c:auto val="1"/>
        <c:lblAlgn val="ctr"/>
        <c:lblOffset val="100"/>
        <c:noMultiLvlLbl val="0"/>
      </c:catAx>
      <c:valAx>
        <c:axId val="14912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40000"/>
                </a:schemeClr>
              </a:solidFill>
              <a:round/>
            </a:ln>
            <a:effectLst/>
          </c:spPr>
        </c:majorGridlines>
        <c:numFmt formatCode="[$$-2C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75311"/>
        <c:crosses val="autoZero"/>
        <c:crossBetween val="between"/>
      </c:valAx>
      <c:valAx>
        <c:axId val="17671964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8399"/>
        <c:crosses val="max"/>
        <c:crossBetween val="between"/>
      </c:valAx>
      <c:catAx>
        <c:axId val="1767183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7196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MARGIN!$K$12</c:f>
              <c:strCache>
                <c:ptCount val="1"/>
                <c:pt idx="0">
                  <c:v>No.of unit sold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MARGIN!$G$13:$G$24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MARGIN!$K$13:$K$24</c:f>
              <c:numCache>
                <c:formatCode>General</c:formatCode>
                <c:ptCount val="12"/>
                <c:pt idx="0">
                  <c:v>7033.5</c:v>
                </c:pt>
                <c:pt idx="1">
                  <c:v>7581</c:v>
                </c:pt>
                <c:pt idx="2">
                  <c:v>6404</c:v>
                </c:pt>
                <c:pt idx="3">
                  <c:v>12421.5</c:v>
                </c:pt>
                <c:pt idx="4">
                  <c:v>9301</c:v>
                </c:pt>
                <c:pt idx="5">
                  <c:v>13633</c:v>
                </c:pt>
                <c:pt idx="6">
                  <c:v>10548</c:v>
                </c:pt>
                <c:pt idx="7">
                  <c:v>5017</c:v>
                </c:pt>
                <c:pt idx="8">
                  <c:v>9169</c:v>
                </c:pt>
                <c:pt idx="9">
                  <c:v>11843</c:v>
                </c:pt>
                <c:pt idx="10">
                  <c:v>10071</c:v>
                </c:pt>
                <c:pt idx="11">
                  <c:v>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0-474E-B1FC-DBD5EFE9B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737663"/>
        <c:axId val="1157736831"/>
      </c:lineChart>
      <c:lineChart>
        <c:grouping val="standard"/>
        <c:varyColors val="0"/>
        <c:ser>
          <c:idx val="0"/>
          <c:order val="0"/>
          <c:tx>
            <c:strRef>
              <c:f>MARGIN!$J$12</c:f>
              <c:strCache>
                <c:ptCount val="1"/>
                <c:pt idx="0">
                  <c:v>% 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MARGIN!$G$13:$G$24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MARGIN!$J$13:$J$24</c:f>
              <c:numCache>
                <c:formatCode>0%</c:formatCode>
                <c:ptCount val="12"/>
                <c:pt idx="0">
                  <c:v>8.313477744280233E-2</c:v>
                </c:pt>
                <c:pt idx="1">
                  <c:v>0.31810781886585626</c:v>
                </c:pt>
                <c:pt idx="2">
                  <c:v>0.13164467327030838</c:v>
                </c:pt>
                <c:pt idx="3">
                  <c:v>0.1875430592154505</c:v>
                </c:pt>
                <c:pt idx="4">
                  <c:v>0.15763312962199766</c:v>
                </c:pt>
                <c:pt idx="5">
                  <c:v>0.17253558876476988</c:v>
                </c:pt>
                <c:pt idx="6">
                  <c:v>0.23444746908215178</c:v>
                </c:pt>
                <c:pt idx="7">
                  <c:v>0.4792311628543891</c:v>
                </c:pt>
                <c:pt idx="8">
                  <c:v>0.21059304297138334</c:v>
                </c:pt>
                <c:pt idx="9">
                  <c:v>0.19566899169006</c:v>
                </c:pt>
                <c:pt idx="10">
                  <c:v>0.17493655593732385</c:v>
                </c:pt>
                <c:pt idx="11">
                  <c:v>0.18345193007355221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0-474E-B1FC-DBD5EFE9B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0752639"/>
        <c:axId val="1330750143"/>
      </c:lineChart>
      <c:catAx>
        <c:axId val="115773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36831"/>
        <c:crosses val="autoZero"/>
        <c:auto val="1"/>
        <c:lblAlgn val="ctr"/>
        <c:lblOffset val="100"/>
        <c:noMultiLvlLbl val="0"/>
      </c:catAx>
      <c:valAx>
        <c:axId val="115773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737663"/>
        <c:crosses val="autoZero"/>
        <c:crossBetween val="between"/>
      </c:valAx>
      <c:valAx>
        <c:axId val="133075014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752639"/>
        <c:crosses val="max"/>
        <c:crossBetween val="between"/>
      </c:valAx>
      <c:catAx>
        <c:axId val="1330752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07501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MARGIN!$J$12</c:f>
              <c:strCache>
                <c:ptCount val="1"/>
                <c:pt idx="0">
                  <c:v>% MARGIN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MARGIN!$G$13:$G$24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MARGIN!$J$13:$J$24</c:f>
              <c:numCache>
                <c:formatCode>0%</c:formatCode>
                <c:ptCount val="12"/>
                <c:pt idx="0">
                  <c:v>8.313477744280233E-2</c:v>
                </c:pt>
                <c:pt idx="1">
                  <c:v>0.31810781886585626</c:v>
                </c:pt>
                <c:pt idx="2">
                  <c:v>0.13164467327030838</c:v>
                </c:pt>
                <c:pt idx="3">
                  <c:v>0.1875430592154505</c:v>
                </c:pt>
                <c:pt idx="4">
                  <c:v>0.15763312962199766</c:v>
                </c:pt>
                <c:pt idx="5">
                  <c:v>0.17253558876476988</c:v>
                </c:pt>
                <c:pt idx="6">
                  <c:v>0.23444746908215178</c:v>
                </c:pt>
                <c:pt idx="7">
                  <c:v>0.4792311628543891</c:v>
                </c:pt>
                <c:pt idx="8">
                  <c:v>0.21059304297138334</c:v>
                </c:pt>
                <c:pt idx="9">
                  <c:v>0.19566899169006</c:v>
                </c:pt>
                <c:pt idx="10">
                  <c:v>0.17493655593732385</c:v>
                </c:pt>
                <c:pt idx="11">
                  <c:v>0.18345193007355221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07-4E18-A931-DA80BB545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18399"/>
        <c:axId val="176719647"/>
      </c:barChart>
      <c:lineChart>
        <c:grouping val="standard"/>
        <c:varyColors val="0"/>
        <c:ser>
          <c:idx val="0"/>
          <c:order val="0"/>
          <c:tx>
            <c:strRef>
              <c:f>MARGIN!$H$12</c:f>
              <c:strCache>
                <c:ptCount val="1"/>
                <c:pt idx="0">
                  <c:v>NET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MARGIN!$G$13:$G$24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MARGIN!$H$13:$H$24</c:f>
              <c:numCache>
                <c:formatCode>[$$-2C09]#,##0</c:formatCode>
                <c:ptCount val="12"/>
                <c:pt idx="0">
                  <c:v>1251620.72</c:v>
                </c:pt>
                <c:pt idx="1">
                  <c:v>181574.16</c:v>
                </c:pt>
                <c:pt idx="2">
                  <c:v>1407960.5</c:v>
                </c:pt>
                <c:pt idx="3">
                  <c:v>788129.78</c:v>
                </c:pt>
                <c:pt idx="4">
                  <c:v>1614433.1500000001</c:v>
                </c:pt>
                <c:pt idx="5">
                  <c:v>981259.12</c:v>
                </c:pt>
                <c:pt idx="6">
                  <c:v>1235380.28</c:v>
                </c:pt>
                <c:pt idx="7">
                  <c:v>61050.12</c:v>
                </c:pt>
                <c:pt idx="8">
                  <c:v>740012.4800000001</c:v>
                </c:pt>
                <c:pt idx="9">
                  <c:v>383677.86</c:v>
                </c:pt>
                <c:pt idx="10">
                  <c:v>1300626.04</c:v>
                </c:pt>
                <c:pt idx="11">
                  <c:v>649076.30000000005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7-4E18-A931-DA80BB545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275311"/>
        <c:axId val="1491276975"/>
      </c:lineChart>
      <c:catAx>
        <c:axId val="149127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76975"/>
        <c:auto val="1"/>
        <c:lblAlgn val="ctr"/>
        <c:lblOffset val="100"/>
        <c:noMultiLvlLbl val="0"/>
      </c:catAx>
      <c:valAx>
        <c:axId val="14912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2C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75311"/>
        <c:crossBetween val="between"/>
      </c:valAx>
      <c:valAx>
        <c:axId val="17671964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8399"/>
        <c:crosses val="max"/>
        <c:crossBetween val="between"/>
      </c:valAx>
      <c:catAx>
        <c:axId val="1767183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7196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'TOTAL SALES'!$L$4" fmlaRange="'TOTAL SALES'!$B$4:$B$8" noThreeD="1" sel="2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4.emf"/><Relationship Id="rId3" Type="http://schemas.openxmlformats.org/officeDocument/2006/relationships/image" Target="../media/image3.emf"/><Relationship Id="rId21" Type="http://schemas.openxmlformats.org/officeDocument/2006/relationships/chart" Target="../charts/chart2.xml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2.jpg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1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0.emf"/><Relationship Id="rId27" Type="http://schemas.openxmlformats.org/officeDocument/2006/relationships/image" Target="../media/image25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3.emf"/><Relationship Id="rId13" Type="http://schemas.openxmlformats.org/officeDocument/2006/relationships/image" Target="../media/image38.emf"/><Relationship Id="rId18" Type="http://schemas.openxmlformats.org/officeDocument/2006/relationships/image" Target="../media/image43.emf"/><Relationship Id="rId3" Type="http://schemas.openxmlformats.org/officeDocument/2006/relationships/image" Target="../media/image28.emf"/><Relationship Id="rId21" Type="http://schemas.openxmlformats.org/officeDocument/2006/relationships/image" Target="../media/image46.emf"/><Relationship Id="rId7" Type="http://schemas.openxmlformats.org/officeDocument/2006/relationships/image" Target="../media/image32.emf"/><Relationship Id="rId12" Type="http://schemas.openxmlformats.org/officeDocument/2006/relationships/image" Target="../media/image37.emf"/><Relationship Id="rId17" Type="http://schemas.openxmlformats.org/officeDocument/2006/relationships/image" Target="../media/image42.emf"/><Relationship Id="rId2" Type="http://schemas.openxmlformats.org/officeDocument/2006/relationships/image" Target="../media/image27.emf"/><Relationship Id="rId16" Type="http://schemas.openxmlformats.org/officeDocument/2006/relationships/image" Target="../media/image41.emf"/><Relationship Id="rId20" Type="http://schemas.openxmlformats.org/officeDocument/2006/relationships/image" Target="../media/image45.emf"/><Relationship Id="rId1" Type="http://schemas.openxmlformats.org/officeDocument/2006/relationships/image" Target="../media/image26.emf"/><Relationship Id="rId6" Type="http://schemas.openxmlformats.org/officeDocument/2006/relationships/image" Target="../media/image31.emf"/><Relationship Id="rId11" Type="http://schemas.openxmlformats.org/officeDocument/2006/relationships/image" Target="../media/image36.emf"/><Relationship Id="rId24" Type="http://schemas.openxmlformats.org/officeDocument/2006/relationships/image" Target="../media/image49.emf"/><Relationship Id="rId5" Type="http://schemas.openxmlformats.org/officeDocument/2006/relationships/image" Target="../media/image30.emf"/><Relationship Id="rId15" Type="http://schemas.openxmlformats.org/officeDocument/2006/relationships/image" Target="../media/image40.emf"/><Relationship Id="rId23" Type="http://schemas.openxmlformats.org/officeDocument/2006/relationships/image" Target="../media/image48.emf"/><Relationship Id="rId10" Type="http://schemas.openxmlformats.org/officeDocument/2006/relationships/image" Target="../media/image35.emf"/><Relationship Id="rId19" Type="http://schemas.openxmlformats.org/officeDocument/2006/relationships/image" Target="../media/image44.emf"/><Relationship Id="rId4" Type="http://schemas.openxmlformats.org/officeDocument/2006/relationships/image" Target="../media/image29.emf"/><Relationship Id="rId9" Type="http://schemas.openxmlformats.org/officeDocument/2006/relationships/image" Target="../media/image34.emf"/><Relationship Id="rId14" Type="http://schemas.openxmlformats.org/officeDocument/2006/relationships/image" Target="../media/image39.emf"/><Relationship Id="rId22" Type="http://schemas.openxmlformats.org/officeDocument/2006/relationships/image" Target="../media/image4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11264</xdr:rowOff>
    </xdr:from>
    <xdr:to>
      <xdr:col>3</xdr:col>
      <xdr:colOff>245165</xdr:colOff>
      <xdr:row>80</xdr:row>
      <xdr:rowOff>101047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860" y="11264"/>
          <a:ext cx="2051105" cy="1472018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243840</xdr:colOff>
      <xdr:row>2</xdr:row>
      <xdr:rowOff>129540</xdr:rowOff>
    </xdr:from>
    <xdr:to>
      <xdr:col>23</xdr:col>
      <xdr:colOff>53340</xdr:colOff>
      <xdr:row>2</xdr:row>
      <xdr:rowOff>137160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2072640" y="495300"/>
          <a:ext cx="12001500" cy="762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415980</xdr:colOff>
      <xdr:row>7</xdr:row>
      <xdr:rowOff>21866</xdr:rowOff>
    </xdr:from>
    <xdr:to>
      <xdr:col>10</xdr:col>
      <xdr:colOff>356810</xdr:colOff>
      <xdr:row>16</xdr:row>
      <xdr:rowOff>132522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44780" y="1682224"/>
          <a:ext cx="4208030" cy="1771014"/>
        </a:xfrm>
        <a:prstGeom prst="rect">
          <a:avLst/>
        </a:prstGeom>
        <a:solidFill>
          <a:schemeClr val="bg1">
            <a:lumMod val="65000"/>
            <a:alpha val="3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410307</xdr:colOff>
      <xdr:row>7</xdr:row>
      <xdr:rowOff>15240</xdr:rowOff>
    </xdr:from>
    <xdr:to>
      <xdr:col>10</xdr:col>
      <xdr:colOff>351182</xdr:colOff>
      <xdr:row>8</xdr:row>
      <xdr:rowOff>45720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39107" y="1685014"/>
          <a:ext cx="4208075" cy="2160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436973</xdr:colOff>
      <xdr:row>8</xdr:row>
      <xdr:rowOff>46383</xdr:rowOff>
    </xdr:from>
    <xdr:to>
      <xdr:col>10</xdr:col>
      <xdr:colOff>344557</xdr:colOff>
      <xdr:row>8</xdr:row>
      <xdr:rowOff>56147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265773" y="1901687"/>
          <a:ext cx="4174784" cy="976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417443</xdr:colOff>
      <xdr:row>7</xdr:row>
      <xdr:rowOff>0</xdr:rowOff>
    </xdr:from>
    <xdr:to>
      <xdr:col>5</xdr:col>
      <xdr:colOff>337930</xdr:colOff>
      <xdr:row>8</xdr:row>
      <xdr:rowOff>46383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246243" y="1669774"/>
          <a:ext cx="1139687" cy="231913"/>
        </a:xfrm>
        <a:prstGeom prst="rect">
          <a:avLst/>
        </a:prstGeom>
        <a:solidFill>
          <a:schemeClr val="bg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bg1"/>
              </a:solidFill>
            </a:rPr>
            <a:t>SALES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 baseline="0">
              <a:solidFill>
                <a:schemeClr val="bg1">
                  <a:lumMod val="75000"/>
                </a:schemeClr>
              </a:solidFill>
            </a:rPr>
            <a:t>ANALYSIS</a:t>
          </a:r>
          <a:endParaRPr lang="en-IN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401728</xdr:colOff>
      <xdr:row>8</xdr:row>
      <xdr:rowOff>67007</xdr:rowOff>
    </xdr:from>
    <xdr:to>
      <xdr:col>6</xdr:col>
      <xdr:colOff>258417</xdr:colOff>
      <xdr:row>10</xdr:row>
      <xdr:rowOff>112644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230528" y="1922311"/>
          <a:ext cx="1685489" cy="416698"/>
        </a:xfrm>
        <a:prstGeom prst="rect">
          <a:avLst/>
        </a:prstGeom>
        <a:solidFill>
          <a:schemeClr val="bg1">
            <a:lumMod val="65000"/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bg1">
                  <a:lumMod val="85000"/>
                </a:schemeClr>
              </a:solidFill>
            </a:rPr>
            <a:t>TOTAL SALES</a:t>
          </a:r>
          <a:r>
            <a:rPr lang="en-IN" sz="1100" b="1" baseline="0">
              <a:solidFill>
                <a:schemeClr val="bg1">
                  <a:lumMod val="85000"/>
                </a:schemeClr>
              </a:solidFill>
            </a:rPr>
            <a:t> </a:t>
          </a:r>
          <a:r>
            <a:rPr lang="en-IN" sz="1100" b="1">
              <a:solidFill>
                <a:schemeClr val="bg1">
                  <a:lumMod val="85000"/>
                </a:schemeClr>
              </a:solidFill>
            </a:rPr>
            <a:t>(YTD)</a:t>
          </a:r>
        </a:p>
      </xdr:txBody>
    </xdr:sp>
    <xdr:clientData/>
  </xdr:twoCellAnchor>
  <xdr:twoCellAnchor>
    <xdr:from>
      <xdr:col>3</xdr:col>
      <xdr:colOff>443947</xdr:colOff>
      <xdr:row>9</xdr:row>
      <xdr:rowOff>6626</xdr:rowOff>
    </xdr:from>
    <xdr:to>
      <xdr:col>8</xdr:col>
      <xdr:colOff>424070</xdr:colOff>
      <xdr:row>12</xdr:row>
      <xdr:rowOff>165653</xdr:rowOff>
    </xdr:to>
    <xdr:sp macro="" textlink="'TOTAL SALES'!M8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272747" y="2047461"/>
          <a:ext cx="3028123" cy="715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7A3D70F-9280-47D3-8C6C-1D11986D1B72}" type="TxLink">
            <a:rPr lang="en-US" sz="3200" b="1" i="0" u="none" strike="noStrike">
              <a:solidFill>
                <a:srgbClr val="00B0F0"/>
              </a:solidFill>
              <a:latin typeface="Calibri"/>
              <a:cs typeface="Calibri"/>
            </a:rPr>
            <a:pPr/>
            <a:t>$1,05,94,801</a:t>
          </a:fld>
          <a:endParaRPr lang="en-IN" sz="3200" b="1">
            <a:solidFill>
              <a:srgbClr val="00B0F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50688</xdr:colOff>
          <xdr:row>10</xdr:row>
          <xdr:rowOff>106016</xdr:rowOff>
        </xdr:from>
        <xdr:to>
          <xdr:col>3</xdr:col>
          <xdr:colOff>205407</xdr:colOff>
          <xdr:row>11</xdr:row>
          <xdr:rowOff>151404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0</xdr:colOff>
      <xdr:row>7</xdr:row>
      <xdr:rowOff>0</xdr:rowOff>
    </xdr:from>
    <xdr:to>
      <xdr:col>18</xdr:col>
      <xdr:colOff>304800</xdr:colOff>
      <xdr:row>24</xdr:row>
      <xdr:rowOff>167640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705600" y="1645920"/>
          <a:ext cx="4061460" cy="3276600"/>
        </a:xfrm>
        <a:prstGeom prst="rect">
          <a:avLst/>
        </a:prstGeom>
        <a:solidFill>
          <a:schemeClr val="bg1">
            <a:lumMod val="65000"/>
            <a:alpha val="3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106754</a:t>
          </a:r>
        </a:p>
      </xdr:txBody>
    </xdr:sp>
    <xdr:clientData/>
  </xdr:twoCellAnchor>
  <xdr:twoCellAnchor>
    <xdr:from>
      <xdr:col>11</xdr:col>
      <xdr:colOff>0</xdr:colOff>
      <xdr:row>6</xdr:row>
      <xdr:rowOff>185530</xdr:rowOff>
    </xdr:from>
    <xdr:to>
      <xdr:col>18</xdr:col>
      <xdr:colOff>311426</xdr:colOff>
      <xdr:row>8</xdr:row>
      <xdr:rowOff>19878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705600" y="1669773"/>
          <a:ext cx="4068417" cy="20540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6</xdr:row>
      <xdr:rowOff>165653</xdr:rowOff>
    </xdr:from>
    <xdr:to>
      <xdr:col>14</xdr:col>
      <xdr:colOff>242047</xdr:colOff>
      <xdr:row>8</xdr:row>
      <xdr:rowOff>35859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6705600" y="1600006"/>
          <a:ext cx="1559859" cy="228794"/>
        </a:xfrm>
        <a:prstGeom prst="rect">
          <a:avLst/>
        </a:prstGeom>
        <a:solidFill>
          <a:schemeClr val="bg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bg1"/>
              </a:solidFill>
            </a:rPr>
            <a:t>UNIT SOLD </a:t>
          </a:r>
          <a:r>
            <a:rPr lang="en-IN" sz="1100" b="1">
              <a:solidFill>
                <a:schemeClr val="bg1">
                  <a:lumMod val="65000"/>
                </a:schemeClr>
              </a:solidFill>
            </a:rPr>
            <a:t>ANALYSIS</a:t>
          </a:r>
        </a:p>
      </xdr:txBody>
    </xdr:sp>
    <xdr:clientData/>
  </xdr:twoCellAnchor>
  <xdr:twoCellAnchor>
    <xdr:from>
      <xdr:col>11</xdr:col>
      <xdr:colOff>0</xdr:colOff>
      <xdr:row>8</xdr:row>
      <xdr:rowOff>46382</xdr:rowOff>
    </xdr:from>
    <xdr:to>
      <xdr:col>14</xdr:col>
      <xdr:colOff>541020</xdr:colOff>
      <xdr:row>9</xdr:row>
      <xdr:rowOff>114299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705600" y="1875182"/>
          <a:ext cx="1859280" cy="250797"/>
        </a:xfrm>
        <a:prstGeom prst="rect">
          <a:avLst/>
        </a:prstGeom>
        <a:solidFill>
          <a:schemeClr val="bg1">
            <a:lumMod val="65000"/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bg1">
                  <a:lumMod val="85000"/>
                </a:schemeClr>
              </a:solidFill>
            </a:rPr>
            <a:t>TOTAL UNITS  SOLD</a:t>
          </a:r>
        </a:p>
        <a:p>
          <a:endParaRPr lang="en-IN" sz="11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10</xdr:col>
      <xdr:colOff>522467</xdr:colOff>
      <xdr:row>8</xdr:row>
      <xdr:rowOff>169959</xdr:rowOff>
    </xdr:from>
    <xdr:to>
      <xdr:col>15</xdr:col>
      <xdr:colOff>499276</xdr:colOff>
      <xdr:row>13</xdr:row>
      <xdr:rowOff>73218</xdr:rowOff>
    </xdr:to>
    <xdr:sp macro="" textlink="'Unit Sold'!E3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6618467" y="2025263"/>
          <a:ext cx="2514600" cy="830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386209B-196C-4023-ACCB-6378EB797AF9}" type="TxLink">
            <a:rPr lang="en-US" sz="3200" b="1" i="0" u="none" strike="noStrike">
              <a:solidFill>
                <a:srgbClr val="00B0F0"/>
              </a:solidFill>
              <a:latin typeface="Calibri"/>
              <a:ea typeface="+mn-ea"/>
              <a:cs typeface="Calibri"/>
            </a:rPr>
            <a:pPr marL="0" indent="0"/>
            <a:t> 1,10,319 </a:t>
          </a:fld>
          <a:endParaRPr lang="en-IN" sz="3200" b="1" i="0" u="none" strike="noStrike">
            <a:solidFill>
              <a:srgbClr val="00B0F0"/>
            </a:solidFill>
            <a:latin typeface="Calibri"/>
            <a:ea typeface="+mn-ea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424070</xdr:colOff>
          <xdr:row>8</xdr:row>
          <xdr:rowOff>51021</xdr:rowOff>
        </xdr:from>
        <xdr:to>
          <xdr:col>18</xdr:col>
          <xdr:colOff>246821</xdr:colOff>
          <xdr:row>11</xdr:row>
          <xdr:rowOff>97482</xdr:rowOff>
        </xdr:to>
        <xdr:pic>
          <xdr:nvPicPr>
            <xdr:cNvPr id="28" name="Pictur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Unit Sold'!$K$5:$L$8" spid="_x0000_s131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67461" y="1906325"/>
              <a:ext cx="1041951" cy="60305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106016</xdr:colOff>
      <xdr:row>6</xdr:row>
      <xdr:rowOff>178904</xdr:rowOff>
    </xdr:from>
    <xdr:to>
      <xdr:col>10</xdr:col>
      <xdr:colOff>463825</xdr:colOff>
      <xdr:row>11</xdr:row>
      <xdr:rowOff>92765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4982816" y="1276184"/>
          <a:ext cx="1577009" cy="828261"/>
          <a:chOff x="4443793" y="1656521"/>
          <a:chExt cx="1928191" cy="1027044"/>
        </a:xfrm>
      </xdr:grpSpPr>
      <mc:AlternateContent xmlns:mc="http://schemas.openxmlformats.org/markup-compatibility/2006" xmlns:a14="http://schemas.microsoft.com/office/drawing/2010/main">
        <mc:Choice Requires="a14">
          <xdr:pic>
            <xdr:nvPicPr>
              <xdr:cNvPr id="18" name="Picture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PRODUCTWISE SALES'!$G$10:$H$13" spid="_x0000_s13103"/>
                  </a:ext>
                </a:extLst>
              </xdr:cNvPicPr>
            </xdr:nvPicPr>
            <xdr:blipFill>
              <a:blip xmlns:r="http://schemas.openxmlformats.org/officeDocument/2006/relationships" r:embed="rId2"/>
              <a:srcRect/>
              <a:stretch>
                <a:fillRect/>
              </a:stretch>
            </xdr:blipFill>
            <xdr:spPr bwMode="auto">
              <a:xfrm>
                <a:off x="5042453" y="1961322"/>
                <a:ext cx="1181823" cy="722243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4443793" y="1656521"/>
            <a:ext cx="1928191" cy="2385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bg1"/>
                </a:solidFill>
              </a:rPr>
              <a:t>Breakdown</a:t>
            </a:r>
            <a:r>
              <a:rPr lang="en-IN" sz="1100" baseline="0">
                <a:solidFill>
                  <a:schemeClr val="bg1"/>
                </a:solidFill>
              </a:rPr>
              <a:t> By Product</a:t>
            </a:r>
            <a:endParaRPr lang="en-IN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16</xdr:col>
      <xdr:colOff>30481</xdr:colOff>
      <xdr:row>6</xdr:row>
      <xdr:rowOff>159026</xdr:rowOff>
    </xdr:from>
    <xdr:to>
      <xdr:col>19</xdr:col>
      <xdr:colOff>129872</xdr:colOff>
      <xdr:row>8</xdr:row>
      <xdr:rowOff>26504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9273872" y="1643269"/>
          <a:ext cx="1928191" cy="238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Breakdown</a:t>
          </a:r>
          <a:r>
            <a:rPr lang="en-IN" sz="1100" baseline="0">
              <a:solidFill>
                <a:schemeClr val="bg1"/>
              </a:solidFill>
            </a:rPr>
            <a:t> By Product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19878</xdr:colOff>
      <xdr:row>13</xdr:row>
      <xdr:rowOff>79513</xdr:rowOff>
    </xdr:from>
    <xdr:to>
      <xdr:col>7</xdr:col>
      <xdr:colOff>397565</xdr:colOff>
      <xdr:row>14</xdr:row>
      <xdr:rowOff>46383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677478" y="2862470"/>
          <a:ext cx="987287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3</xdr:col>
      <xdr:colOff>417444</xdr:colOff>
      <xdr:row>12</xdr:row>
      <xdr:rowOff>59634</xdr:rowOff>
    </xdr:from>
    <xdr:to>
      <xdr:col>10</xdr:col>
      <xdr:colOff>438104</xdr:colOff>
      <xdr:row>13</xdr:row>
      <xdr:rowOff>159026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246244" y="2254194"/>
          <a:ext cx="4287860" cy="282272"/>
          <a:chOff x="2246244" y="2789582"/>
          <a:chExt cx="4287860" cy="284923"/>
        </a:xfrm>
      </xdr:grpSpPr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2246244" y="2796209"/>
            <a:ext cx="1391478" cy="278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bg1"/>
                </a:solidFill>
              </a:rPr>
              <a:t>TOP SEGMENT</a:t>
            </a:r>
            <a:r>
              <a:rPr lang="en-IN" sz="1100" baseline="0">
                <a:solidFill>
                  <a:schemeClr val="bg1"/>
                </a:solidFill>
              </a:rPr>
              <a:t> (USD)</a:t>
            </a:r>
            <a:endParaRPr lang="en-IN" sz="1100">
              <a:solidFill>
                <a:schemeClr val="bg1"/>
              </a:solidFill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pic>
            <xdr:nvPicPr>
              <xdr:cNvPr id="42" name="Picture 41">
                <a:extLst>
                  <a:ext uri="{FF2B5EF4-FFF2-40B4-BE49-F238E27FC236}">
                    <a16:creationId xmlns:a16="http://schemas.microsoft.com/office/drawing/2014/main" id="{00000000-0008-0000-0000-00002A00000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PRODUCTWISE SALES'!$V$5" spid="_x0000_s13104"/>
                  </a:ext>
                </a:extLst>
              </xdr:cNvPicPr>
            </xdr:nvPicPr>
            <xdr:blipFill>
              <a:blip xmlns:r="http://schemas.openxmlformats.org/officeDocument/2006/relationships" r:embed="rId3"/>
              <a:srcRect/>
              <a:stretch>
                <a:fillRect/>
              </a:stretch>
            </xdr:blipFill>
            <xdr:spPr bwMode="auto">
              <a:xfrm>
                <a:off x="3299789" y="2809461"/>
                <a:ext cx="901150" cy="22616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 txBox="1"/>
        </xdr:nvSpPr>
        <xdr:spPr>
          <a:xfrm>
            <a:off x="3962400" y="2789582"/>
            <a:ext cx="1530626" cy="278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>
                <a:solidFill>
                  <a:schemeClr val="bg1"/>
                </a:solidFill>
              </a:rPr>
              <a:t>TOP SEGMENT</a:t>
            </a:r>
            <a:r>
              <a:rPr lang="en-IN" sz="1100" baseline="0">
                <a:solidFill>
                  <a:schemeClr val="bg1"/>
                </a:solidFill>
              </a:rPr>
              <a:t> (NAME):</a:t>
            </a:r>
            <a:endParaRPr lang="en-IN" sz="1100">
              <a:solidFill>
                <a:schemeClr val="bg1"/>
              </a:solidFill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pic>
            <xdr:nvPicPr>
              <xdr:cNvPr id="44" name="Picture 43">
                <a:extLst>
                  <a:ext uri="{FF2B5EF4-FFF2-40B4-BE49-F238E27FC236}">
                    <a16:creationId xmlns:a16="http://schemas.microsoft.com/office/drawing/2014/main" id="{00000000-0008-0000-0000-00002C00000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PRODUCTWISE SALES'!$W$5" spid="_x0000_s13105"/>
                  </a:ext>
                </a:extLst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5446644" y="2809461"/>
                <a:ext cx="1087460" cy="20540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  <xdr:twoCellAnchor>
    <xdr:from>
      <xdr:col>3</xdr:col>
      <xdr:colOff>385682</xdr:colOff>
      <xdr:row>17</xdr:row>
      <xdr:rowOff>151484</xdr:rowOff>
    </xdr:from>
    <xdr:to>
      <xdr:col>12</xdr:col>
      <xdr:colOff>120642</xdr:colOff>
      <xdr:row>27</xdr:row>
      <xdr:rowOff>152399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2214482" y="3260444"/>
          <a:ext cx="4710820" cy="1829715"/>
          <a:chOff x="2214481" y="3642653"/>
          <a:chExt cx="4711615" cy="1658901"/>
        </a:xfrm>
      </xdr:grpSpPr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GrpSpPr/>
        </xdr:nvGrpSpPr>
        <xdr:grpSpPr>
          <a:xfrm>
            <a:off x="2214481" y="3642653"/>
            <a:ext cx="4711615" cy="1658901"/>
            <a:chOff x="2219736" y="3537550"/>
            <a:chExt cx="4711615" cy="1658901"/>
          </a:xfrm>
        </xdr:grpSpPr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2256183" y="3586793"/>
              <a:ext cx="4198620" cy="1609658"/>
            </a:xfrm>
            <a:prstGeom prst="rect">
              <a:avLst/>
            </a:prstGeom>
            <a:solidFill>
              <a:schemeClr val="bg1">
                <a:lumMod val="65000"/>
                <a:alpha val="3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100"/>
                <a:t>Z</a:t>
              </a:r>
            </a:p>
          </xdr:txBody>
        </xdr:sp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2232991" y="3541073"/>
              <a:ext cx="4220818" cy="21441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2219736" y="3537550"/>
              <a:ext cx="1762539" cy="230313"/>
            </a:xfrm>
            <a:prstGeom prst="rect">
              <a:avLst/>
            </a:prstGeom>
            <a:solidFill>
              <a:schemeClr val="bg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1" baseline="0">
                  <a:solidFill>
                    <a:schemeClr val="bg1"/>
                  </a:solidFill>
                </a:rPr>
                <a:t>PROFITABILITY </a:t>
              </a:r>
              <a:r>
                <a:rPr lang="en-IN" sz="1100" b="1" baseline="0">
                  <a:solidFill>
                    <a:schemeClr val="bg1">
                      <a:lumMod val="75000"/>
                    </a:schemeClr>
                  </a:solidFill>
                </a:rPr>
                <a:t>ANALYSIS</a:t>
              </a:r>
              <a:endParaRPr lang="en-IN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2259496" y="3744882"/>
              <a:ext cx="1466828" cy="230314"/>
            </a:xfrm>
            <a:prstGeom prst="rect">
              <a:avLst/>
            </a:prstGeom>
            <a:solidFill>
              <a:schemeClr val="bg1">
                <a:lumMod val="65000"/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1">
                  <a:solidFill>
                    <a:schemeClr val="bg1">
                      <a:lumMod val="85000"/>
                    </a:schemeClr>
                  </a:solidFill>
                </a:rPr>
                <a:t>TOTAL PROFIT</a:t>
              </a:r>
              <a:r>
                <a:rPr lang="en-IN" sz="1100" b="1" baseline="0">
                  <a:solidFill>
                    <a:schemeClr val="bg1">
                      <a:lumMod val="85000"/>
                    </a:schemeClr>
                  </a:solidFill>
                </a:rPr>
                <a:t> (USD)</a:t>
              </a:r>
              <a:endParaRPr lang="en-IN" sz="1100" b="1">
                <a:solidFill>
                  <a:schemeClr val="bg1">
                    <a:lumMod val="85000"/>
                  </a:schemeClr>
                </a:solidFill>
              </a:endParaRPr>
            </a:p>
          </xdr:txBody>
        </xdr:sp>
        <xdr:sp macro="" textlink="'TOTAL SALES'!N8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2266122" y="3857526"/>
              <a:ext cx="3180523" cy="8202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5FB094E6-5996-4ADF-A88D-8A746F8CC325}" type="TxLink">
                <a:rPr lang="en-US" sz="3200" b="1" i="0" u="none" strike="noStrike">
                  <a:solidFill>
                    <a:srgbClr val="00B0F0"/>
                  </a:solidFill>
                  <a:latin typeface="Calibri"/>
                  <a:ea typeface="+mn-ea"/>
                  <a:cs typeface="Calibri"/>
                </a:rPr>
                <a:pPr marL="0" indent="0"/>
                <a:t>$18,15,168</a:t>
              </a:fld>
              <a:endParaRPr lang="en-US" sz="3200" b="1" i="0" u="none" strike="noStrike">
                <a:solidFill>
                  <a:srgbClr val="00B0F0"/>
                </a:solidFill>
                <a:latin typeface="Calibri"/>
                <a:ea typeface="+mn-ea"/>
                <a:cs typeface="Calibri"/>
              </a:endParaRPr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pic>
              <xdr:nvPicPr>
                <xdr:cNvPr id="37" name="Picture 36">
                  <a:extLst>
                    <a:ext uri="{FF2B5EF4-FFF2-40B4-BE49-F238E27FC236}">
                      <a16:creationId xmlns:a16="http://schemas.microsoft.com/office/drawing/2014/main" id="{00000000-0008-0000-0000-000025000000}"/>
                    </a:ext>
                  </a:extLst>
                </xdr:cNvPr>
                <xdr:cNvPicPr>
                  <a:picLocks noChangeAspect="1" noChangeArrowheads="1"/>
                  <a:extLst>
                    <a:ext uri="{84589F7E-364E-4C9E-8A38-B11213B215E9}">
                      <a14:cameraTool cellRange="'Unit Sold'!$K$5:$L$8" spid="_x0000_s13106"/>
                    </a:ext>
                  </a:extLst>
                </xdr:cNvPicPr>
              </xdr:nvPicPr>
              <xdr:blipFill>
                <a:blip xmlns:r="http://schemas.openxmlformats.org/officeDocument/2006/relationships" r:embed="rId5"/>
                <a:srcRect/>
                <a:stretch>
                  <a:fillRect/>
                </a:stretch>
              </xdr:blipFill>
              <xdr:spPr bwMode="auto">
                <a:xfrm>
                  <a:off x="5323155" y="3778012"/>
                  <a:ext cx="1084269" cy="563099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</a:extLst>
              </xdr:spPr>
            </xdr:pic>
          </mc:Choice>
          <mc:Fallback xmlns=""/>
        </mc:AlternateContent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 txBox="1"/>
          </xdr:nvSpPr>
          <xdr:spPr>
            <a:xfrm>
              <a:off x="5002703" y="3544176"/>
              <a:ext cx="1928648" cy="23693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>
                  <a:solidFill>
                    <a:schemeClr val="bg1"/>
                  </a:solidFill>
                </a:rPr>
                <a:t>Breakdown</a:t>
              </a:r>
              <a:r>
                <a:rPr lang="en-IN" sz="1100" baseline="0">
                  <a:solidFill>
                    <a:schemeClr val="bg1"/>
                  </a:solidFill>
                </a:rPr>
                <a:t> By Product</a:t>
              </a:r>
              <a:endParaRPr lang="en-IN" sz="11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/>
        </xdr:nvCxnSpPr>
        <xdr:spPr>
          <a:xfrm>
            <a:off x="2232991" y="3870258"/>
            <a:ext cx="4207566" cy="1011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602974</xdr:colOff>
      <xdr:row>8</xdr:row>
      <xdr:rowOff>29643</xdr:rowOff>
    </xdr:from>
    <xdr:to>
      <xdr:col>18</xdr:col>
      <xdr:colOff>291548</xdr:colOff>
      <xdr:row>8</xdr:row>
      <xdr:rowOff>29643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6698974" y="1884947"/>
          <a:ext cx="405516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417443</xdr:colOff>
      <xdr:row>13</xdr:row>
      <xdr:rowOff>142288</xdr:rowOff>
    </xdr:from>
    <xdr:to>
      <xdr:col>10</xdr:col>
      <xdr:colOff>356937</xdr:colOff>
      <xdr:row>13</xdr:row>
      <xdr:rowOff>155569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2246243" y="2925245"/>
          <a:ext cx="4206694" cy="13281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510209</xdr:colOff>
          <xdr:row>14</xdr:row>
          <xdr:rowOff>152400</xdr:rowOff>
        </xdr:from>
        <xdr:to>
          <xdr:col>5</xdr:col>
          <xdr:colOff>213029</xdr:colOff>
          <xdr:row>15</xdr:row>
          <xdr:rowOff>149749</xdr:rowOff>
        </xdr:to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TAL SALES'!$P$8" spid="_x0000_s1310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2339009" y="3120887"/>
              <a:ext cx="922020" cy="1828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390939</xdr:colOff>
      <xdr:row>13</xdr:row>
      <xdr:rowOff>159026</xdr:rowOff>
    </xdr:from>
    <xdr:to>
      <xdr:col>5</xdr:col>
      <xdr:colOff>337931</xdr:colOff>
      <xdr:row>16</xdr:row>
      <xdr:rowOff>13253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219739" y="2941983"/>
          <a:ext cx="1166192" cy="410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>
              <a:solidFill>
                <a:schemeClr val="bg1"/>
              </a:solidFill>
            </a:rPr>
            <a:t>SALES</a:t>
          </a:r>
          <a:r>
            <a:rPr lang="en-IN" sz="900" baseline="0">
              <a:solidFill>
                <a:schemeClr val="bg1"/>
              </a:solidFill>
            </a:rPr>
            <a:t> AVERAGE</a:t>
          </a:r>
          <a:endParaRPr lang="en-IN" sz="9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549963</xdr:colOff>
      <xdr:row>15</xdr:row>
      <xdr:rowOff>59635</xdr:rowOff>
    </xdr:from>
    <xdr:to>
      <xdr:col>5</xdr:col>
      <xdr:colOff>106016</xdr:colOff>
      <xdr:row>16</xdr:row>
      <xdr:rowOff>119269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378763" y="3213652"/>
          <a:ext cx="775253" cy="245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>
              <a:solidFill>
                <a:srgbClr val="00B0F0"/>
              </a:solidFill>
            </a:rPr>
            <a:t>MONTHLY</a:t>
          </a:r>
          <a:endParaRPr lang="en-IN" sz="9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152400</xdr:colOff>
      <xdr:row>13</xdr:row>
      <xdr:rowOff>159026</xdr:rowOff>
    </xdr:from>
    <xdr:to>
      <xdr:col>5</xdr:col>
      <xdr:colOff>152400</xdr:colOff>
      <xdr:row>16</xdr:row>
      <xdr:rowOff>132522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200400" y="2941983"/>
          <a:ext cx="0" cy="530087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288758</xdr:colOff>
          <xdr:row>15</xdr:row>
          <xdr:rowOff>92940</xdr:rowOff>
        </xdr:from>
        <xdr:to>
          <xdr:col>6</xdr:col>
          <xdr:colOff>151598</xdr:colOff>
          <xdr:row>16</xdr:row>
          <xdr:rowOff>100561</xdr:rowOff>
        </xdr:to>
        <xdr:pic>
          <xdr:nvPicPr>
            <xdr:cNvPr id="45" name="Picture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TAL SALES'!$Q$8" spid="_x0000_s13108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2117558" y="3246957"/>
              <a:ext cx="1691640" cy="19315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96601</xdr:colOff>
      <xdr:row>13</xdr:row>
      <xdr:rowOff>171055</xdr:rowOff>
    </xdr:from>
    <xdr:to>
      <xdr:col>6</xdr:col>
      <xdr:colOff>355018</xdr:colOff>
      <xdr:row>16</xdr:row>
      <xdr:rowOff>51786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44601" y="2954012"/>
          <a:ext cx="868017" cy="437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900">
              <a:solidFill>
                <a:schemeClr val="bg1"/>
              </a:solidFill>
            </a:rPr>
            <a:t>AVG.SALES PRICE</a:t>
          </a:r>
        </a:p>
      </xdr:txBody>
    </xdr:sp>
    <xdr:clientData/>
  </xdr:twoCellAnchor>
  <xdr:twoCellAnchor>
    <xdr:from>
      <xdr:col>6</xdr:col>
      <xdr:colOff>300789</xdr:colOff>
      <xdr:row>13</xdr:row>
      <xdr:rowOff>139146</xdr:rowOff>
    </xdr:from>
    <xdr:to>
      <xdr:col>6</xdr:col>
      <xdr:colOff>300789</xdr:colOff>
      <xdr:row>16</xdr:row>
      <xdr:rowOff>112642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3958389" y="2906409"/>
          <a:ext cx="0" cy="526949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596347</xdr:colOff>
          <xdr:row>15</xdr:row>
          <xdr:rowOff>39756</xdr:rowOff>
        </xdr:from>
        <xdr:to>
          <xdr:col>7</xdr:col>
          <xdr:colOff>520147</xdr:colOff>
          <xdr:row>16</xdr:row>
          <xdr:rowOff>47376</xdr:rowOff>
        </xdr:to>
        <xdr:pic>
          <xdr:nvPicPr>
            <xdr:cNvPr id="52" name="Picture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TAL SALES'!$R$8" spid="_x0000_s1310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644347" y="3193773"/>
              <a:ext cx="1143000" cy="193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265043</xdr:colOff>
      <xdr:row>14</xdr:row>
      <xdr:rowOff>13253</xdr:rowOff>
    </xdr:from>
    <xdr:to>
      <xdr:col>8</xdr:col>
      <xdr:colOff>543339</xdr:colOff>
      <xdr:row>15</xdr:row>
      <xdr:rowOff>53010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922643" y="2981740"/>
          <a:ext cx="1497496" cy="225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900">
              <a:solidFill>
                <a:schemeClr val="bg1"/>
              </a:solidFill>
            </a:rPr>
            <a:t>% SALES</a:t>
          </a:r>
          <a:r>
            <a:rPr lang="en-IN" sz="900" baseline="0">
              <a:solidFill>
                <a:schemeClr val="bg1"/>
              </a:solidFill>
            </a:rPr>
            <a:t> CONTRIBUTION</a:t>
          </a:r>
          <a:endParaRPr lang="en-IN" sz="9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461963</xdr:colOff>
      <xdr:row>13</xdr:row>
      <xdr:rowOff>141889</xdr:rowOff>
    </xdr:from>
    <xdr:to>
      <xdr:col>8</xdr:col>
      <xdr:colOff>461963</xdr:colOff>
      <xdr:row>16</xdr:row>
      <xdr:rowOff>133350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5338763" y="2900855"/>
          <a:ext cx="0" cy="54325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86139</xdr:colOff>
      <xdr:row>13</xdr:row>
      <xdr:rowOff>165652</xdr:rowOff>
    </xdr:from>
    <xdr:to>
      <xdr:col>12</xdr:col>
      <xdr:colOff>19879</xdr:colOff>
      <xdr:row>15</xdr:row>
      <xdr:rowOff>19879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962939" y="2948609"/>
          <a:ext cx="1861931" cy="225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900">
              <a:solidFill>
                <a:schemeClr val="bg1"/>
              </a:solidFill>
            </a:rPr>
            <a:t>TOP MONTHLY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98894</xdr:colOff>
          <xdr:row>12</xdr:row>
          <xdr:rowOff>160020</xdr:rowOff>
        </xdr:from>
        <xdr:to>
          <xdr:col>10</xdr:col>
          <xdr:colOff>106514</xdr:colOff>
          <xdr:row>13</xdr:row>
          <xdr:rowOff>178905</xdr:rowOff>
        </xdr:to>
        <xdr:pic>
          <xdr:nvPicPr>
            <xdr:cNvPr id="59" name="Picture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P MONTHLY'!$F$8" spid="_x0000_s13110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5585294" y="3128507"/>
              <a:ext cx="617220" cy="20441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98894</xdr:colOff>
          <xdr:row>15</xdr:row>
          <xdr:rowOff>119270</xdr:rowOff>
        </xdr:from>
        <xdr:to>
          <xdr:col>10</xdr:col>
          <xdr:colOff>106514</xdr:colOff>
          <xdr:row>16</xdr:row>
          <xdr:rowOff>126890</xdr:rowOff>
        </xdr:to>
        <xdr:pic>
          <xdr:nvPicPr>
            <xdr:cNvPr id="60" name="Picture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P MONTHLY'!$G$8" spid="_x0000_s13111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5585294" y="3273287"/>
              <a:ext cx="617220" cy="193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443948</xdr:colOff>
      <xdr:row>23</xdr:row>
      <xdr:rowOff>66261</xdr:rowOff>
    </xdr:from>
    <xdr:to>
      <xdr:col>10</xdr:col>
      <xdr:colOff>163996</xdr:colOff>
      <xdr:row>24</xdr:row>
      <xdr:rowOff>165654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2272748" y="4272501"/>
          <a:ext cx="3987248" cy="282273"/>
          <a:chOff x="6977269" y="4094922"/>
          <a:chExt cx="3987248" cy="284923"/>
        </a:xfrm>
      </xdr:grpSpPr>
      <xdr:grpSp>
        <xdr:nvGrpSpPr>
          <xdr:cNvPr id="61" name="Group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GrpSpPr/>
        </xdr:nvGrpSpPr>
        <xdr:grpSpPr>
          <a:xfrm>
            <a:off x="6977269" y="4094922"/>
            <a:ext cx="3246782" cy="284923"/>
            <a:chOff x="2246244" y="2789582"/>
            <a:chExt cx="3246782" cy="284923"/>
          </a:xfrm>
        </xdr:grpSpPr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2246244" y="2796209"/>
              <a:ext cx="1391478" cy="2782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>
                  <a:solidFill>
                    <a:schemeClr val="bg1"/>
                  </a:solidFill>
                </a:rPr>
                <a:t>TOP SEGMENT</a:t>
              </a:r>
              <a:r>
                <a:rPr lang="en-IN" sz="1100" baseline="0">
                  <a:solidFill>
                    <a:schemeClr val="bg1"/>
                  </a:solidFill>
                </a:rPr>
                <a:t> (USD)</a:t>
              </a:r>
              <a:endParaRPr lang="en-IN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 txBox="1"/>
          </xdr:nvSpPr>
          <xdr:spPr>
            <a:xfrm>
              <a:off x="3962400" y="2789582"/>
              <a:ext cx="1530626" cy="2782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>
                  <a:solidFill>
                    <a:schemeClr val="bg1"/>
                  </a:solidFill>
                </a:rPr>
                <a:t>TOP SEGMENT</a:t>
              </a:r>
              <a:r>
                <a:rPr lang="en-IN" sz="1100" baseline="0">
                  <a:solidFill>
                    <a:schemeClr val="bg1"/>
                  </a:solidFill>
                </a:rPr>
                <a:t> (NAME):</a:t>
              </a:r>
              <a:endParaRPr lang="en-IN" sz="1100">
                <a:solidFill>
                  <a:schemeClr val="bg1"/>
                </a:solidFill>
              </a:endParaRPr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pic>
            <xdr:nvPicPr>
              <xdr:cNvPr id="66" name="Picture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PRODUCTWISE SALES'!$AB$6" spid="_x0000_s13112"/>
                  </a:ext>
                </a:extLst>
              </xdr:cNvPicPr>
            </xdr:nvPicPr>
            <xdr:blipFill>
              <a:blip xmlns:r="http://schemas.openxmlformats.org/officeDocument/2006/relationships" r:embed="rId11"/>
              <a:srcRect/>
              <a:stretch>
                <a:fillRect/>
              </a:stretch>
            </xdr:blipFill>
            <xdr:spPr bwMode="auto">
              <a:xfrm>
                <a:off x="8203095" y="4141304"/>
                <a:ext cx="617220" cy="193151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  <mc:AlternateContent xmlns:mc="http://schemas.openxmlformats.org/markup-compatibility/2006" xmlns:a14="http://schemas.microsoft.com/office/drawing/2010/main">
        <mc:Choice Requires="a14">
          <xdr:pic>
            <xdr:nvPicPr>
              <xdr:cNvPr id="67" name="Picture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PRODUCTWISE SALES'!$AA$6" spid="_x0000_s13113"/>
                  </a:ext>
                </a:extLst>
              </xdr:cNvPicPr>
            </xdr:nvPicPr>
            <xdr:blipFill>
              <a:blip xmlns:r="http://schemas.openxmlformats.org/officeDocument/2006/relationships" r:embed="rId12"/>
              <a:srcRect/>
              <a:stretch>
                <a:fillRect/>
              </a:stretch>
            </xdr:blipFill>
            <xdr:spPr bwMode="auto">
              <a:xfrm>
                <a:off x="10164417" y="4121426"/>
                <a:ext cx="800100" cy="193151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  <xdr:twoCellAnchor>
    <xdr:from>
      <xdr:col>3</xdr:col>
      <xdr:colOff>430696</xdr:colOff>
      <xdr:row>24</xdr:row>
      <xdr:rowOff>152438</xdr:rowOff>
    </xdr:from>
    <xdr:to>
      <xdr:col>10</xdr:col>
      <xdr:colOff>358140</xdr:colOff>
      <xdr:row>24</xdr:row>
      <xdr:rowOff>165681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2259496" y="4907318"/>
          <a:ext cx="4194644" cy="13243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145773</xdr:colOff>
      <xdr:row>25</xdr:row>
      <xdr:rowOff>1</xdr:rowOff>
    </xdr:from>
    <xdr:to>
      <xdr:col>5</xdr:col>
      <xdr:colOff>424069</xdr:colOff>
      <xdr:row>26</xdr:row>
      <xdr:rowOff>39758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974573" y="5009323"/>
          <a:ext cx="1497496" cy="225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900">
              <a:solidFill>
                <a:schemeClr val="bg1"/>
              </a:solidFill>
            </a:rPr>
            <a:t>PROFIT</a:t>
          </a:r>
          <a:r>
            <a:rPr lang="en-IN" sz="900" baseline="0">
              <a:solidFill>
                <a:schemeClr val="bg1"/>
              </a:solidFill>
            </a:rPr>
            <a:t> AVERAGE</a:t>
          </a:r>
          <a:endParaRPr lang="en-IN" sz="9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443948</xdr:colOff>
      <xdr:row>25</xdr:row>
      <xdr:rowOff>1</xdr:rowOff>
    </xdr:from>
    <xdr:to>
      <xdr:col>7</xdr:col>
      <xdr:colOff>112644</xdr:colOff>
      <xdr:row>26</xdr:row>
      <xdr:rowOff>39758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882348" y="5009323"/>
          <a:ext cx="1497496" cy="225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900">
              <a:solidFill>
                <a:schemeClr val="bg1"/>
              </a:solidFill>
            </a:rPr>
            <a:t>PROFIT/UNIT</a:t>
          </a:r>
        </a:p>
      </xdr:txBody>
    </xdr:sp>
    <xdr:clientData/>
  </xdr:twoCellAnchor>
  <xdr:twoCellAnchor>
    <xdr:from>
      <xdr:col>6</xdr:col>
      <xdr:colOff>331305</xdr:colOff>
      <xdr:row>25</xdr:row>
      <xdr:rowOff>1</xdr:rowOff>
    </xdr:from>
    <xdr:to>
      <xdr:col>9</xdr:col>
      <xdr:colOff>1</xdr:colOff>
      <xdr:row>26</xdr:row>
      <xdr:rowOff>39758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988905" y="5009323"/>
          <a:ext cx="1497496" cy="225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900">
              <a:solidFill>
                <a:schemeClr val="bg1"/>
              </a:solidFill>
            </a:rPr>
            <a:t>% PROFIT</a:t>
          </a:r>
          <a:r>
            <a:rPr lang="en-IN" sz="900" baseline="0">
              <a:solidFill>
                <a:schemeClr val="bg1"/>
              </a:solidFill>
            </a:rPr>
            <a:t> CONTRIBUTION</a:t>
          </a:r>
          <a:endParaRPr lang="en-IN" sz="9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159026</xdr:colOff>
      <xdr:row>24</xdr:row>
      <xdr:rowOff>159026</xdr:rowOff>
    </xdr:from>
    <xdr:to>
      <xdr:col>5</xdr:col>
      <xdr:colOff>159026</xdr:colOff>
      <xdr:row>27</xdr:row>
      <xdr:rowOff>150486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3207026" y="4982817"/>
          <a:ext cx="0" cy="548052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390939</xdr:colOff>
      <xdr:row>24</xdr:row>
      <xdr:rowOff>165652</xdr:rowOff>
    </xdr:from>
    <xdr:to>
      <xdr:col>6</xdr:col>
      <xdr:colOff>390939</xdr:colOff>
      <xdr:row>27</xdr:row>
      <xdr:rowOff>157112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4048539" y="4989443"/>
          <a:ext cx="0" cy="548052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530087</xdr:colOff>
      <xdr:row>24</xdr:row>
      <xdr:rowOff>145773</xdr:rowOff>
    </xdr:from>
    <xdr:to>
      <xdr:col>8</xdr:col>
      <xdr:colOff>530087</xdr:colOff>
      <xdr:row>27</xdr:row>
      <xdr:rowOff>137233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5406887" y="4969564"/>
          <a:ext cx="0" cy="548052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33130</xdr:colOff>
          <xdr:row>25</xdr:row>
          <xdr:rowOff>172279</xdr:rowOff>
        </xdr:from>
        <xdr:to>
          <xdr:col>6</xdr:col>
          <xdr:colOff>269350</xdr:colOff>
          <xdr:row>26</xdr:row>
          <xdr:rowOff>179900</xdr:rowOff>
        </xdr:to>
        <xdr:pic>
          <xdr:nvPicPr>
            <xdr:cNvPr id="69" name="Picture 68">
              <a:extLst>
                <a:ext uri="{FF2B5EF4-FFF2-40B4-BE49-F238E27FC236}">
                  <a16:creationId xmlns:a16="http://schemas.microsoft.com/office/drawing/2014/main" id="{938326D5-F4FA-481E-BA54-CA046D192E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TAL SALES'!$S$8" spid="_x0000_s13114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2471530" y="5181601"/>
              <a:ext cx="1455420" cy="19315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496956</xdr:colOff>
      <xdr:row>26</xdr:row>
      <xdr:rowOff>86140</xdr:rowOff>
    </xdr:from>
    <xdr:to>
      <xdr:col>5</xdr:col>
      <xdr:colOff>53008</xdr:colOff>
      <xdr:row>27</xdr:row>
      <xdr:rowOff>79513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7F6AD41-6178-499D-BC12-47FE39526BAD}"/>
            </a:ext>
          </a:extLst>
        </xdr:cNvPr>
        <xdr:cNvSpPr txBox="1"/>
      </xdr:nvSpPr>
      <xdr:spPr>
        <a:xfrm>
          <a:off x="2325756" y="5280992"/>
          <a:ext cx="775252" cy="178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00B0F0"/>
              </a:solidFill>
            </a:rPr>
            <a:t>MONTHLY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556591</xdr:colOff>
          <xdr:row>26</xdr:row>
          <xdr:rowOff>26504</xdr:rowOff>
        </xdr:from>
        <xdr:to>
          <xdr:col>7</xdr:col>
          <xdr:colOff>564211</xdr:colOff>
          <xdr:row>27</xdr:row>
          <xdr:rowOff>34124</xdr:rowOff>
        </xdr:to>
        <xdr:pic>
          <xdr:nvPicPr>
            <xdr:cNvPr id="76" name="Picture 75">
              <a:extLst>
                <a:ext uri="{FF2B5EF4-FFF2-40B4-BE49-F238E27FC236}">
                  <a16:creationId xmlns:a16="http://schemas.microsoft.com/office/drawing/2014/main" id="{9C8CF1AD-4D1D-40A0-83BA-C084ED7196B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TAL SALES'!$T$8" spid="_x0000_s13115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4214191" y="5221356"/>
              <a:ext cx="617220" cy="19315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337930</xdr:colOff>
      <xdr:row>25</xdr:row>
      <xdr:rowOff>1</xdr:rowOff>
    </xdr:from>
    <xdr:to>
      <xdr:col>11</xdr:col>
      <xdr:colOff>6626</xdr:colOff>
      <xdr:row>27</xdr:row>
      <xdr:rowOff>113637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141A2FE3-5CA7-4A62-99BF-9F5DDCA1C582}"/>
            </a:ext>
          </a:extLst>
        </xdr:cNvPr>
        <xdr:cNvGrpSpPr/>
      </xdr:nvGrpSpPr>
      <xdr:grpSpPr>
        <a:xfrm>
          <a:off x="5214730" y="4572001"/>
          <a:ext cx="1497496" cy="479396"/>
          <a:chOff x="5214730" y="5009323"/>
          <a:chExt cx="1497496" cy="484697"/>
        </a:xfrm>
      </xdr:grpSpPr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 txBox="1"/>
        </xdr:nvSpPr>
        <xdr:spPr>
          <a:xfrm>
            <a:off x="5214730" y="5009323"/>
            <a:ext cx="1497496" cy="2252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900">
                <a:solidFill>
                  <a:schemeClr val="bg1"/>
                </a:solidFill>
              </a:rPr>
              <a:t>TOP MONTHLY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pic>
            <xdr:nvPicPr>
              <xdr:cNvPr id="77" name="Picture 76">
                <a:extLst>
                  <a:ext uri="{FF2B5EF4-FFF2-40B4-BE49-F238E27FC236}">
                    <a16:creationId xmlns:a16="http://schemas.microsoft.com/office/drawing/2014/main" id="{90A30F1D-56D5-4E05-A5E6-793DD0BE311B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TOP MONTHLY'!$M$8" spid="_x0000_s13116"/>
                  </a:ext>
                </a:extLst>
              </xdr:cNvPicPr>
            </xdr:nvPicPr>
            <xdr:blipFill>
              <a:blip xmlns:r="http://schemas.openxmlformats.org/officeDocument/2006/relationships" r:embed="rId15"/>
              <a:srcRect/>
              <a:stretch>
                <a:fillRect/>
              </a:stretch>
            </xdr:blipFill>
            <xdr:spPr bwMode="auto">
              <a:xfrm>
                <a:off x="5654868" y="5168348"/>
                <a:ext cx="617220" cy="19315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pic>
            <xdr:nvPicPr>
              <xdr:cNvPr id="78" name="Picture 77">
                <a:extLst>
                  <a:ext uri="{FF2B5EF4-FFF2-40B4-BE49-F238E27FC236}">
                    <a16:creationId xmlns:a16="http://schemas.microsoft.com/office/drawing/2014/main" id="{6E8F5115-A9E3-4934-93FB-C69B4825F6EC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TOP MONTHLY'!$L$8" spid="_x0000_s13117"/>
                  </a:ext>
                </a:extLst>
              </xdr:cNvPicPr>
            </xdr:nvPicPr>
            <xdr:blipFill>
              <a:blip xmlns:r="http://schemas.openxmlformats.org/officeDocument/2006/relationships" r:embed="rId16"/>
              <a:srcRect/>
              <a:stretch>
                <a:fillRect/>
              </a:stretch>
            </xdr:blipFill>
            <xdr:spPr bwMode="auto">
              <a:xfrm>
                <a:off x="5654868" y="5300870"/>
                <a:ext cx="617220" cy="19315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92765</xdr:colOff>
          <xdr:row>26</xdr:row>
          <xdr:rowOff>39757</xdr:rowOff>
        </xdr:from>
        <xdr:to>
          <xdr:col>6</xdr:col>
          <xdr:colOff>100385</xdr:colOff>
          <xdr:row>27</xdr:row>
          <xdr:rowOff>47377</xdr:rowOff>
        </xdr:to>
        <xdr:pic>
          <xdr:nvPicPr>
            <xdr:cNvPr id="79" name="Picture 78">
              <a:extLst>
                <a:ext uri="{FF2B5EF4-FFF2-40B4-BE49-F238E27FC236}">
                  <a16:creationId xmlns:a16="http://schemas.microsoft.com/office/drawing/2014/main" id="{5D261C89-2EDE-4EA6-961C-A7526B5166B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TAL SALES'!$U$8" spid="_x0000_s13118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3140765" y="5234609"/>
              <a:ext cx="617220" cy="19315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11</xdr:col>
      <xdr:colOff>6624</xdr:colOff>
      <xdr:row>12</xdr:row>
      <xdr:rowOff>33131</xdr:rowOff>
    </xdr:from>
    <xdr:to>
      <xdr:col>18</xdr:col>
      <xdr:colOff>312088</xdr:colOff>
      <xdr:row>13</xdr:row>
      <xdr:rowOff>132523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4D96EAC-4642-459D-9041-E8CF862E90D0}"/>
            </a:ext>
          </a:extLst>
        </xdr:cNvPr>
        <xdr:cNvGrpSpPr/>
      </xdr:nvGrpSpPr>
      <xdr:grpSpPr>
        <a:xfrm>
          <a:off x="6712224" y="2227691"/>
          <a:ext cx="4062124" cy="282272"/>
          <a:chOff x="7010398" y="3836505"/>
          <a:chExt cx="4062455" cy="284923"/>
        </a:xfrm>
      </xdr:grpSpPr>
      <xdr:grpSp>
        <xdr:nvGrpSpPr>
          <xdr:cNvPr id="80" name="Group 79">
            <a:extLst>
              <a:ext uri="{FF2B5EF4-FFF2-40B4-BE49-F238E27FC236}">
                <a16:creationId xmlns:a16="http://schemas.microsoft.com/office/drawing/2014/main" id="{AAB1B9FF-5C7E-4E7A-A171-6BD50CA9156A}"/>
              </a:ext>
            </a:extLst>
          </xdr:cNvPr>
          <xdr:cNvGrpSpPr/>
        </xdr:nvGrpSpPr>
        <xdr:grpSpPr>
          <a:xfrm>
            <a:off x="7010398" y="3836505"/>
            <a:ext cx="3246783" cy="284923"/>
            <a:chOff x="2246243" y="2789582"/>
            <a:chExt cx="3246783" cy="284923"/>
          </a:xfrm>
        </xdr:grpSpPr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830FCA1F-2474-4ECC-95BA-D5BE6DD61345}"/>
                </a:ext>
              </a:extLst>
            </xdr:cNvPr>
            <xdr:cNvSpPr txBox="1"/>
          </xdr:nvSpPr>
          <xdr:spPr>
            <a:xfrm>
              <a:off x="2246243" y="2796209"/>
              <a:ext cx="1504123" cy="2782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>
                  <a:solidFill>
                    <a:schemeClr val="bg1"/>
                  </a:solidFill>
                </a:rPr>
                <a:t>TOP SEGMENT</a:t>
              </a:r>
              <a:r>
                <a:rPr lang="en-IN" sz="1100" baseline="0">
                  <a:solidFill>
                    <a:schemeClr val="bg1"/>
                  </a:solidFill>
                </a:rPr>
                <a:t> UNITS:</a:t>
              </a:r>
              <a:endParaRPr lang="en-IN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E3F90475-A7FB-41EA-A8B8-62F33B4E66F2}"/>
                </a:ext>
              </a:extLst>
            </xdr:cNvPr>
            <xdr:cNvSpPr txBox="1"/>
          </xdr:nvSpPr>
          <xdr:spPr>
            <a:xfrm>
              <a:off x="3962400" y="2789582"/>
              <a:ext cx="1530626" cy="2782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>
                  <a:solidFill>
                    <a:schemeClr val="bg1"/>
                  </a:solidFill>
                </a:rPr>
                <a:t>TOP SEGMENT</a:t>
              </a:r>
              <a:r>
                <a:rPr lang="en-IN" sz="1100" baseline="0">
                  <a:solidFill>
                    <a:schemeClr val="bg1"/>
                  </a:solidFill>
                </a:rPr>
                <a:t> (NAME):</a:t>
              </a:r>
              <a:endParaRPr lang="en-IN" sz="1100">
                <a:solidFill>
                  <a:schemeClr val="bg1"/>
                </a:solidFill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pic>
            <xdr:nvPicPr>
              <xdr:cNvPr id="92" name="Picture 91">
                <a:extLst>
                  <a:ext uri="{FF2B5EF4-FFF2-40B4-BE49-F238E27FC236}">
                    <a16:creationId xmlns:a16="http://schemas.microsoft.com/office/drawing/2014/main" id="{CD44D6C9-71A4-44F1-BF9D-B65CE2A730B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Unit Sold'!$S$8" spid="_x0000_s13119"/>
                  </a:ext>
                </a:extLst>
              </xdr:cNvPicPr>
            </xdr:nvPicPr>
            <xdr:blipFill>
              <a:blip xmlns:r="http://schemas.openxmlformats.org/officeDocument/2006/relationships" r:embed="rId18"/>
              <a:srcRect/>
              <a:stretch>
                <a:fillRect/>
              </a:stretch>
            </xdr:blipFill>
            <xdr:spPr bwMode="auto">
              <a:xfrm>
                <a:off x="8395252" y="3882391"/>
                <a:ext cx="617220" cy="193151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pic>
            <xdr:nvPicPr>
              <xdr:cNvPr id="93" name="Picture 92">
                <a:extLst>
                  <a:ext uri="{FF2B5EF4-FFF2-40B4-BE49-F238E27FC236}">
                    <a16:creationId xmlns:a16="http://schemas.microsoft.com/office/drawing/2014/main" id="{970D7F5C-95FF-446D-94BC-B89E3CA07F8A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Unit Sold'!$R$8" spid="_x0000_s13120"/>
                  </a:ext>
                </a:extLst>
              </xdr:cNvPicPr>
            </xdr:nvPicPr>
            <xdr:blipFill>
              <a:blip xmlns:r="http://schemas.openxmlformats.org/officeDocument/2006/relationships" r:embed="rId19"/>
              <a:srcRect/>
              <a:stretch>
                <a:fillRect/>
              </a:stretch>
            </xdr:blipFill>
            <xdr:spPr bwMode="auto">
              <a:xfrm>
                <a:off x="10204173" y="3879906"/>
                <a:ext cx="868680" cy="19812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</xdr:grpSp>
    <xdr:clientData/>
  </xdr:twoCellAnchor>
  <xdr:twoCellAnchor>
    <xdr:from>
      <xdr:col>10</xdr:col>
      <xdr:colOff>609599</xdr:colOff>
      <xdr:row>13</xdr:row>
      <xdr:rowOff>119727</xdr:rowOff>
    </xdr:from>
    <xdr:to>
      <xdr:col>18</xdr:col>
      <xdr:colOff>304800</xdr:colOff>
      <xdr:row>13</xdr:row>
      <xdr:rowOff>132551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3461894-CB86-45DA-B717-78D407F19E6E}"/>
            </a:ext>
          </a:extLst>
        </xdr:cNvPr>
        <xdr:cNvCxnSpPr/>
      </xdr:nvCxnSpPr>
      <xdr:spPr>
        <a:xfrm flipV="1">
          <a:off x="6705599" y="2902684"/>
          <a:ext cx="4061792" cy="12824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598714</xdr:colOff>
      <xdr:row>13</xdr:row>
      <xdr:rowOff>143436</xdr:rowOff>
    </xdr:from>
    <xdr:to>
      <xdr:col>18</xdr:col>
      <xdr:colOff>348343</xdr:colOff>
      <xdr:row>24</xdr:row>
      <xdr:rowOff>160021</xdr:rowOff>
    </xdr:to>
    <xdr:graphicFrame macro="">
      <xdr:nvGraphicFramePr>
        <xdr:cNvPr id="95" name="Chart 94">
          <a:extLst>
            <a:ext uri="{FF2B5EF4-FFF2-40B4-BE49-F238E27FC236}">
              <a16:creationId xmlns:a16="http://schemas.microsoft.com/office/drawing/2014/main" id="{F7B0501A-E5E1-4E08-8D26-EE4648D68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598715</xdr:colOff>
      <xdr:row>13</xdr:row>
      <xdr:rowOff>163286</xdr:rowOff>
    </xdr:from>
    <xdr:to>
      <xdr:col>11</xdr:col>
      <xdr:colOff>38101</xdr:colOff>
      <xdr:row>14</xdr:row>
      <xdr:rowOff>28030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C2178E1-B51D-4EB5-973F-7B4153E11831}"/>
            </a:ext>
          </a:extLst>
        </xdr:cNvPr>
        <xdr:cNvSpPr txBox="1"/>
      </xdr:nvSpPr>
      <xdr:spPr>
        <a:xfrm>
          <a:off x="6694715" y="2877911"/>
          <a:ext cx="48986" cy="45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586741</xdr:colOff>
      <xdr:row>25</xdr:row>
      <xdr:rowOff>160020</xdr:rowOff>
    </xdr:from>
    <xdr:to>
      <xdr:col>18</xdr:col>
      <xdr:colOff>327661</xdr:colOff>
      <xdr:row>27</xdr:row>
      <xdr:rowOff>15240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9F4AC842-75C5-49A7-8B4E-1241EBE73A64}"/>
            </a:ext>
          </a:extLst>
        </xdr:cNvPr>
        <xdr:cNvSpPr/>
      </xdr:nvSpPr>
      <xdr:spPr>
        <a:xfrm>
          <a:off x="6682741" y="5097780"/>
          <a:ext cx="4107180" cy="22098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609599</xdr:colOff>
      <xdr:row>27</xdr:row>
      <xdr:rowOff>134470</xdr:rowOff>
    </xdr:from>
    <xdr:to>
      <xdr:col>18</xdr:col>
      <xdr:colOff>331076</xdr:colOff>
      <xdr:row>37</xdr:row>
      <xdr:rowOff>94593</xdr:rowOff>
    </xdr:to>
    <xdr:graphicFrame macro="">
      <xdr:nvGraphicFramePr>
        <xdr:cNvPr id="98" name="Chart 97">
          <a:extLst>
            <a:ext uri="{FF2B5EF4-FFF2-40B4-BE49-F238E27FC236}">
              <a16:creationId xmlns:a16="http://schemas.microsoft.com/office/drawing/2014/main" id="{60E3B91F-194D-4B2E-B4FD-BD3C432EE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573741</xdr:colOff>
      <xdr:row>25</xdr:row>
      <xdr:rowOff>143436</xdr:rowOff>
    </xdr:from>
    <xdr:to>
      <xdr:col>15</xdr:col>
      <xdr:colOff>35858</xdr:colOff>
      <xdr:row>26</xdr:row>
      <xdr:rowOff>170330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86F0063-8DCD-499E-8AC5-315007CB4DE3}"/>
            </a:ext>
          </a:extLst>
        </xdr:cNvPr>
        <xdr:cNvSpPr txBox="1"/>
      </xdr:nvSpPr>
      <xdr:spPr>
        <a:xfrm>
          <a:off x="6669741" y="4984377"/>
          <a:ext cx="1999129" cy="206188"/>
        </a:xfrm>
        <a:prstGeom prst="rect">
          <a:avLst/>
        </a:prstGeom>
        <a:solidFill>
          <a:schemeClr val="bg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>
              <a:solidFill>
                <a:schemeClr val="bg1">
                  <a:lumMod val="65000"/>
                </a:schemeClr>
              </a:solidFill>
            </a:rPr>
            <a:t>SALES vs MARGIN % </a:t>
          </a:r>
          <a:r>
            <a:rPr lang="en-IN" sz="1100" b="1">
              <a:solidFill>
                <a:schemeClr val="bg1"/>
              </a:solidFill>
            </a:rPr>
            <a:t>TREND</a:t>
          </a:r>
          <a:endParaRPr lang="en-IN" sz="11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11</xdr:col>
      <xdr:colOff>1</xdr:colOff>
      <xdr:row>27</xdr:row>
      <xdr:rowOff>17930</xdr:rowOff>
    </xdr:from>
    <xdr:to>
      <xdr:col>18</xdr:col>
      <xdr:colOff>331694</xdr:colOff>
      <xdr:row>27</xdr:row>
      <xdr:rowOff>17930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CB1883B7-A089-4FA5-BB8E-1943972C069C}"/>
            </a:ext>
          </a:extLst>
        </xdr:cNvPr>
        <xdr:cNvCxnSpPr/>
      </xdr:nvCxnSpPr>
      <xdr:spPr>
        <a:xfrm>
          <a:off x="6705601" y="5217459"/>
          <a:ext cx="408790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582706</xdr:colOff>
      <xdr:row>27</xdr:row>
      <xdr:rowOff>44824</xdr:rowOff>
    </xdr:from>
    <xdr:to>
      <xdr:col>18</xdr:col>
      <xdr:colOff>340659</xdr:colOff>
      <xdr:row>37</xdr:row>
      <xdr:rowOff>107576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EDCF4B89-1FDA-4A9B-BC65-7FCEA4C144C7}"/>
            </a:ext>
          </a:extLst>
        </xdr:cNvPr>
        <xdr:cNvSpPr/>
      </xdr:nvSpPr>
      <xdr:spPr>
        <a:xfrm>
          <a:off x="6678706" y="5244353"/>
          <a:ext cx="4123765" cy="1855694"/>
        </a:xfrm>
        <a:prstGeom prst="rect">
          <a:avLst/>
        </a:prstGeom>
        <a:solidFill>
          <a:schemeClr val="bg1">
            <a:lumMod val="65000"/>
            <a:alpha val="3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381193</xdr:colOff>
      <xdr:row>28</xdr:row>
      <xdr:rowOff>113814</xdr:rowOff>
    </xdr:from>
    <xdr:to>
      <xdr:col>12</xdr:col>
      <xdr:colOff>116153</xdr:colOff>
      <xdr:row>37</xdr:row>
      <xdr:rowOff>99391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1B5FA9-06E2-41A2-99BD-853E76589169}"/>
            </a:ext>
          </a:extLst>
        </xdr:cNvPr>
        <xdr:cNvGrpSpPr/>
      </xdr:nvGrpSpPr>
      <xdr:grpSpPr>
        <a:xfrm>
          <a:off x="2209993" y="5234454"/>
          <a:ext cx="4710820" cy="1631497"/>
          <a:chOff x="2214481" y="3642654"/>
          <a:chExt cx="4711615" cy="1658900"/>
        </a:xfrm>
      </xdr:grpSpPr>
      <xdr:grpSp>
        <xdr:nvGrpSpPr>
          <xdr:cNvPr id="116" name="Group 115">
            <a:extLst>
              <a:ext uri="{FF2B5EF4-FFF2-40B4-BE49-F238E27FC236}">
                <a16:creationId xmlns:a16="http://schemas.microsoft.com/office/drawing/2014/main" id="{2C8D200F-3568-46AA-8A82-70D516E1DCCC}"/>
              </a:ext>
            </a:extLst>
          </xdr:cNvPr>
          <xdr:cNvGrpSpPr/>
        </xdr:nvGrpSpPr>
        <xdr:grpSpPr>
          <a:xfrm>
            <a:off x="2214481" y="3642654"/>
            <a:ext cx="4711615" cy="1658900"/>
            <a:chOff x="2219736" y="3537551"/>
            <a:chExt cx="4711615" cy="1658900"/>
          </a:xfrm>
        </xdr:grpSpPr>
        <xdr:sp macro="" textlink="">
          <xdr:nvSpPr>
            <xdr:cNvPr id="118" name="Rectangle 117">
              <a:extLst>
                <a:ext uri="{FF2B5EF4-FFF2-40B4-BE49-F238E27FC236}">
                  <a16:creationId xmlns:a16="http://schemas.microsoft.com/office/drawing/2014/main" id="{DAE1D85E-96A4-4E01-AEE7-46EBEC5ECE80}"/>
                </a:ext>
              </a:extLst>
            </xdr:cNvPr>
            <xdr:cNvSpPr/>
          </xdr:nvSpPr>
          <xdr:spPr>
            <a:xfrm>
              <a:off x="2256183" y="3586793"/>
              <a:ext cx="4198620" cy="1609658"/>
            </a:xfrm>
            <a:prstGeom prst="rect">
              <a:avLst/>
            </a:prstGeom>
            <a:solidFill>
              <a:schemeClr val="bg1">
                <a:lumMod val="65000"/>
                <a:alpha val="3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100"/>
                <a:t>Z</a:t>
              </a:r>
            </a:p>
          </xdr:txBody>
        </xdr:sp>
        <xdr:sp macro="" textlink="">
          <xdr:nvSpPr>
            <xdr:cNvPr id="119" name="Rectangle 118">
              <a:extLst>
                <a:ext uri="{FF2B5EF4-FFF2-40B4-BE49-F238E27FC236}">
                  <a16:creationId xmlns:a16="http://schemas.microsoft.com/office/drawing/2014/main" id="{873C4243-FCAD-4A4C-86EA-0ED47A3164FA}"/>
                </a:ext>
              </a:extLst>
            </xdr:cNvPr>
            <xdr:cNvSpPr/>
          </xdr:nvSpPr>
          <xdr:spPr>
            <a:xfrm>
              <a:off x="2232991" y="3541073"/>
              <a:ext cx="4220818" cy="21441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120" name="TextBox 119">
              <a:extLst>
                <a:ext uri="{FF2B5EF4-FFF2-40B4-BE49-F238E27FC236}">
                  <a16:creationId xmlns:a16="http://schemas.microsoft.com/office/drawing/2014/main" id="{6193504E-3A88-42ED-9481-54CC5AFB99D6}"/>
                </a:ext>
              </a:extLst>
            </xdr:cNvPr>
            <xdr:cNvSpPr txBox="1"/>
          </xdr:nvSpPr>
          <xdr:spPr>
            <a:xfrm>
              <a:off x="2219736" y="3537551"/>
              <a:ext cx="2069451" cy="248556"/>
            </a:xfrm>
            <a:prstGeom prst="rect">
              <a:avLst/>
            </a:prstGeom>
            <a:solidFill>
              <a:schemeClr val="bg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1" baseline="0">
                  <a:solidFill>
                    <a:schemeClr val="bg1"/>
                  </a:solidFill>
                </a:rPr>
                <a:t>PROFITABILITY </a:t>
              </a:r>
              <a:r>
                <a:rPr lang="en-IN" sz="1100" b="1" baseline="0">
                  <a:solidFill>
                    <a:schemeClr val="bg1">
                      <a:lumMod val="75000"/>
                    </a:schemeClr>
                  </a:solidFill>
                </a:rPr>
                <a:t>PER UNIT SOLD</a:t>
              </a:r>
              <a:endParaRPr lang="en-IN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0E1F284F-F4BE-4A0C-B033-D9F413CAF266}"/>
                </a:ext>
              </a:extLst>
            </xdr:cNvPr>
            <xdr:cNvSpPr txBox="1"/>
          </xdr:nvSpPr>
          <xdr:spPr>
            <a:xfrm>
              <a:off x="2246243" y="3798004"/>
              <a:ext cx="2521653" cy="229473"/>
            </a:xfrm>
            <a:prstGeom prst="rect">
              <a:avLst/>
            </a:prstGeom>
            <a:solidFill>
              <a:schemeClr val="bg1">
                <a:lumMod val="65000"/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1">
                  <a:solidFill>
                    <a:schemeClr val="bg1">
                      <a:lumMod val="85000"/>
                    </a:schemeClr>
                  </a:solidFill>
                </a:rPr>
                <a:t>AVERAGE PROFIT/ UNIT SOLD </a:t>
              </a:r>
              <a:r>
                <a:rPr lang="en-IN" sz="1100" b="1" baseline="0">
                  <a:solidFill>
                    <a:schemeClr val="bg1">
                      <a:lumMod val="85000"/>
                    </a:schemeClr>
                  </a:solidFill>
                </a:rPr>
                <a:t>(USD)</a:t>
              </a:r>
              <a:endParaRPr lang="en-IN" sz="1100" b="1">
                <a:solidFill>
                  <a:schemeClr val="bg1">
                    <a:lumMod val="85000"/>
                  </a:schemeClr>
                </a:solidFill>
              </a:endParaRPr>
            </a:p>
          </xdr:txBody>
        </xdr:sp>
        <xdr:sp macro="" textlink="'TOTAL SALES'!U8">
          <xdr:nvSpPr>
            <xdr:cNvPr id="122" name="TextBox 121">
              <a:extLst>
                <a:ext uri="{FF2B5EF4-FFF2-40B4-BE49-F238E27FC236}">
                  <a16:creationId xmlns:a16="http://schemas.microsoft.com/office/drawing/2014/main" id="{0B019E16-3F14-44AC-BDD2-1ECE591CCF3F}"/>
                </a:ext>
              </a:extLst>
            </xdr:cNvPr>
            <xdr:cNvSpPr txBox="1"/>
          </xdr:nvSpPr>
          <xdr:spPr>
            <a:xfrm>
              <a:off x="2266122" y="3957130"/>
              <a:ext cx="3180523" cy="8202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6A708578-CCF5-45CD-B526-FF339CBD215D}" type="TxLink">
                <a:rPr lang="en-US" sz="3200" b="0" i="0" u="none" strike="noStrike">
                  <a:solidFill>
                    <a:srgbClr val="00B0F0"/>
                  </a:solidFill>
                  <a:latin typeface="Calibri"/>
                  <a:ea typeface="+mn-ea"/>
                  <a:cs typeface="Calibri"/>
                </a:rPr>
                <a:t>$18</a:t>
              </a:fld>
              <a:r>
                <a:rPr lang="en-US" sz="3200" b="0" i="0" u="none" strike="noStrike">
                  <a:solidFill>
                    <a:srgbClr val="00B0F0"/>
                  </a:solidFill>
                  <a:latin typeface="Calibri"/>
                  <a:ea typeface="+mn-ea"/>
                  <a:cs typeface="Calibri"/>
                </a:rPr>
                <a:t>/UNIT</a:t>
              </a:r>
              <a:endParaRPr lang="en-US" sz="3200" b="1" i="0" u="none" strike="noStrike">
                <a:solidFill>
                  <a:srgbClr val="00B0F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3B6B9896-0C75-4AB1-B7AE-000CAF961F53}"/>
                </a:ext>
              </a:extLst>
            </xdr:cNvPr>
            <xdr:cNvSpPr txBox="1"/>
          </xdr:nvSpPr>
          <xdr:spPr>
            <a:xfrm>
              <a:off x="5002703" y="3544176"/>
              <a:ext cx="1928648" cy="23693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>
                  <a:solidFill>
                    <a:schemeClr val="bg1"/>
                  </a:solidFill>
                </a:rPr>
                <a:t>Breakdown</a:t>
              </a:r>
              <a:r>
                <a:rPr lang="en-IN" sz="1100" baseline="0">
                  <a:solidFill>
                    <a:schemeClr val="bg1"/>
                  </a:solidFill>
                </a:rPr>
                <a:t> By Product</a:t>
              </a:r>
              <a:endParaRPr lang="en-IN" sz="11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11A71535-5836-4F4A-AFEC-85BB5FFE900D}"/>
              </a:ext>
            </a:extLst>
          </xdr:cNvPr>
          <xdr:cNvCxnSpPr/>
        </xdr:nvCxnSpPr>
        <xdr:spPr>
          <a:xfrm>
            <a:off x="2232991" y="3870258"/>
            <a:ext cx="4207566" cy="1011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483705</xdr:colOff>
          <xdr:row>30</xdr:row>
          <xdr:rowOff>46385</xdr:rowOff>
        </xdr:from>
        <xdr:to>
          <xdr:col>10</xdr:col>
          <xdr:colOff>291548</xdr:colOff>
          <xdr:row>33</xdr:row>
          <xdr:rowOff>117446</xdr:rowOff>
        </xdr:to>
        <xdr:pic>
          <xdr:nvPicPr>
            <xdr:cNvPr id="125" name="Picture 124">
              <a:extLst>
                <a:ext uri="{FF2B5EF4-FFF2-40B4-BE49-F238E27FC236}">
                  <a16:creationId xmlns:a16="http://schemas.microsoft.com/office/drawing/2014/main" id="{D15B714C-49BF-4F64-B557-9F6EE473DCB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PROFIT PER UNIT'!$F$7:$G$10" spid="_x0000_s13121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5360505" y="5983359"/>
              <a:ext cx="1027043" cy="62765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205409</xdr:colOff>
      <xdr:row>0</xdr:row>
      <xdr:rowOff>112644</xdr:rowOff>
    </xdr:from>
    <xdr:to>
      <xdr:col>9</xdr:col>
      <xdr:colOff>106017</xdr:colOff>
      <xdr:row>3</xdr:row>
      <xdr:rowOff>19879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84C1536-AEC4-4357-BF4E-074161288611}"/>
            </a:ext>
          </a:extLst>
        </xdr:cNvPr>
        <xdr:cNvSpPr txBox="1"/>
      </xdr:nvSpPr>
      <xdr:spPr>
        <a:xfrm>
          <a:off x="2034209" y="112644"/>
          <a:ext cx="3558208" cy="46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chemeClr val="bg1"/>
              </a:solidFill>
            </a:rPr>
            <a:t>Sales</a:t>
          </a:r>
          <a:r>
            <a:rPr lang="en-IN" sz="2000" baseline="0">
              <a:solidFill>
                <a:schemeClr val="bg1"/>
              </a:solidFill>
            </a:rPr>
            <a:t> Dashboard </a:t>
          </a:r>
          <a:r>
            <a:rPr lang="en-IN" sz="2000" b="1" baseline="0">
              <a:solidFill>
                <a:schemeClr val="bg1"/>
              </a:solidFill>
            </a:rPr>
            <a:t>2022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608276</xdr:colOff>
      <xdr:row>4</xdr:row>
      <xdr:rowOff>93427</xdr:rowOff>
    </xdr:from>
    <xdr:to>
      <xdr:col>6</xdr:col>
      <xdr:colOff>131198</xdr:colOff>
      <xdr:row>5</xdr:row>
      <xdr:rowOff>126558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CB0EB35-8578-423D-82C5-68509CFC2EC4}"/>
            </a:ext>
          </a:extLst>
        </xdr:cNvPr>
        <xdr:cNvSpPr txBox="1"/>
      </xdr:nvSpPr>
      <xdr:spPr>
        <a:xfrm>
          <a:off x="2437076" y="824947"/>
          <a:ext cx="1351722" cy="216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TOTAL</a:t>
          </a:r>
          <a:r>
            <a:rPr lang="en-IN" sz="1100" baseline="0">
              <a:solidFill>
                <a:schemeClr val="bg1"/>
              </a:solidFill>
            </a:rPr>
            <a:t> SALES (USD)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183047</xdr:colOff>
          <xdr:row>3</xdr:row>
          <xdr:rowOff>113308</xdr:rowOff>
        </xdr:from>
        <xdr:to>
          <xdr:col>5</xdr:col>
          <xdr:colOff>556427</xdr:colOff>
          <xdr:row>4</xdr:row>
          <xdr:rowOff>120927</xdr:rowOff>
        </xdr:to>
        <xdr:pic>
          <xdr:nvPicPr>
            <xdr:cNvPr id="129" name="Picture 128">
              <a:extLst>
                <a:ext uri="{FF2B5EF4-FFF2-40B4-BE49-F238E27FC236}">
                  <a16:creationId xmlns:a16="http://schemas.microsoft.com/office/drawing/2014/main" id="{3CE62BB7-DA18-43B2-B796-7F05CF3BDAD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TAL SALES'!$C$13" spid="_x0000_s13122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2621447" y="661948"/>
              <a:ext cx="982980" cy="19049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370067</xdr:colOff>
      <xdr:row>2</xdr:row>
      <xdr:rowOff>28492</xdr:rowOff>
    </xdr:from>
    <xdr:to>
      <xdr:col>2</xdr:col>
      <xdr:colOff>416450</xdr:colOff>
      <xdr:row>8</xdr:row>
      <xdr:rowOff>125233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E50727E4-4137-43F7-99F7-9FB25FAC4381}"/>
            </a:ext>
          </a:extLst>
        </xdr:cNvPr>
        <xdr:cNvSpPr/>
      </xdr:nvSpPr>
      <xdr:spPr>
        <a:xfrm>
          <a:off x="370067" y="394252"/>
          <a:ext cx="1265583" cy="1194021"/>
        </a:xfrm>
        <a:prstGeom prst="ellipse">
          <a:avLst/>
        </a:prstGeom>
        <a:blipFill>
          <a:blip xmlns:r="http://schemas.openxmlformats.org/officeDocument/2006/relationships" r:embed="rId24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238539</xdr:colOff>
      <xdr:row>6</xdr:row>
      <xdr:rowOff>39755</xdr:rowOff>
    </xdr:from>
    <xdr:to>
      <xdr:col>23</xdr:col>
      <xdr:colOff>48039</xdr:colOff>
      <xdr:row>6</xdr:row>
      <xdr:rowOff>47375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DC72B9A9-DCA0-413E-90C2-98735E04A88E}"/>
            </a:ext>
          </a:extLst>
        </xdr:cNvPr>
        <xdr:cNvCxnSpPr/>
      </xdr:nvCxnSpPr>
      <xdr:spPr>
        <a:xfrm flipV="1">
          <a:off x="2067339" y="1152938"/>
          <a:ext cx="11491291" cy="762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597341</xdr:colOff>
      <xdr:row>2</xdr:row>
      <xdr:rowOff>139148</xdr:rowOff>
    </xdr:from>
    <xdr:to>
      <xdr:col>6</xdr:col>
      <xdr:colOff>597341</xdr:colOff>
      <xdr:row>6</xdr:row>
      <xdr:rowOff>59634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EC40F6F6-D198-402F-A413-15FC2E4A0D24}"/>
            </a:ext>
          </a:extLst>
        </xdr:cNvPr>
        <xdr:cNvCxnSpPr/>
      </xdr:nvCxnSpPr>
      <xdr:spPr>
        <a:xfrm>
          <a:off x="4254941" y="504908"/>
          <a:ext cx="0" cy="652006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312754</xdr:colOff>
      <xdr:row>4</xdr:row>
      <xdr:rowOff>81169</xdr:rowOff>
    </xdr:from>
    <xdr:to>
      <xdr:col>9</xdr:col>
      <xdr:colOff>445276</xdr:colOff>
      <xdr:row>5</xdr:row>
      <xdr:rowOff>114300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8102CDE2-6C45-4E6C-87FF-8F36B6CD2FE8}"/>
            </a:ext>
          </a:extLst>
        </xdr:cNvPr>
        <xdr:cNvSpPr txBox="1"/>
      </xdr:nvSpPr>
      <xdr:spPr>
        <a:xfrm>
          <a:off x="4579954" y="812689"/>
          <a:ext cx="1351722" cy="216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TOTAL</a:t>
          </a:r>
          <a:r>
            <a:rPr lang="en-IN" sz="1100" baseline="0">
              <a:solidFill>
                <a:schemeClr val="bg1"/>
              </a:solidFill>
            </a:rPr>
            <a:t> PROFIT (USD)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549345</xdr:colOff>
          <xdr:row>3</xdr:row>
          <xdr:rowOff>96976</xdr:rowOff>
        </xdr:from>
        <xdr:to>
          <xdr:col>9</xdr:col>
          <xdr:colOff>208686</xdr:colOff>
          <xdr:row>4</xdr:row>
          <xdr:rowOff>108669</xdr:rowOff>
        </xdr:to>
        <xdr:pic>
          <xdr:nvPicPr>
            <xdr:cNvPr id="142" name="Picture 141">
              <a:extLst>
                <a:ext uri="{FF2B5EF4-FFF2-40B4-BE49-F238E27FC236}">
                  <a16:creationId xmlns:a16="http://schemas.microsoft.com/office/drawing/2014/main" id="{C47E5696-99A5-4997-A95C-8A351313934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TAL SALES'!$D$13" spid="_x0000_s13123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4816545" y="645616"/>
              <a:ext cx="878541" cy="1945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10</xdr:col>
      <xdr:colOff>272995</xdr:colOff>
      <xdr:row>2</xdr:row>
      <xdr:rowOff>123909</xdr:rowOff>
    </xdr:from>
    <xdr:to>
      <xdr:col>10</xdr:col>
      <xdr:colOff>272995</xdr:colOff>
      <xdr:row>6</xdr:row>
      <xdr:rowOff>44395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FC1092B2-1E13-4270-B216-EDED4DDF60D3}"/>
            </a:ext>
          </a:extLst>
        </xdr:cNvPr>
        <xdr:cNvCxnSpPr/>
      </xdr:nvCxnSpPr>
      <xdr:spPr>
        <a:xfrm>
          <a:off x="6368995" y="489669"/>
          <a:ext cx="0" cy="652006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62619</xdr:colOff>
      <xdr:row>4</xdr:row>
      <xdr:rowOff>96409</xdr:rowOff>
    </xdr:from>
    <xdr:to>
      <xdr:col>14</xdr:col>
      <xdr:colOff>95750</xdr:colOff>
      <xdr:row>5</xdr:row>
      <xdr:rowOff>129540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EA18FC4-76FA-4367-A277-2C53CC3B009C}"/>
            </a:ext>
          </a:extLst>
        </xdr:cNvPr>
        <xdr:cNvSpPr txBox="1"/>
      </xdr:nvSpPr>
      <xdr:spPr>
        <a:xfrm>
          <a:off x="6768219" y="827929"/>
          <a:ext cx="1351391" cy="216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PROFIT MARGIN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200150</xdr:colOff>
          <xdr:row>3</xdr:row>
          <xdr:rowOff>112216</xdr:rowOff>
        </xdr:from>
        <xdr:to>
          <xdr:col>13</xdr:col>
          <xdr:colOff>325656</xdr:colOff>
          <xdr:row>4</xdr:row>
          <xdr:rowOff>123909</xdr:rowOff>
        </xdr:to>
        <xdr:pic>
          <xdr:nvPicPr>
            <xdr:cNvPr id="145" name="Picture 144">
              <a:extLst>
                <a:ext uri="{FF2B5EF4-FFF2-40B4-BE49-F238E27FC236}">
                  <a16:creationId xmlns:a16="http://schemas.microsoft.com/office/drawing/2014/main" id="{BC5538B3-630E-46EA-A0A2-4B9BC2AFB12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RGIN!F70" spid="_x0000_s13124"/>
                </a:ext>
              </a:extLst>
            </xdr:cNvPicPr>
          </xdr:nvPicPr>
          <xdr:blipFill>
            <a:blip xmlns:r="http://schemas.openxmlformats.org/officeDocument/2006/relationships" r:embed="rId26"/>
            <a:srcRect/>
            <a:stretch>
              <a:fillRect/>
            </a:stretch>
          </xdr:blipFill>
          <xdr:spPr bwMode="auto">
            <a:xfrm>
              <a:off x="7004810" y="660856"/>
              <a:ext cx="735106" cy="1945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387295</xdr:colOff>
      <xdr:row>2</xdr:row>
      <xdr:rowOff>139149</xdr:rowOff>
    </xdr:from>
    <xdr:to>
      <xdr:col>14</xdr:col>
      <xdr:colOff>387295</xdr:colOff>
      <xdr:row>6</xdr:row>
      <xdr:rowOff>59635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710A56AB-E740-4E60-B14B-D419709F71AD}"/>
            </a:ext>
          </a:extLst>
        </xdr:cNvPr>
        <xdr:cNvCxnSpPr/>
      </xdr:nvCxnSpPr>
      <xdr:spPr>
        <a:xfrm>
          <a:off x="8411155" y="504909"/>
          <a:ext cx="0" cy="652006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87086</xdr:rowOff>
        </xdr:from>
        <xdr:to>
          <xdr:col>4</xdr:col>
          <xdr:colOff>190500</xdr:colOff>
          <xdr:row>18</xdr:row>
          <xdr:rowOff>60065</xdr:rowOff>
        </xdr:to>
        <xdr:pic>
          <xdr:nvPicPr>
            <xdr:cNvPr id="149" name="Picture 148">
              <a:extLst>
                <a:ext uri="{FF2B5EF4-FFF2-40B4-BE49-F238E27FC236}">
                  <a16:creationId xmlns:a16="http://schemas.microsoft.com/office/drawing/2014/main" id="{0FDC0077-4E3A-4214-B7DC-99D53F66F0F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OTAL SALES'!$F$17:$H$22" spid="_x0000_s13125"/>
                </a:ext>
              </a:extLst>
            </xdr:cNvPicPr>
          </xdr:nvPicPr>
          <xdr:blipFill>
            <a:blip xmlns:r="http://schemas.openxmlformats.org/officeDocument/2006/relationships" r:embed="rId27"/>
            <a:srcRect/>
            <a:stretch>
              <a:fillRect/>
            </a:stretch>
          </xdr:blipFill>
          <xdr:spPr bwMode="auto">
            <a:xfrm>
              <a:off x="114300" y="2464526"/>
              <a:ext cx="2514600" cy="88737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487680</xdr:colOff>
      <xdr:row>3</xdr:row>
      <xdr:rowOff>64770</xdr:rowOff>
    </xdr:from>
    <xdr:to>
      <xdr:col>19</xdr:col>
      <xdr:colOff>182880</xdr:colOff>
      <xdr:row>18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8DF9C0-0527-489A-AA60-FE75CFAC7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58270</xdr:colOff>
      <xdr:row>19</xdr:row>
      <xdr:rowOff>44823</xdr:rowOff>
    </xdr:from>
    <xdr:to>
      <xdr:col>19</xdr:col>
      <xdr:colOff>363070</xdr:colOff>
      <xdr:row>34</xdr:row>
      <xdr:rowOff>98611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06F22B-DC1E-458D-9396-70E8EDCE6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ak Goyal" refreshedDate="44665.971442824077" createdVersion="7" refreshedVersion="7" minRefreshableVersion="3" recordCount="337" xr:uid="{B9B83522-6082-4401-9BE4-48D0309D3F67}">
  <cacheSource type="worksheet">
    <worksheetSource ref="A1:Q1048576" sheet="Data"/>
  </cacheSource>
  <cacheFields count="17">
    <cacheField name="Segment" numFmtId="0">
      <sharedItems containsBlank="1" count="6">
        <s v="Government"/>
        <s v="Midmarket"/>
        <s v="Channel Partners"/>
        <s v="Enterprise"/>
        <s v="Small Business"/>
        <m/>
      </sharedItems>
    </cacheField>
    <cacheField name="Employee" numFmtId="0">
      <sharedItems containsBlank="1" count="6">
        <s v="Peter Jones"/>
        <s v="Shane Bond"/>
        <s v="Leo Paul"/>
        <s v="Ashley Thomas"/>
        <s v="John Terry"/>
        <m/>
      </sharedItems>
    </cacheField>
    <cacheField name="Product" numFmtId="0">
      <sharedItems containsBlank="1" count="5">
        <s v="Computer"/>
        <s v="Printer"/>
        <s v="Projector"/>
        <s v="Phone"/>
        <m/>
      </sharedItems>
    </cacheField>
    <cacheField name="Discount Band" numFmtId="0">
      <sharedItems containsBlank="1"/>
    </cacheField>
    <cacheField name="Units Sold" numFmtId="0">
      <sharedItems containsString="0" containsBlank="1" containsNumber="1" minValue="200" maxValue="4492.5"/>
    </cacheField>
    <cacheField name="Manufacturing Price" numFmtId="0">
      <sharedItems containsString="0" containsBlank="1" containsNumber="1" containsInteger="1" minValue="3" maxValue="260"/>
    </cacheField>
    <cacheField name="Sale Price" numFmtId="0">
      <sharedItems containsString="0" containsBlank="1" containsNumber="1" containsInteger="1" minValue="7" maxValue="350"/>
    </cacheField>
    <cacheField name="Gross Sales" numFmtId="0">
      <sharedItems containsString="0" containsBlank="1" containsNumber="1" minValue="1799" maxValue="1207500"/>
    </cacheField>
    <cacheField name="Discounts" numFmtId="0">
      <sharedItems containsBlank="1"/>
    </cacheField>
    <cacheField name=" Sales" numFmtId="0">
      <sharedItems containsString="0" containsBlank="1" containsNumber="1" minValue="1655.08" maxValue="1159200"/>
    </cacheField>
    <cacheField name="COGS" numFmtId="0">
      <sharedItems containsString="0" containsBlank="1" containsNumber="1" minValue="1101" maxValue="950625"/>
    </cacheField>
    <cacheField name="Profit" numFmtId="0">
      <sharedItems containsString="0" containsBlank="1" containsNumber="1" minValue="285.60000000000002" maxValue="262200"/>
    </cacheField>
    <cacheField name="Date" numFmtId="0">
      <sharedItems containsNonDate="0" containsDate="1" containsString="0" containsBlank="1" minDate="2014-01-01T00:00:00" maxDate="2014-12-02T00:00:00"/>
    </cacheField>
    <cacheField name="Month Number" numFmtId="0">
      <sharedItems containsString="0" containsBlank="1" containsNumber="1" containsInteger="1" minValue="1" maxValue="12"/>
    </cacheField>
    <cacheField name="Month Name" numFmtId="0">
      <sharedItems containsBlank="1" count="13">
        <s v="January"/>
        <s v="June"/>
        <s v="December"/>
        <s v="March"/>
        <s v="July"/>
        <s v="August"/>
        <s v="September"/>
        <s v="February"/>
        <s v="October"/>
        <s v="April"/>
        <s v="May"/>
        <s v="November"/>
        <m/>
      </sharedItems>
    </cacheField>
    <cacheField name="Year" numFmtId="0">
      <sharedItems containsString="0" containsBlank="1" containsNumber="1" containsInteger="1" minValue="2014" maxValue="2014"/>
    </cacheField>
    <cacheField name="Profit per Unit" numFmtId="0">
      <sharedItems containsString="0" containsBlank="1" containsNumber="1" minValue="0.95" maxValue="90" count="86">
        <n v="10"/>
        <n v="5"/>
        <n v="90"/>
        <n v="9"/>
        <n v="50"/>
        <n v="2"/>
        <n v="1.93"/>
        <n v="4.8499999999999996"/>
        <n v="8.8800000000000008"/>
        <n v="86.5"/>
        <n v="47"/>
        <n v="9.8000000000000007"/>
        <n v="3.75"/>
        <n v="2.5"/>
        <n v="8.76"/>
        <n v="83"/>
        <n v="9.6"/>
        <n v="4.7"/>
        <n v="44"/>
        <n v="1.25"/>
        <n v="9.4"/>
        <n v="41"/>
        <n v="8.64"/>
        <n v="1.79"/>
        <n v="4.4000000000000004"/>
        <n v="38"/>
        <n v="76"/>
        <m/>
        <n v="1.72"/>
        <n v="9.1999999999999993"/>
        <n v="1.65"/>
        <n v="8.4"/>
        <n v="35"/>
        <n v="4.25"/>
        <n v="72.5"/>
        <n v="4.0999999999999996"/>
        <n v="8.8000000000000007"/>
        <n v="8.2799999999999994"/>
        <n v="69"/>
        <n v="8.16"/>
        <n v="1.51"/>
        <n v="65.5"/>
        <n v="29"/>
        <n v="8.6"/>
        <n v="3.95"/>
        <n v="1.44"/>
        <n v="3.8"/>
        <n v="62"/>
        <n v="26"/>
        <n v="23"/>
        <n v="58.5"/>
        <n v="7.92"/>
        <n v="3.65"/>
        <n v="8.1999999999999993"/>
        <n v="1.37"/>
        <n v="1.3"/>
        <n v="55"/>
        <n v="3.5"/>
        <n v="8"/>
        <n v="20"/>
        <n v="7.8"/>
        <n v="1.23"/>
        <n v="3.35"/>
        <n v="7.68"/>
        <n v="51.5"/>
        <n v="17"/>
        <n v="48"/>
        <n v="3.2"/>
        <n v="14"/>
        <n v="1.1599999999999999"/>
        <n v="7.6"/>
        <n v="7.56"/>
        <n v="3.05"/>
        <n v="44.5"/>
        <n v="1.0900000000000001"/>
        <n v="7.44"/>
        <n v="7.4"/>
        <n v="11"/>
        <n v="7.2"/>
        <n v="1.02"/>
        <n v="2.9"/>
        <n v="7.32"/>
        <n v="7"/>
        <n v="2.75"/>
        <n v="0.95"/>
        <n v="37.5"/>
      </sharedItems>
    </cacheField>
  </cacheFields>
  <extLst>
    <ext xmlns:x14="http://schemas.microsoft.com/office/spreadsheetml/2009/9/main" uri="{725AE2AE-9491-48be-B2B4-4EB974FC3084}">
      <x14:pivotCacheDefinition pivotCacheId="180576112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">
  <r>
    <x v="0"/>
    <x v="0"/>
    <x v="0"/>
    <s v="None"/>
    <n v="1618.5"/>
    <n v="3"/>
    <n v="20"/>
    <n v="32370"/>
    <s v="$-"/>
    <n v="32370"/>
    <n v="16185"/>
    <n v="16185"/>
    <d v="2014-01-01T00:00:00"/>
    <n v="1"/>
    <x v="0"/>
    <n v="2014"/>
    <x v="0"/>
  </r>
  <r>
    <x v="0"/>
    <x v="1"/>
    <x v="0"/>
    <s v="None"/>
    <n v="1321"/>
    <n v="3"/>
    <n v="20"/>
    <n v="26420"/>
    <s v="$-"/>
    <n v="26420"/>
    <n v="13210"/>
    <n v="13210"/>
    <d v="2014-01-01T00:00:00"/>
    <n v="1"/>
    <x v="0"/>
    <n v="2014"/>
    <x v="0"/>
  </r>
  <r>
    <x v="1"/>
    <x v="2"/>
    <x v="0"/>
    <s v="None"/>
    <n v="2178"/>
    <n v="3"/>
    <n v="15"/>
    <n v="32670"/>
    <s v="$-"/>
    <n v="32670"/>
    <n v="21780"/>
    <n v="10890"/>
    <d v="2014-06-01T00:00:00"/>
    <n v="6"/>
    <x v="1"/>
    <n v="2014"/>
    <x v="1"/>
  </r>
  <r>
    <x v="1"/>
    <x v="1"/>
    <x v="0"/>
    <s v="None"/>
    <n v="888"/>
    <n v="3"/>
    <n v="15"/>
    <n v="13320"/>
    <s v="$-"/>
    <n v="13320"/>
    <n v="8880"/>
    <n v="4440"/>
    <d v="2014-06-01T00:00:00"/>
    <n v="6"/>
    <x v="1"/>
    <n v="2014"/>
    <x v="1"/>
  </r>
  <r>
    <x v="1"/>
    <x v="3"/>
    <x v="0"/>
    <s v="None"/>
    <n v="2470"/>
    <n v="3"/>
    <n v="15"/>
    <n v="37050"/>
    <s v="$-"/>
    <n v="37050"/>
    <n v="24700"/>
    <n v="12350"/>
    <d v="2014-06-01T00:00:00"/>
    <n v="6"/>
    <x v="1"/>
    <n v="2014"/>
    <x v="1"/>
  </r>
  <r>
    <x v="0"/>
    <x v="1"/>
    <x v="0"/>
    <s v="None"/>
    <n v="1513"/>
    <n v="3"/>
    <n v="350"/>
    <n v="529550"/>
    <s v="$-"/>
    <n v="529550"/>
    <n v="393380"/>
    <n v="136170"/>
    <d v="2014-12-01T00:00:00"/>
    <n v="12"/>
    <x v="2"/>
    <n v="2014"/>
    <x v="2"/>
  </r>
  <r>
    <x v="1"/>
    <x v="1"/>
    <x v="1"/>
    <s v="None"/>
    <n v="921"/>
    <n v="5"/>
    <n v="15"/>
    <n v="13815"/>
    <s v="$-"/>
    <n v="13815"/>
    <n v="9210"/>
    <n v="4605"/>
    <d v="2014-03-01T00:00:00"/>
    <n v="3"/>
    <x v="3"/>
    <n v="2014"/>
    <x v="1"/>
  </r>
  <r>
    <x v="2"/>
    <x v="0"/>
    <x v="1"/>
    <s v="None"/>
    <n v="2518"/>
    <n v="5"/>
    <n v="12"/>
    <n v="30216"/>
    <s v="$-"/>
    <n v="30216"/>
    <n v="7554"/>
    <n v="22662"/>
    <d v="2014-06-01T00:00:00"/>
    <n v="6"/>
    <x v="1"/>
    <n v="2014"/>
    <x v="3"/>
  </r>
  <r>
    <x v="0"/>
    <x v="2"/>
    <x v="1"/>
    <s v="None"/>
    <n v="1899"/>
    <n v="5"/>
    <n v="20"/>
    <n v="37980"/>
    <s v="$-"/>
    <n v="37980"/>
    <n v="18990"/>
    <n v="18990"/>
    <d v="2014-06-01T00:00:00"/>
    <n v="6"/>
    <x v="1"/>
    <n v="2014"/>
    <x v="0"/>
  </r>
  <r>
    <x v="2"/>
    <x v="1"/>
    <x v="1"/>
    <s v="None"/>
    <n v="1545"/>
    <n v="5"/>
    <n v="12"/>
    <n v="18540"/>
    <s v="$-"/>
    <n v="18540"/>
    <n v="4635"/>
    <n v="13905"/>
    <d v="2014-06-01T00:00:00"/>
    <n v="6"/>
    <x v="1"/>
    <n v="2014"/>
    <x v="3"/>
  </r>
  <r>
    <x v="1"/>
    <x v="3"/>
    <x v="1"/>
    <s v="None"/>
    <n v="2470"/>
    <n v="5"/>
    <n v="15"/>
    <n v="37050"/>
    <s v="$-"/>
    <n v="37050"/>
    <n v="24700"/>
    <n v="12350"/>
    <d v="2014-06-01T00:00:00"/>
    <n v="6"/>
    <x v="1"/>
    <n v="2014"/>
    <x v="1"/>
  </r>
  <r>
    <x v="3"/>
    <x v="0"/>
    <x v="1"/>
    <s v="None"/>
    <n v="2665.5"/>
    <n v="5"/>
    <n v="125"/>
    <n v="333187.5"/>
    <s v="$-"/>
    <n v="333187.5"/>
    <n v="319860"/>
    <n v="13327.5"/>
    <d v="2014-07-01T00:00:00"/>
    <n v="7"/>
    <x v="4"/>
    <n v="2014"/>
    <x v="1"/>
  </r>
  <r>
    <x v="4"/>
    <x v="3"/>
    <x v="1"/>
    <s v="None"/>
    <n v="958"/>
    <n v="5"/>
    <n v="300"/>
    <n v="287400"/>
    <s v="$-"/>
    <n v="287400"/>
    <n v="239500"/>
    <n v="47900"/>
    <d v="2014-08-01T00:00:00"/>
    <n v="8"/>
    <x v="5"/>
    <n v="2014"/>
    <x v="4"/>
  </r>
  <r>
    <x v="0"/>
    <x v="1"/>
    <x v="1"/>
    <s v="None"/>
    <n v="2146"/>
    <n v="5"/>
    <n v="7"/>
    <n v="15022"/>
    <s v="$-"/>
    <n v="15022"/>
    <n v="10730"/>
    <n v="4292"/>
    <d v="2014-09-01T00:00:00"/>
    <n v="9"/>
    <x v="6"/>
    <n v="2014"/>
    <x v="5"/>
  </r>
  <r>
    <x v="1"/>
    <x v="4"/>
    <x v="1"/>
    <s v="None"/>
    <n v="615"/>
    <n v="5"/>
    <n v="15"/>
    <n v="9225"/>
    <s v="$-"/>
    <n v="9225"/>
    <n v="6150"/>
    <n v="3075"/>
    <d v="2014-12-01T00:00:00"/>
    <n v="12"/>
    <x v="2"/>
    <n v="2014"/>
    <x v="1"/>
  </r>
  <r>
    <x v="0"/>
    <x v="0"/>
    <x v="2"/>
    <s v="None"/>
    <n v="292"/>
    <n v="10"/>
    <n v="20"/>
    <n v="5840"/>
    <s v="$-"/>
    <n v="5840"/>
    <n v="2920"/>
    <n v="2920"/>
    <d v="2014-02-01T00:00:00"/>
    <n v="2"/>
    <x v="7"/>
    <n v="2014"/>
    <x v="0"/>
  </r>
  <r>
    <x v="1"/>
    <x v="3"/>
    <x v="2"/>
    <s v="None"/>
    <n v="974"/>
    <n v="10"/>
    <n v="15"/>
    <n v="14610"/>
    <s v="$-"/>
    <n v="14610"/>
    <n v="9740"/>
    <n v="4870"/>
    <d v="2014-02-01T00:00:00"/>
    <n v="2"/>
    <x v="7"/>
    <n v="2014"/>
    <x v="1"/>
  </r>
  <r>
    <x v="2"/>
    <x v="0"/>
    <x v="2"/>
    <s v="None"/>
    <n v="2518"/>
    <n v="10"/>
    <n v="12"/>
    <n v="30216"/>
    <s v="$-"/>
    <n v="30216"/>
    <n v="7554"/>
    <n v="22662"/>
    <d v="2014-06-01T00:00:00"/>
    <n v="6"/>
    <x v="1"/>
    <n v="2014"/>
    <x v="3"/>
  </r>
  <r>
    <x v="0"/>
    <x v="1"/>
    <x v="2"/>
    <s v="None"/>
    <n v="1006"/>
    <n v="10"/>
    <n v="350"/>
    <n v="352100"/>
    <s v="$-"/>
    <n v="352100"/>
    <n v="261560"/>
    <n v="90540"/>
    <d v="2014-06-01T00:00:00"/>
    <n v="6"/>
    <x v="1"/>
    <n v="2014"/>
    <x v="2"/>
  </r>
  <r>
    <x v="2"/>
    <x v="1"/>
    <x v="2"/>
    <s v="None"/>
    <n v="367"/>
    <n v="10"/>
    <n v="12"/>
    <n v="4404"/>
    <s v="$-"/>
    <n v="4404"/>
    <n v="1101"/>
    <n v="3303"/>
    <d v="2014-07-01T00:00:00"/>
    <n v="7"/>
    <x v="4"/>
    <n v="2014"/>
    <x v="3"/>
  </r>
  <r>
    <x v="0"/>
    <x v="3"/>
    <x v="2"/>
    <s v="None"/>
    <n v="883"/>
    <n v="10"/>
    <n v="7"/>
    <n v="6181"/>
    <s v="$-"/>
    <n v="6181"/>
    <n v="4415"/>
    <n v="1766"/>
    <d v="2014-08-01T00:00:00"/>
    <n v="8"/>
    <x v="5"/>
    <n v="2014"/>
    <x v="5"/>
  </r>
  <r>
    <x v="1"/>
    <x v="3"/>
    <x v="2"/>
    <s v="None"/>
    <n v="2472"/>
    <n v="10"/>
    <n v="15"/>
    <n v="37080"/>
    <s v="$-"/>
    <n v="37080"/>
    <n v="24720"/>
    <n v="12360"/>
    <d v="2014-09-01T00:00:00"/>
    <n v="9"/>
    <x v="6"/>
    <n v="2014"/>
    <x v="1"/>
  </r>
  <r>
    <x v="0"/>
    <x v="4"/>
    <x v="2"/>
    <s v="None"/>
    <n v="1143"/>
    <n v="10"/>
    <n v="7"/>
    <n v="8001"/>
    <s v="$-"/>
    <n v="8001"/>
    <n v="5715"/>
    <n v="2286"/>
    <d v="2014-10-01T00:00:00"/>
    <n v="10"/>
    <x v="8"/>
    <n v="2014"/>
    <x v="5"/>
  </r>
  <r>
    <x v="0"/>
    <x v="0"/>
    <x v="2"/>
    <s v="None"/>
    <n v="1817"/>
    <n v="10"/>
    <n v="20"/>
    <n v="36340"/>
    <s v="$-"/>
    <n v="36340"/>
    <n v="18170"/>
    <n v="18170"/>
    <d v="2014-12-01T00:00:00"/>
    <n v="12"/>
    <x v="2"/>
    <n v="2014"/>
    <x v="0"/>
  </r>
  <r>
    <x v="0"/>
    <x v="1"/>
    <x v="2"/>
    <s v="None"/>
    <n v="1513"/>
    <n v="10"/>
    <n v="350"/>
    <n v="529550"/>
    <s v="$-"/>
    <n v="529550"/>
    <n v="393380"/>
    <n v="136170"/>
    <d v="2014-12-01T00:00:00"/>
    <n v="12"/>
    <x v="2"/>
    <n v="2014"/>
    <x v="2"/>
  </r>
  <r>
    <x v="0"/>
    <x v="2"/>
    <x v="3"/>
    <s v="None"/>
    <n v="2750"/>
    <n v="260"/>
    <n v="350"/>
    <n v="962500"/>
    <s v="$-"/>
    <n v="962500"/>
    <n v="715000"/>
    <n v="247500"/>
    <d v="2014-02-01T00:00:00"/>
    <n v="2"/>
    <x v="7"/>
    <n v="2014"/>
    <x v="2"/>
  </r>
  <r>
    <x v="2"/>
    <x v="4"/>
    <x v="3"/>
    <s v="None"/>
    <n v="1953"/>
    <n v="260"/>
    <n v="12"/>
    <n v="23436"/>
    <s v="$-"/>
    <n v="23436"/>
    <n v="5859"/>
    <n v="17577"/>
    <d v="2014-04-01T00:00:00"/>
    <n v="4"/>
    <x v="9"/>
    <n v="2014"/>
    <x v="3"/>
  </r>
  <r>
    <x v="3"/>
    <x v="1"/>
    <x v="3"/>
    <s v="None"/>
    <n v="4219.5"/>
    <n v="260"/>
    <n v="125"/>
    <n v="527437.5"/>
    <s v="$-"/>
    <n v="527437.5"/>
    <n v="506340"/>
    <n v="21097.5"/>
    <d v="2014-04-01T00:00:00"/>
    <n v="4"/>
    <x v="9"/>
    <n v="2014"/>
    <x v="1"/>
  </r>
  <r>
    <x v="0"/>
    <x v="2"/>
    <x v="3"/>
    <s v="None"/>
    <n v="1899"/>
    <n v="260"/>
    <n v="20"/>
    <n v="37980"/>
    <s v="$-"/>
    <n v="37980"/>
    <n v="18990"/>
    <n v="18990"/>
    <d v="2014-06-01T00:00:00"/>
    <n v="6"/>
    <x v="1"/>
    <n v="2014"/>
    <x v="0"/>
  </r>
  <r>
    <x v="0"/>
    <x v="1"/>
    <x v="3"/>
    <s v="None"/>
    <n v="1686"/>
    <n v="260"/>
    <n v="7"/>
    <n v="11802"/>
    <s v="$-"/>
    <n v="11802"/>
    <n v="8430"/>
    <n v="3372"/>
    <d v="2014-07-01T00:00:00"/>
    <n v="7"/>
    <x v="4"/>
    <n v="2014"/>
    <x v="5"/>
  </r>
  <r>
    <x v="2"/>
    <x v="4"/>
    <x v="3"/>
    <s v="None"/>
    <n v="2141"/>
    <n v="260"/>
    <n v="12"/>
    <n v="25692"/>
    <s v="$-"/>
    <n v="25692"/>
    <n v="6423"/>
    <n v="19269"/>
    <d v="2014-08-01T00:00:00"/>
    <n v="8"/>
    <x v="5"/>
    <n v="2014"/>
    <x v="3"/>
  </r>
  <r>
    <x v="0"/>
    <x v="4"/>
    <x v="3"/>
    <s v="None"/>
    <n v="1143"/>
    <n v="260"/>
    <n v="7"/>
    <n v="8001"/>
    <s v="$-"/>
    <n v="8001"/>
    <n v="5715"/>
    <n v="2286"/>
    <d v="2014-10-01T00:00:00"/>
    <n v="10"/>
    <x v="8"/>
    <n v="2014"/>
    <x v="5"/>
  </r>
  <r>
    <x v="1"/>
    <x v="4"/>
    <x v="3"/>
    <s v="None"/>
    <n v="615"/>
    <n v="260"/>
    <n v="15"/>
    <n v="9225"/>
    <s v="$-"/>
    <n v="9225"/>
    <n v="6150"/>
    <n v="3075"/>
    <d v="2014-12-01T00:00:00"/>
    <n v="12"/>
    <x v="2"/>
    <n v="2014"/>
    <x v="1"/>
  </r>
  <r>
    <x v="0"/>
    <x v="2"/>
    <x v="2"/>
    <s v="Low"/>
    <n v="3945"/>
    <n v="10"/>
    <n v="7"/>
    <n v="27615"/>
    <s v="$276.15"/>
    <n v="27338.85"/>
    <n v="19725"/>
    <n v="7613.85"/>
    <d v="2014-01-01T00:00:00"/>
    <n v="1"/>
    <x v="0"/>
    <n v="2014"/>
    <x v="6"/>
  </r>
  <r>
    <x v="1"/>
    <x v="2"/>
    <x v="2"/>
    <s v="Low"/>
    <n v="2296"/>
    <n v="10"/>
    <n v="15"/>
    <n v="34440"/>
    <s v="$344.40"/>
    <n v="34095.599999999999"/>
    <n v="22960"/>
    <n v="11135.6"/>
    <d v="2014-02-01T00:00:00"/>
    <n v="2"/>
    <x v="7"/>
    <n v="2014"/>
    <x v="7"/>
  </r>
  <r>
    <x v="0"/>
    <x v="2"/>
    <x v="2"/>
    <s v="Low"/>
    <n v="1030"/>
    <n v="10"/>
    <n v="7"/>
    <n v="7210"/>
    <s v="$72.10"/>
    <n v="7137.9"/>
    <n v="5150"/>
    <n v="1987.9"/>
    <d v="2014-05-01T00:00:00"/>
    <n v="5"/>
    <x v="10"/>
    <n v="2014"/>
    <x v="6"/>
  </r>
  <r>
    <x v="2"/>
    <x v="4"/>
    <x v="0"/>
    <s v="Low"/>
    <n v="1858"/>
    <n v="3"/>
    <n v="12"/>
    <n v="22296"/>
    <s v="$222.96"/>
    <n v="22073.040000000001"/>
    <n v="5574"/>
    <n v="16499.04"/>
    <d v="2014-02-01T00:00:00"/>
    <n v="2"/>
    <x v="7"/>
    <n v="2014"/>
    <x v="8"/>
  </r>
  <r>
    <x v="0"/>
    <x v="3"/>
    <x v="0"/>
    <s v="Low"/>
    <n v="1210"/>
    <n v="3"/>
    <n v="350"/>
    <n v="423500"/>
    <s v="$4,235.00"/>
    <n v="419265"/>
    <n v="314600"/>
    <n v="104665"/>
    <d v="2014-03-01T00:00:00"/>
    <n v="3"/>
    <x v="3"/>
    <n v="2014"/>
    <x v="9"/>
  </r>
  <r>
    <x v="0"/>
    <x v="4"/>
    <x v="0"/>
    <s v="Low"/>
    <n v="2529"/>
    <n v="3"/>
    <n v="7"/>
    <n v="17703"/>
    <s v="$177.03"/>
    <n v="17525.97"/>
    <n v="12645"/>
    <n v="4880.97"/>
    <d v="2014-07-01T00:00:00"/>
    <n v="7"/>
    <x v="4"/>
    <n v="2014"/>
    <x v="6"/>
  </r>
  <r>
    <x v="2"/>
    <x v="0"/>
    <x v="0"/>
    <s v="Low"/>
    <n v="1445"/>
    <n v="3"/>
    <n v="12"/>
    <n v="17340"/>
    <s v="$173.40"/>
    <n v="17166.599999999999"/>
    <n v="4335"/>
    <n v="12831.6"/>
    <d v="2014-09-01T00:00:00"/>
    <n v="9"/>
    <x v="6"/>
    <n v="2014"/>
    <x v="8"/>
  </r>
  <r>
    <x v="2"/>
    <x v="2"/>
    <x v="0"/>
    <s v="Low"/>
    <n v="2671"/>
    <n v="3"/>
    <n v="12"/>
    <n v="32052"/>
    <s v="$320.52"/>
    <n v="31731.48"/>
    <n v="8013"/>
    <n v="23718.48"/>
    <d v="2014-09-01T00:00:00"/>
    <n v="9"/>
    <x v="6"/>
    <n v="2014"/>
    <x v="8"/>
  </r>
  <r>
    <x v="0"/>
    <x v="3"/>
    <x v="0"/>
    <s v="Low"/>
    <n v="1397"/>
    <n v="3"/>
    <n v="350"/>
    <n v="488950"/>
    <s v="$4,889.50"/>
    <n v="484060.5"/>
    <n v="363220"/>
    <n v="120840.5"/>
    <d v="2014-10-01T00:00:00"/>
    <n v="10"/>
    <x v="8"/>
    <n v="2014"/>
    <x v="9"/>
  </r>
  <r>
    <x v="0"/>
    <x v="2"/>
    <x v="0"/>
    <s v="Low"/>
    <n v="2155"/>
    <n v="3"/>
    <n v="350"/>
    <n v="754250"/>
    <s v="$7,542.50"/>
    <n v="746707.5"/>
    <n v="560300"/>
    <n v="186407.5"/>
    <d v="2014-12-01T00:00:00"/>
    <n v="12"/>
    <x v="2"/>
    <n v="2014"/>
    <x v="9"/>
  </r>
  <r>
    <x v="1"/>
    <x v="3"/>
    <x v="1"/>
    <s v="Low"/>
    <n v="2214"/>
    <n v="5"/>
    <n v="15"/>
    <n v="33210"/>
    <s v="$332.10"/>
    <n v="32877.9"/>
    <n v="22140"/>
    <n v="10737.9"/>
    <d v="2014-03-01T00:00:00"/>
    <n v="3"/>
    <x v="3"/>
    <n v="2014"/>
    <x v="7"/>
  </r>
  <r>
    <x v="4"/>
    <x v="4"/>
    <x v="1"/>
    <s v="Low"/>
    <n v="2301"/>
    <n v="5"/>
    <n v="300"/>
    <n v="690300"/>
    <s v="$6,903.00"/>
    <n v="683397"/>
    <n v="575250"/>
    <n v="108147"/>
    <d v="2014-04-01T00:00:00"/>
    <n v="4"/>
    <x v="9"/>
    <n v="2014"/>
    <x v="10"/>
  </r>
  <r>
    <x v="0"/>
    <x v="2"/>
    <x v="1"/>
    <s v="Low"/>
    <n v="1375.5"/>
    <n v="5"/>
    <n v="20"/>
    <n v="27510"/>
    <s v="$275.10"/>
    <n v="27234.9"/>
    <n v="13755"/>
    <n v="13479.9"/>
    <d v="2014-07-01T00:00:00"/>
    <n v="7"/>
    <x v="4"/>
    <n v="2014"/>
    <x v="11"/>
  </r>
  <r>
    <x v="0"/>
    <x v="0"/>
    <x v="1"/>
    <s v="Low"/>
    <n v="1830"/>
    <n v="5"/>
    <n v="7"/>
    <n v="12810"/>
    <s v="$128.10"/>
    <n v="12681.9"/>
    <n v="9150"/>
    <n v="3531.9"/>
    <d v="2014-08-01T00:00:00"/>
    <n v="8"/>
    <x v="5"/>
    <n v="2014"/>
    <x v="6"/>
  </r>
  <r>
    <x v="1"/>
    <x v="4"/>
    <x v="2"/>
    <s v="Low"/>
    <n v="1514"/>
    <n v="10"/>
    <n v="15"/>
    <n v="22710"/>
    <s v="$227.10"/>
    <n v="22482.9"/>
    <n v="15140"/>
    <n v="7342.9"/>
    <d v="2014-02-01T00:00:00"/>
    <n v="2"/>
    <x v="7"/>
    <n v="2014"/>
    <x v="7"/>
  </r>
  <r>
    <x v="0"/>
    <x v="4"/>
    <x v="2"/>
    <s v="Low"/>
    <n v="4492.5"/>
    <n v="10"/>
    <n v="7"/>
    <n v="31447.5"/>
    <s v="$314.48"/>
    <n v="31133.03"/>
    <n v="22462.5"/>
    <n v="8670.52"/>
    <d v="2014-04-01T00:00:00"/>
    <n v="4"/>
    <x v="9"/>
    <n v="2014"/>
    <x v="6"/>
  </r>
  <r>
    <x v="3"/>
    <x v="4"/>
    <x v="2"/>
    <s v="Low"/>
    <n v="727"/>
    <n v="10"/>
    <n v="125"/>
    <n v="90875"/>
    <s v="$908.75"/>
    <n v="89966.25"/>
    <n v="87240"/>
    <n v="2726.25"/>
    <d v="2014-06-01T00:00:00"/>
    <n v="6"/>
    <x v="1"/>
    <n v="2014"/>
    <x v="12"/>
  </r>
  <r>
    <x v="3"/>
    <x v="2"/>
    <x v="2"/>
    <s v="Low"/>
    <n v="787"/>
    <n v="10"/>
    <n v="125"/>
    <n v="98375"/>
    <s v="$983.75"/>
    <n v="97391.25"/>
    <n v="94440"/>
    <n v="2951.25"/>
    <d v="2014-06-01T00:00:00"/>
    <n v="6"/>
    <x v="1"/>
    <n v="2014"/>
    <x v="12"/>
  </r>
  <r>
    <x v="3"/>
    <x v="3"/>
    <x v="2"/>
    <s v="Low"/>
    <n v="1823"/>
    <n v="10"/>
    <n v="125"/>
    <n v="227875"/>
    <s v="$2,278.75"/>
    <n v="225596.25"/>
    <n v="218760"/>
    <n v="6836.25"/>
    <d v="2014-07-01T00:00:00"/>
    <n v="7"/>
    <x v="4"/>
    <n v="2014"/>
    <x v="12"/>
  </r>
  <r>
    <x v="1"/>
    <x v="1"/>
    <x v="2"/>
    <s v="Low"/>
    <n v="747"/>
    <n v="10"/>
    <n v="15"/>
    <n v="11205"/>
    <s v="$112.05"/>
    <n v="11092.95"/>
    <n v="7470"/>
    <n v="3622.95"/>
    <d v="2014-09-01T00:00:00"/>
    <n v="9"/>
    <x v="6"/>
    <n v="2014"/>
    <x v="7"/>
  </r>
  <r>
    <x v="4"/>
    <x v="4"/>
    <x v="2"/>
    <s v="Low"/>
    <n v="2905"/>
    <n v="10"/>
    <n v="300"/>
    <n v="871500"/>
    <s v="$8,715.00"/>
    <n v="862785"/>
    <n v="726250"/>
    <n v="136535"/>
    <d v="2014-11-01T00:00:00"/>
    <n v="11"/>
    <x v="11"/>
    <n v="2014"/>
    <x v="10"/>
  </r>
  <r>
    <x v="0"/>
    <x v="2"/>
    <x v="2"/>
    <s v="Low"/>
    <n v="2155"/>
    <n v="10"/>
    <n v="350"/>
    <n v="754250"/>
    <s v="$7,542.50"/>
    <n v="746707.5"/>
    <n v="560300"/>
    <n v="186407.5"/>
    <d v="2014-12-01T00:00:00"/>
    <n v="12"/>
    <x v="2"/>
    <n v="2014"/>
    <x v="9"/>
  </r>
  <r>
    <x v="3"/>
    <x v="0"/>
    <x v="0"/>
    <s v="Low"/>
    <n v="742.5"/>
    <n v="3"/>
    <n v="125"/>
    <n v="92812.5"/>
    <s v="$1,856.25"/>
    <n v="90956.25"/>
    <n v="89100"/>
    <n v="1856.25"/>
    <d v="2014-04-01T00:00:00"/>
    <n v="4"/>
    <x v="9"/>
    <n v="2014"/>
    <x v="13"/>
  </r>
  <r>
    <x v="2"/>
    <x v="0"/>
    <x v="0"/>
    <s v="Low"/>
    <n v="1295"/>
    <n v="3"/>
    <n v="12"/>
    <n v="15540"/>
    <s v="$310.80"/>
    <n v="15229.2"/>
    <n v="3885"/>
    <n v="11344.2"/>
    <d v="2014-10-01T00:00:00"/>
    <n v="10"/>
    <x v="8"/>
    <n v="2014"/>
    <x v="14"/>
  </r>
  <r>
    <x v="0"/>
    <x v="0"/>
    <x v="0"/>
    <s v="Low"/>
    <n v="2852"/>
    <n v="3"/>
    <n v="350"/>
    <n v="998200"/>
    <s v="$19,964.00"/>
    <n v="978236"/>
    <n v="741520"/>
    <n v="236716"/>
    <d v="2014-12-01T00:00:00"/>
    <n v="12"/>
    <x v="2"/>
    <n v="2014"/>
    <x v="15"/>
  </r>
  <r>
    <x v="2"/>
    <x v="4"/>
    <x v="1"/>
    <s v="Low"/>
    <n v="1142"/>
    <n v="5"/>
    <n v="12"/>
    <n v="13704"/>
    <s v="$274.08"/>
    <n v="13429.92"/>
    <n v="3426"/>
    <n v="10003.92"/>
    <d v="2014-06-01T00:00:00"/>
    <n v="6"/>
    <x v="1"/>
    <n v="2014"/>
    <x v="14"/>
  </r>
  <r>
    <x v="0"/>
    <x v="4"/>
    <x v="1"/>
    <s v="Low"/>
    <n v="1566"/>
    <n v="5"/>
    <n v="20"/>
    <n v="31320"/>
    <s v="$626.40"/>
    <n v="30693.599999999999"/>
    <n v="15660"/>
    <n v="15033.6"/>
    <d v="2014-10-01T00:00:00"/>
    <n v="10"/>
    <x v="8"/>
    <n v="2014"/>
    <x v="16"/>
  </r>
  <r>
    <x v="2"/>
    <x v="3"/>
    <x v="1"/>
    <s v="Low"/>
    <n v="690"/>
    <n v="5"/>
    <n v="12"/>
    <n v="8280"/>
    <s v="$165.60"/>
    <n v="8114.4"/>
    <n v="2070"/>
    <n v="6044.4"/>
    <d v="2014-11-01T00:00:00"/>
    <n v="11"/>
    <x v="11"/>
    <n v="2014"/>
    <x v="14"/>
  </r>
  <r>
    <x v="1"/>
    <x v="0"/>
    <x v="2"/>
    <s v="Low"/>
    <n v="2363"/>
    <n v="10"/>
    <n v="15"/>
    <n v="35445"/>
    <s v="$708.90"/>
    <n v="34736.1"/>
    <n v="23630"/>
    <n v="11106.1"/>
    <d v="2014-02-01T00:00:00"/>
    <n v="2"/>
    <x v="7"/>
    <n v="2014"/>
    <x v="17"/>
  </r>
  <r>
    <x v="4"/>
    <x v="2"/>
    <x v="2"/>
    <s v="Low"/>
    <n v="918"/>
    <n v="10"/>
    <n v="300"/>
    <n v="275400"/>
    <s v="$5,508.00"/>
    <n v="269892"/>
    <n v="229500"/>
    <n v="40392"/>
    <d v="2014-05-01T00:00:00"/>
    <n v="5"/>
    <x v="10"/>
    <n v="2014"/>
    <x v="18"/>
  </r>
  <r>
    <x v="4"/>
    <x v="1"/>
    <x v="2"/>
    <s v="Low"/>
    <n v="1728"/>
    <n v="10"/>
    <n v="300"/>
    <n v="518400"/>
    <s v="$10,368.00"/>
    <n v="508032"/>
    <n v="432000"/>
    <n v="76032"/>
    <d v="2014-05-01T00:00:00"/>
    <n v="5"/>
    <x v="10"/>
    <n v="2014"/>
    <x v="18"/>
  </r>
  <r>
    <x v="2"/>
    <x v="4"/>
    <x v="2"/>
    <s v="Low"/>
    <n v="1142"/>
    <n v="10"/>
    <n v="12"/>
    <n v="13704"/>
    <s v="$274.08"/>
    <n v="13429.92"/>
    <n v="3426"/>
    <n v="10003.92"/>
    <d v="2014-06-01T00:00:00"/>
    <n v="6"/>
    <x v="1"/>
    <n v="2014"/>
    <x v="14"/>
  </r>
  <r>
    <x v="3"/>
    <x v="3"/>
    <x v="2"/>
    <s v="Low"/>
    <n v="662"/>
    <n v="10"/>
    <n v="125"/>
    <n v="82750"/>
    <s v="$1,655.00"/>
    <n v="81095"/>
    <n v="79440"/>
    <n v="1655"/>
    <d v="2014-06-01T00:00:00"/>
    <n v="6"/>
    <x v="1"/>
    <n v="2014"/>
    <x v="13"/>
  </r>
  <r>
    <x v="2"/>
    <x v="0"/>
    <x v="2"/>
    <s v="Low"/>
    <n v="1295"/>
    <n v="10"/>
    <n v="12"/>
    <n v="15540"/>
    <s v="$310.80"/>
    <n v="15229.2"/>
    <n v="3885"/>
    <n v="11344.2"/>
    <d v="2014-10-01T00:00:00"/>
    <n v="10"/>
    <x v="8"/>
    <n v="2014"/>
    <x v="14"/>
  </r>
  <r>
    <x v="4"/>
    <x v="0"/>
    <x v="2"/>
    <s v="Low"/>
    <n v="1916"/>
    <n v="10"/>
    <n v="300"/>
    <n v="574800"/>
    <s v="$11,496.00"/>
    <n v="563304"/>
    <n v="479000"/>
    <n v="84304"/>
    <d v="2014-12-01T00:00:00"/>
    <n v="12"/>
    <x v="2"/>
    <n v="2014"/>
    <x v="18"/>
  </r>
  <r>
    <x v="0"/>
    <x v="0"/>
    <x v="2"/>
    <s v="Low"/>
    <n v="2852"/>
    <n v="10"/>
    <n v="350"/>
    <n v="998200"/>
    <s v="$19,964.00"/>
    <n v="978236"/>
    <n v="741520"/>
    <n v="236716"/>
    <d v="2014-12-01T00:00:00"/>
    <n v="12"/>
    <x v="2"/>
    <n v="2014"/>
    <x v="15"/>
  </r>
  <r>
    <x v="3"/>
    <x v="0"/>
    <x v="2"/>
    <s v="Low"/>
    <n v="2729"/>
    <n v="10"/>
    <n v="125"/>
    <n v="341125"/>
    <s v="$6,822.50"/>
    <n v="334302.5"/>
    <n v="327480"/>
    <n v="6822.5"/>
    <d v="2014-12-01T00:00:00"/>
    <n v="12"/>
    <x v="2"/>
    <n v="2014"/>
    <x v="13"/>
  </r>
  <r>
    <x v="2"/>
    <x v="2"/>
    <x v="2"/>
    <s v="Low"/>
    <n v="1055"/>
    <n v="10"/>
    <n v="12"/>
    <n v="12660"/>
    <s v="$253.20"/>
    <n v="12406.8"/>
    <n v="3165"/>
    <n v="9241.7999999999993"/>
    <d v="2014-12-01T00:00:00"/>
    <n v="12"/>
    <x v="2"/>
    <n v="2014"/>
    <x v="14"/>
  </r>
  <r>
    <x v="2"/>
    <x v="3"/>
    <x v="2"/>
    <s v="Low"/>
    <n v="1084"/>
    <n v="10"/>
    <n v="12"/>
    <n v="13008"/>
    <s v="$260.16"/>
    <n v="12747.84"/>
    <n v="3252"/>
    <n v="9495.84"/>
    <d v="2014-12-01T00:00:00"/>
    <n v="12"/>
    <x v="2"/>
    <n v="2014"/>
    <x v="14"/>
  </r>
  <r>
    <x v="4"/>
    <x v="1"/>
    <x v="3"/>
    <s v="Low"/>
    <n v="259"/>
    <n v="260"/>
    <n v="300"/>
    <n v="77700"/>
    <s v="$1,554.00"/>
    <n v="76146"/>
    <n v="64750"/>
    <n v="11396"/>
    <d v="2014-03-01T00:00:00"/>
    <n v="3"/>
    <x v="3"/>
    <n v="2014"/>
    <x v="18"/>
  </r>
  <r>
    <x v="4"/>
    <x v="3"/>
    <x v="3"/>
    <s v="Low"/>
    <n v="1101"/>
    <n v="260"/>
    <n v="300"/>
    <n v="330300"/>
    <s v="$6,606.00"/>
    <n v="323694"/>
    <n v="275250"/>
    <n v="48444"/>
    <d v="2014-03-01T00:00:00"/>
    <n v="3"/>
    <x v="3"/>
    <n v="2014"/>
    <x v="18"/>
  </r>
  <r>
    <x v="3"/>
    <x v="1"/>
    <x v="3"/>
    <s v="Low"/>
    <n v="2276"/>
    <n v="260"/>
    <n v="125"/>
    <n v="284500"/>
    <s v="$5,690.00"/>
    <n v="278810"/>
    <n v="273120"/>
    <n v="5690"/>
    <d v="2014-05-01T00:00:00"/>
    <n v="5"/>
    <x v="10"/>
    <n v="2014"/>
    <x v="13"/>
  </r>
  <r>
    <x v="0"/>
    <x v="4"/>
    <x v="3"/>
    <s v="Low"/>
    <n v="1236"/>
    <n v="260"/>
    <n v="20"/>
    <n v="24720"/>
    <s v="$494.40"/>
    <n v="24225.599999999999"/>
    <n v="12360"/>
    <n v="11865.6"/>
    <d v="2014-11-01T00:00:00"/>
    <n v="11"/>
    <x v="11"/>
    <n v="2014"/>
    <x v="16"/>
  </r>
  <r>
    <x v="0"/>
    <x v="2"/>
    <x v="3"/>
    <s v="Low"/>
    <n v="941"/>
    <n v="260"/>
    <n v="20"/>
    <n v="18820"/>
    <s v="$376.40"/>
    <n v="18443.599999999999"/>
    <n v="9410"/>
    <n v="9033.6"/>
    <d v="2014-11-01T00:00:00"/>
    <n v="11"/>
    <x v="11"/>
    <n v="2014"/>
    <x v="16"/>
  </r>
  <r>
    <x v="4"/>
    <x v="0"/>
    <x v="3"/>
    <s v="Low"/>
    <n v="1916"/>
    <n v="260"/>
    <n v="300"/>
    <n v="574800"/>
    <s v="$11,496.00"/>
    <n v="563304"/>
    <n v="479000"/>
    <n v="84304"/>
    <d v="2014-12-01T00:00:00"/>
    <n v="12"/>
    <x v="2"/>
    <n v="2014"/>
    <x v="18"/>
  </r>
  <r>
    <x v="3"/>
    <x v="2"/>
    <x v="0"/>
    <s v="Low"/>
    <n v="4243.5"/>
    <n v="3"/>
    <n v="125"/>
    <n v="530437.5"/>
    <s v="$15,913.13"/>
    <n v="514524.38"/>
    <n v="509220"/>
    <n v="5304.38"/>
    <d v="2014-04-01T00:00:00"/>
    <n v="4"/>
    <x v="9"/>
    <n v="2014"/>
    <x v="19"/>
  </r>
  <r>
    <x v="0"/>
    <x v="1"/>
    <x v="0"/>
    <s v="Low"/>
    <n v="2580"/>
    <n v="3"/>
    <n v="20"/>
    <n v="51600"/>
    <s v="$1,548.00"/>
    <n v="50052"/>
    <n v="25800"/>
    <n v="24252"/>
    <d v="2014-04-01T00:00:00"/>
    <n v="4"/>
    <x v="9"/>
    <n v="2014"/>
    <x v="20"/>
  </r>
  <r>
    <x v="4"/>
    <x v="1"/>
    <x v="0"/>
    <s v="Low"/>
    <n v="689"/>
    <n v="3"/>
    <n v="300"/>
    <n v="206700"/>
    <s v="$6,201.00"/>
    <n v="200499"/>
    <n v="172250"/>
    <n v="28249"/>
    <d v="2014-06-01T00:00:00"/>
    <n v="6"/>
    <x v="1"/>
    <n v="2014"/>
    <x v="21"/>
  </r>
  <r>
    <x v="2"/>
    <x v="4"/>
    <x v="0"/>
    <s v="Low"/>
    <n v="1947"/>
    <n v="3"/>
    <n v="12"/>
    <n v="23364"/>
    <s v="$700.92"/>
    <n v="22663.08"/>
    <n v="5841"/>
    <n v="16822.080000000002"/>
    <d v="2014-09-01T00:00:00"/>
    <n v="9"/>
    <x v="6"/>
    <n v="2014"/>
    <x v="22"/>
  </r>
  <r>
    <x v="0"/>
    <x v="1"/>
    <x v="1"/>
    <s v="Low"/>
    <n v="1958"/>
    <n v="5"/>
    <n v="7"/>
    <n v="13706"/>
    <s v="$411.18"/>
    <n v="13294.82"/>
    <n v="9790"/>
    <n v="3504.82"/>
    <d v="2014-02-01T00:00:00"/>
    <n v="2"/>
    <x v="7"/>
    <n v="2014"/>
    <x v="23"/>
  </r>
  <r>
    <x v="2"/>
    <x v="2"/>
    <x v="1"/>
    <s v="Low"/>
    <n v="1901"/>
    <n v="5"/>
    <n v="12"/>
    <n v="22812"/>
    <s v="$684.36"/>
    <n v="22127.64"/>
    <n v="5703"/>
    <n v="16424.64"/>
    <d v="2014-06-01T00:00:00"/>
    <n v="6"/>
    <x v="1"/>
    <n v="2014"/>
    <x v="22"/>
  </r>
  <r>
    <x v="0"/>
    <x v="2"/>
    <x v="1"/>
    <s v="Low"/>
    <n v="544"/>
    <n v="5"/>
    <n v="7"/>
    <n v="3808"/>
    <s v="$114.24"/>
    <n v="3693.76"/>
    <n v="2720"/>
    <n v="973.76"/>
    <d v="2014-09-01T00:00:00"/>
    <n v="9"/>
    <x v="6"/>
    <n v="2014"/>
    <x v="23"/>
  </r>
  <r>
    <x v="3"/>
    <x v="2"/>
    <x v="1"/>
    <s v="Low"/>
    <n v="1287"/>
    <n v="5"/>
    <n v="125"/>
    <n v="160875"/>
    <s v="$4,826.25"/>
    <n v="156048.75"/>
    <n v="154440"/>
    <n v="1608.75"/>
    <d v="2014-12-01T00:00:00"/>
    <n v="12"/>
    <x v="2"/>
    <n v="2014"/>
    <x v="19"/>
  </r>
  <r>
    <x v="3"/>
    <x v="1"/>
    <x v="1"/>
    <s v="Low"/>
    <n v="1706"/>
    <n v="5"/>
    <n v="125"/>
    <n v="213250"/>
    <s v="$6,397.50"/>
    <n v="206852.5"/>
    <n v="204720"/>
    <n v="2132.5"/>
    <d v="2014-12-01T00:00:00"/>
    <n v="12"/>
    <x v="2"/>
    <n v="2014"/>
    <x v="19"/>
  </r>
  <r>
    <x v="4"/>
    <x v="2"/>
    <x v="2"/>
    <s v="Low"/>
    <n v="2434.5"/>
    <n v="10"/>
    <n v="300"/>
    <n v="730350"/>
    <s v="$21,910.50"/>
    <n v="708439.5"/>
    <n v="608625"/>
    <n v="99814.5"/>
    <d v="2014-01-01T00:00:00"/>
    <n v="1"/>
    <x v="0"/>
    <n v="2014"/>
    <x v="21"/>
  </r>
  <r>
    <x v="3"/>
    <x v="0"/>
    <x v="2"/>
    <s v="Low"/>
    <n v="1774"/>
    <n v="10"/>
    <n v="125"/>
    <n v="221750"/>
    <s v="$6,652.50"/>
    <n v="215097.5"/>
    <n v="212880"/>
    <n v="2217.5"/>
    <d v="2014-03-01T00:00:00"/>
    <n v="3"/>
    <x v="3"/>
    <n v="2014"/>
    <x v="19"/>
  </r>
  <r>
    <x v="2"/>
    <x v="2"/>
    <x v="2"/>
    <s v="Low"/>
    <n v="1901"/>
    <n v="10"/>
    <n v="12"/>
    <n v="22812"/>
    <s v="$684.36"/>
    <n v="22127.64"/>
    <n v="5703"/>
    <n v="16424.64"/>
    <d v="2014-06-01T00:00:00"/>
    <n v="6"/>
    <x v="1"/>
    <n v="2014"/>
    <x v="22"/>
  </r>
  <r>
    <x v="4"/>
    <x v="1"/>
    <x v="2"/>
    <s v="Low"/>
    <n v="689"/>
    <n v="10"/>
    <n v="300"/>
    <n v="206700"/>
    <s v="$6,201.00"/>
    <n v="200499"/>
    <n v="172250"/>
    <n v="28249"/>
    <d v="2014-06-01T00:00:00"/>
    <n v="6"/>
    <x v="1"/>
    <n v="2014"/>
    <x v="21"/>
  </r>
  <r>
    <x v="3"/>
    <x v="1"/>
    <x v="2"/>
    <s v="Low"/>
    <n v="1570"/>
    <n v="10"/>
    <n v="125"/>
    <n v="196250"/>
    <s v="$5,887.50"/>
    <n v="190362.5"/>
    <n v="188400"/>
    <n v="1962.5"/>
    <d v="2014-06-01T00:00:00"/>
    <n v="6"/>
    <x v="1"/>
    <n v="2014"/>
    <x v="19"/>
  </r>
  <r>
    <x v="2"/>
    <x v="4"/>
    <x v="2"/>
    <s v="Low"/>
    <n v="1369.5"/>
    <n v="10"/>
    <n v="12"/>
    <n v="16434"/>
    <s v="$493.02"/>
    <n v="15940.98"/>
    <n v="4108.5"/>
    <n v="11832.48"/>
    <d v="2014-07-01T00:00:00"/>
    <n v="7"/>
    <x v="4"/>
    <n v="2014"/>
    <x v="22"/>
  </r>
  <r>
    <x v="3"/>
    <x v="0"/>
    <x v="2"/>
    <s v="Low"/>
    <n v="2009"/>
    <n v="10"/>
    <n v="125"/>
    <n v="251125"/>
    <s v="$7,533.75"/>
    <n v="243591.25"/>
    <n v="241080"/>
    <n v="2511.25"/>
    <d v="2014-10-01T00:00:00"/>
    <n v="10"/>
    <x v="8"/>
    <n v="2014"/>
    <x v="19"/>
  </r>
  <r>
    <x v="3"/>
    <x v="2"/>
    <x v="2"/>
    <s v="Low"/>
    <n v="1287"/>
    <n v="10"/>
    <n v="125"/>
    <n v="160875"/>
    <s v="$4,826.25"/>
    <n v="156048.75"/>
    <n v="154440"/>
    <n v="1608.75"/>
    <d v="2014-12-01T00:00:00"/>
    <n v="12"/>
    <x v="2"/>
    <n v="2014"/>
    <x v="19"/>
  </r>
  <r>
    <x v="3"/>
    <x v="1"/>
    <x v="2"/>
    <s v="Low"/>
    <n v="1706"/>
    <n v="10"/>
    <n v="125"/>
    <n v="213250"/>
    <s v="$6,397.50"/>
    <n v="206852.5"/>
    <n v="204720"/>
    <n v="2132.5"/>
    <d v="2014-12-01T00:00:00"/>
    <n v="12"/>
    <x v="2"/>
    <n v="2014"/>
    <x v="19"/>
  </r>
  <r>
    <x v="0"/>
    <x v="0"/>
    <x v="0"/>
    <s v="Low"/>
    <n v="831"/>
    <n v="3"/>
    <n v="20"/>
    <n v="16620"/>
    <s v="$498.60"/>
    <n v="16121.4"/>
    <n v="8310"/>
    <n v="7811.4"/>
    <d v="2014-05-01T00:00:00"/>
    <n v="5"/>
    <x v="10"/>
    <n v="2014"/>
    <x v="20"/>
  </r>
  <r>
    <x v="1"/>
    <x v="3"/>
    <x v="1"/>
    <s v="Low"/>
    <n v="2031"/>
    <n v="5"/>
    <n v="15"/>
    <n v="30465"/>
    <s v="$1,218.60"/>
    <n v="29246.400000000001"/>
    <n v="20310"/>
    <n v="8936.4"/>
    <d v="2014-10-01T00:00:00"/>
    <n v="10"/>
    <x v="8"/>
    <n v="2014"/>
    <x v="24"/>
  </r>
  <r>
    <x v="1"/>
    <x v="3"/>
    <x v="2"/>
    <s v="Low"/>
    <n v="2031"/>
    <n v="10"/>
    <n v="15"/>
    <n v="30465"/>
    <s v="$1,218.60"/>
    <n v="29246.400000000001"/>
    <n v="20310"/>
    <n v="8936.4"/>
    <d v="2014-10-01T00:00:00"/>
    <n v="10"/>
    <x v="8"/>
    <n v="2014"/>
    <x v="24"/>
  </r>
  <r>
    <x v="4"/>
    <x v="1"/>
    <x v="0"/>
    <s v="Low"/>
    <n v="2021"/>
    <n v="3"/>
    <n v="300"/>
    <n v="606300"/>
    <s v="$24,252.00"/>
    <n v="582048"/>
    <n v="505250"/>
    <n v="76798"/>
    <d v="2014-10-01T00:00:00"/>
    <n v="10"/>
    <x v="8"/>
    <n v="2014"/>
    <x v="25"/>
  </r>
  <r>
    <x v="0"/>
    <x v="4"/>
    <x v="0"/>
    <s v="Low"/>
    <n v="274"/>
    <n v="3"/>
    <n v="350"/>
    <n v="95900"/>
    <s v="$3,836.00"/>
    <n v="92064"/>
    <n v="71240"/>
    <n v="20824"/>
    <d v="2014-12-01T00:00:00"/>
    <n v="12"/>
    <x v="2"/>
    <n v="2014"/>
    <x v="26"/>
  </r>
  <r>
    <x v="1"/>
    <x v="0"/>
    <x v="1"/>
    <s v="Low"/>
    <n v="1967"/>
    <n v="5"/>
    <n v="15"/>
    <n v="29505"/>
    <s v="$1,180.20"/>
    <n v="28324.799999999999"/>
    <n v="19670"/>
    <n v="8654.7999999999993"/>
    <d v="2014-03-01T00:00:00"/>
    <n v="3"/>
    <x v="3"/>
    <n v="2014"/>
    <x v="24"/>
  </r>
  <r>
    <x v="4"/>
    <x v="1"/>
    <x v="1"/>
    <s v="Low"/>
    <n v="1859"/>
    <n v="5"/>
    <n v="300"/>
    <n v="557700"/>
    <s v="$22,308.00"/>
    <n v="535392"/>
    <n v="464750"/>
    <n v="70642"/>
    <d v="2014-08-01T00:00:00"/>
    <n v="8"/>
    <x v="5"/>
    <n v="2014"/>
    <x v="25"/>
  </r>
  <r>
    <x v="4"/>
    <x v="1"/>
    <x v="1"/>
    <s v="Low"/>
    <n v="2021"/>
    <n v="5"/>
    <n v="300"/>
    <n v="606300"/>
    <s v="$24,252.00"/>
    <n v="582048"/>
    <n v="505250"/>
    <n v="76798"/>
    <d v="2014-10-01T00:00:00"/>
    <n v="10"/>
    <x v="8"/>
    <n v="2014"/>
    <x v="25"/>
  </r>
  <r>
    <x v="3"/>
    <x v="3"/>
    <x v="1"/>
    <s v="Low"/>
    <n v="1138"/>
    <n v="5"/>
    <n v="125"/>
    <n v="142250"/>
    <s v="$5,690.00"/>
    <n v="136560"/>
    <n v="136560"/>
    <m/>
    <d v="2014-12-01T00:00:00"/>
    <n v="12"/>
    <x v="2"/>
    <n v="2014"/>
    <x v="27"/>
  </r>
  <r>
    <x v="0"/>
    <x v="0"/>
    <x v="2"/>
    <s v="Low"/>
    <n v="4251"/>
    <n v="10"/>
    <n v="7"/>
    <n v="29757"/>
    <s v="$1,190.28"/>
    <n v="28566.720000000001"/>
    <n v="21255"/>
    <n v="7311.72"/>
    <d v="2014-01-01T00:00:00"/>
    <n v="1"/>
    <x v="0"/>
    <n v="2014"/>
    <x v="28"/>
  </r>
  <r>
    <x v="3"/>
    <x v="1"/>
    <x v="2"/>
    <s v="Low"/>
    <n v="795"/>
    <n v="10"/>
    <n v="125"/>
    <n v="99375"/>
    <s v="$3,975.00"/>
    <n v="95400"/>
    <n v="95400"/>
    <m/>
    <d v="2014-03-01T00:00:00"/>
    <n v="3"/>
    <x v="3"/>
    <n v="2014"/>
    <x v="27"/>
  </r>
  <r>
    <x v="4"/>
    <x v="1"/>
    <x v="2"/>
    <s v="Low"/>
    <n v="1414.5"/>
    <n v="10"/>
    <n v="300"/>
    <n v="424350"/>
    <s v="$16,974.00"/>
    <n v="407376"/>
    <n v="353625"/>
    <n v="53751"/>
    <d v="2014-04-01T00:00:00"/>
    <n v="4"/>
    <x v="9"/>
    <n v="2014"/>
    <x v="25"/>
  </r>
  <r>
    <x v="4"/>
    <x v="4"/>
    <x v="2"/>
    <s v="Low"/>
    <n v="2918"/>
    <n v="10"/>
    <n v="300"/>
    <n v="875400"/>
    <s v="$35,016.00"/>
    <n v="840384"/>
    <n v="729500"/>
    <n v="110884"/>
    <d v="2014-05-01T00:00:00"/>
    <n v="5"/>
    <x v="10"/>
    <n v="2014"/>
    <x v="25"/>
  </r>
  <r>
    <x v="0"/>
    <x v="4"/>
    <x v="2"/>
    <s v="Low"/>
    <n v="3450"/>
    <n v="10"/>
    <n v="350"/>
    <n v="1207500"/>
    <s v="$48,300.00"/>
    <n v="1159200"/>
    <n v="897000"/>
    <n v="262200"/>
    <d v="2014-07-01T00:00:00"/>
    <n v="7"/>
    <x v="4"/>
    <n v="2014"/>
    <x v="26"/>
  </r>
  <r>
    <x v="3"/>
    <x v="2"/>
    <x v="2"/>
    <s v="Low"/>
    <n v="2988"/>
    <n v="10"/>
    <n v="125"/>
    <n v="373500"/>
    <s v="$14,940.00"/>
    <n v="358560"/>
    <n v="358560"/>
    <m/>
    <d v="2014-07-01T00:00:00"/>
    <n v="7"/>
    <x v="4"/>
    <n v="2014"/>
    <x v="27"/>
  </r>
  <r>
    <x v="1"/>
    <x v="0"/>
    <x v="2"/>
    <s v="Low"/>
    <n v="218"/>
    <n v="10"/>
    <n v="15"/>
    <n v="3270"/>
    <s v="$130.80"/>
    <n v="3139.2"/>
    <n v="2180"/>
    <n v="959.2"/>
    <d v="2014-09-01T00:00:00"/>
    <n v="9"/>
    <x v="6"/>
    <n v="2014"/>
    <x v="24"/>
  </r>
  <r>
    <x v="0"/>
    <x v="0"/>
    <x v="2"/>
    <s v="Low"/>
    <n v="2074"/>
    <n v="10"/>
    <n v="20"/>
    <n v="41480"/>
    <s v="$1,659.20"/>
    <n v="39820.800000000003"/>
    <n v="20740"/>
    <n v="19080.8"/>
    <d v="2014-09-01T00:00:00"/>
    <n v="9"/>
    <x v="6"/>
    <n v="2014"/>
    <x v="29"/>
  </r>
  <r>
    <x v="0"/>
    <x v="4"/>
    <x v="2"/>
    <s v="Low"/>
    <n v="1056"/>
    <n v="10"/>
    <n v="20"/>
    <n v="21120"/>
    <s v="$844.80"/>
    <n v="20275.2"/>
    <n v="10560"/>
    <n v="9715.2000000000007"/>
    <d v="2014-09-01T00:00:00"/>
    <n v="9"/>
    <x v="6"/>
    <n v="2014"/>
    <x v="29"/>
  </r>
  <r>
    <x v="0"/>
    <x v="4"/>
    <x v="2"/>
    <s v="Low"/>
    <n v="274"/>
    <n v="10"/>
    <n v="350"/>
    <n v="95900"/>
    <s v="$3,836.00"/>
    <n v="92064"/>
    <n v="71240"/>
    <n v="20824"/>
    <d v="2014-12-01T00:00:00"/>
    <n v="12"/>
    <x v="2"/>
    <n v="2014"/>
    <x v="26"/>
  </r>
  <r>
    <x v="3"/>
    <x v="3"/>
    <x v="2"/>
    <s v="Low"/>
    <n v="1138"/>
    <n v="10"/>
    <n v="125"/>
    <n v="142250"/>
    <s v="$5,690.00"/>
    <n v="136560"/>
    <n v="136560"/>
    <m/>
    <d v="2014-12-01T00:00:00"/>
    <n v="12"/>
    <x v="2"/>
    <n v="2014"/>
    <x v="27"/>
  </r>
  <r>
    <x v="0"/>
    <x v="3"/>
    <x v="3"/>
    <s v="Low"/>
    <n v="1865"/>
    <n v="260"/>
    <n v="350"/>
    <n v="652750"/>
    <s v="$26,110.00"/>
    <n v="626640"/>
    <n v="484900"/>
    <n v="141740"/>
    <d v="2014-02-01T00:00:00"/>
    <n v="2"/>
    <x v="7"/>
    <n v="2014"/>
    <x v="26"/>
  </r>
  <r>
    <x v="3"/>
    <x v="3"/>
    <x v="3"/>
    <s v="Low"/>
    <n v="1074"/>
    <n v="260"/>
    <n v="125"/>
    <n v="134250"/>
    <s v="$5,370.00"/>
    <n v="128880"/>
    <n v="128880"/>
    <m/>
    <d v="2014-04-01T00:00:00"/>
    <n v="4"/>
    <x v="9"/>
    <n v="2014"/>
    <x v="27"/>
  </r>
  <r>
    <x v="0"/>
    <x v="1"/>
    <x v="3"/>
    <s v="Low"/>
    <n v="1907"/>
    <n v="260"/>
    <n v="350"/>
    <n v="667450"/>
    <s v="$26,698.00"/>
    <n v="640752"/>
    <n v="495820"/>
    <n v="144932"/>
    <d v="2014-09-01T00:00:00"/>
    <n v="9"/>
    <x v="6"/>
    <n v="2014"/>
    <x v="26"/>
  </r>
  <r>
    <x v="0"/>
    <x v="1"/>
    <x v="2"/>
    <s v="Medium"/>
    <n v="1372"/>
    <n v="10"/>
    <n v="7"/>
    <n v="9604"/>
    <s v="$480.20"/>
    <n v="9123.7999999999993"/>
    <n v="6860"/>
    <n v="2263.8000000000002"/>
    <d v="2014-01-01T00:00:00"/>
    <n v="1"/>
    <x v="0"/>
    <n v="2014"/>
    <x v="30"/>
  </r>
  <r>
    <x v="0"/>
    <x v="3"/>
    <x v="2"/>
    <s v="Medium"/>
    <n v="2689"/>
    <n v="10"/>
    <n v="7"/>
    <n v="18823"/>
    <s v="$941.15"/>
    <n v="17881.849999999999"/>
    <n v="13445"/>
    <n v="4436.8500000000004"/>
    <d v="2014-10-01T00:00:00"/>
    <n v="10"/>
    <x v="8"/>
    <n v="2014"/>
    <x v="30"/>
  </r>
  <r>
    <x v="2"/>
    <x v="0"/>
    <x v="2"/>
    <s v="Medium"/>
    <n v="2431"/>
    <n v="10"/>
    <n v="12"/>
    <n v="29172"/>
    <s v="$1,458.60"/>
    <n v="27713.4"/>
    <n v="7293"/>
    <n v="20420.400000000001"/>
    <d v="2014-12-01T00:00:00"/>
    <n v="12"/>
    <x v="2"/>
    <n v="2014"/>
    <x v="31"/>
  </r>
  <r>
    <x v="0"/>
    <x v="3"/>
    <x v="3"/>
    <s v="Medium"/>
    <n v="1683"/>
    <n v="260"/>
    <n v="7"/>
    <n v="11781"/>
    <s v="$589.05"/>
    <n v="11191.95"/>
    <n v="8415"/>
    <n v="2776.95"/>
    <d v="2014-07-01T00:00:00"/>
    <n v="7"/>
    <x v="4"/>
    <n v="2014"/>
    <x v="30"/>
  </r>
  <r>
    <x v="2"/>
    <x v="3"/>
    <x v="3"/>
    <s v="Medium"/>
    <n v="1123"/>
    <n v="260"/>
    <n v="12"/>
    <n v="13476"/>
    <s v="$673.80"/>
    <n v="12802.2"/>
    <n v="3369"/>
    <n v="9433.2000000000007"/>
    <d v="2014-08-01T00:00:00"/>
    <n v="8"/>
    <x v="5"/>
    <n v="2014"/>
    <x v="31"/>
  </r>
  <r>
    <x v="2"/>
    <x v="2"/>
    <x v="0"/>
    <s v="Medium"/>
    <n v="1865"/>
    <n v="3"/>
    <n v="12"/>
    <n v="22380"/>
    <s v="$1,119.00"/>
    <n v="21261"/>
    <n v="5595"/>
    <n v="15666"/>
    <d v="2014-02-01T00:00:00"/>
    <n v="2"/>
    <x v="7"/>
    <n v="2014"/>
    <x v="31"/>
  </r>
  <r>
    <x v="2"/>
    <x v="1"/>
    <x v="0"/>
    <s v="Medium"/>
    <n v="1116"/>
    <n v="3"/>
    <n v="12"/>
    <n v="13392"/>
    <s v="$669.60"/>
    <n v="12722.4"/>
    <n v="3348"/>
    <n v="9374.4"/>
    <d v="2014-02-01T00:00:00"/>
    <n v="2"/>
    <x v="7"/>
    <n v="2014"/>
    <x v="31"/>
  </r>
  <r>
    <x v="0"/>
    <x v="2"/>
    <x v="0"/>
    <s v="Medium"/>
    <n v="1563"/>
    <n v="3"/>
    <n v="20"/>
    <n v="31260"/>
    <s v="$1,563.00"/>
    <n v="29697"/>
    <n v="15630"/>
    <n v="14067"/>
    <d v="2014-05-01T00:00:00"/>
    <n v="5"/>
    <x v="10"/>
    <n v="2014"/>
    <x v="3"/>
  </r>
  <r>
    <x v="4"/>
    <x v="4"/>
    <x v="0"/>
    <s v="Medium"/>
    <n v="991"/>
    <n v="3"/>
    <n v="300"/>
    <n v="297300"/>
    <s v="$14,865.00"/>
    <n v="282435"/>
    <n v="247750"/>
    <n v="34685"/>
    <d v="2014-06-01T00:00:00"/>
    <n v="6"/>
    <x v="1"/>
    <n v="2014"/>
    <x v="32"/>
  </r>
  <r>
    <x v="1"/>
    <x v="3"/>
    <x v="0"/>
    <s v="Medium"/>
    <n v="2791"/>
    <n v="3"/>
    <n v="15"/>
    <n v="41865"/>
    <s v="$2,093.25"/>
    <n v="39771.75"/>
    <n v="27910"/>
    <n v="11861.75"/>
    <d v="2014-11-01T00:00:00"/>
    <n v="11"/>
    <x v="11"/>
    <n v="2014"/>
    <x v="33"/>
  </r>
  <r>
    <x v="0"/>
    <x v="4"/>
    <x v="0"/>
    <s v="Medium"/>
    <n v="570"/>
    <n v="3"/>
    <n v="7"/>
    <n v="3990"/>
    <s v="$199.50"/>
    <n v="3790.5"/>
    <n v="2850"/>
    <n v="940.5"/>
    <d v="2014-12-01T00:00:00"/>
    <n v="12"/>
    <x v="2"/>
    <n v="2014"/>
    <x v="30"/>
  </r>
  <r>
    <x v="0"/>
    <x v="2"/>
    <x v="0"/>
    <s v="Medium"/>
    <n v="2487"/>
    <n v="3"/>
    <n v="7"/>
    <n v="17409"/>
    <s v="$870.45"/>
    <n v="16538.55"/>
    <n v="12435"/>
    <n v="4103.55"/>
    <d v="2014-12-01T00:00:00"/>
    <n v="12"/>
    <x v="2"/>
    <n v="2014"/>
    <x v="30"/>
  </r>
  <r>
    <x v="0"/>
    <x v="2"/>
    <x v="1"/>
    <s v="Medium"/>
    <n v="1384.5"/>
    <n v="5"/>
    <n v="350"/>
    <n v="484575"/>
    <s v="$24,228.75"/>
    <n v="460346.25"/>
    <n v="359970"/>
    <n v="100376.25"/>
    <d v="2014-01-01T00:00:00"/>
    <n v="1"/>
    <x v="0"/>
    <n v="2014"/>
    <x v="34"/>
  </r>
  <r>
    <x v="2"/>
    <x v="1"/>
    <x v="1"/>
    <s v="Medium"/>
    <n v="2342"/>
    <n v="5"/>
    <n v="12"/>
    <n v="28104"/>
    <s v="$1,405.20"/>
    <n v="26698.799999999999"/>
    <n v="7026"/>
    <n v="19672.8"/>
    <d v="2014-11-01T00:00:00"/>
    <n v="11"/>
    <x v="11"/>
    <n v="2014"/>
    <x v="31"/>
  </r>
  <r>
    <x v="0"/>
    <x v="2"/>
    <x v="2"/>
    <s v="Medium"/>
    <n v="1303"/>
    <n v="10"/>
    <n v="20"/>
    <n v="26060"/>
    <s v="$1,303.00"/>
    <n v="24757"/>
    <n v="13030"/>
    <n v="11727"/>
    <d v="2014-02-01T00:00:00"/>
    <n v="2"/>
    <x v="7"/>
    <n v="2014"/>
    <x v="3"/>
  </r>
  <r>
    <x v="4"/>
    <x v="3"/>
    <x v="2"/>
    <s v="Medium"/>
    <n v="1607"/>
    <n v="10"/>
    <n v="300"/>
    <n v="482100"/>
    <s v="$24,105.00"/>
    <n v="457995"/>
    <n v="401750"/>
    <n v="56245"/>
    <d v="2014-04-01T00:00:00"/>
    <n v="4"/>
    <x v="9"/>
    <n v="2014"/>
    <x v="32"/>
  </r>
  <r>
    <x v="0"/>
    <x v="4"/>
    <x v="2"/>
    <s v="Medium"/>
    <n v="2327"/>
    <n v="10"/>
    <n v="7"/>
    <n v="16289"/>
    <s v="$814.45"/>
    <n v="15474.55"/>
    <n v="11635"/>
    <n v="3839.55"/>
    <d v="2014-05-01T00:00:00"/>
    <n v="5"/>
    <x v="10"/>
    <n v="2014"/>
    <x v="30"/>
  </r>
  <r>
    <x v="4"/>
    <x v="4"/>
    <x v="2"/>
    <s v="Medium"/>
    <n v="991"/>
    <n v="10"/>
    <n v="300"/>
    <n v="297300"/>
    <s v="$14,865.00"/>
    <n v="282435"/>
    <n v="247750"/>
    <n v="34685"/>
    <d v="2014-06-01T00:00:00"/>
    <n v="6"/>
    <x v="1"/>
    <n v="2014"/>
    <x v="32"/>
  </r>
  <r>
    <x v="0"/>
    <x v="4"/>
    <x v="2"/>
    <s v="Medium"/>
    <n v="602"/>
    <n v="10"/>
    <n v="350"/>
    <n v="210700"/>
    <s v="$10,535.00"/>
    <n v="200165"/>
    <n v="156520"/>
    <n v="43645"/>
    <d v="2014-06-01T00:00:00"/>
    <n v="6"/>
    <x v="1"/>
    <n v="2014"/>
    <x v="34"/>
  </r>
  <r>
    <x v="1"/>
    <x v="2"/>
    <x v="2"/>
    <s v="Medium"/>
    <n v="2620"/>
    <n v="10"/>
    <n v="15"/>
    <n v="39300"/>
    <s v="$1,965.00"/>
    <n v="37335"/>
    <n v="26200"/>
    <n v="11135"/>
    <d v="2014-09-01T00:00:00"/>
    <n v="9"/>
    <x v="6"/>
    <n v="2014"/>
    <x v="33"/>
  </r>
  <r>
    <x v="0"/>
    <x v="4"/>
    <x v="2"/>
    <s v="Medium"/>
    <n v="2663"/>
    <n v="10"/>
    <n v="20"/>
    <n v="53260"/>
    <s v="$2,663.00"/>
    <n v="50597"/>
    <n v="26630"/>
    <n v="23967"/>
    <d v="2014-12-01T00:00:00"/>
    <n v="12"/>
    <x v="2"/>
    <n v="2014"/>
    <x v="3"/>
  </r>
  <r>
    <x v="0"/>
    <x v="1"/>
    <x v="3"/>
    <s v="Medium"/>
    <n v="1350"/>
    <n v="260"/>
    <n v="350"/>
    <n v="472500"/>
    <s v="$23,625.00"/>
    <n v="448875"/>
    <n v="351000"/>
    <n v="97875"/>
    <d v="2014-02-01T00:00:00"/>
    <n v="2"/>
    <x v="7"/>
    <n v="2014"/>
    <x v="34"/>
  </r>
  <r>
    <x v="0"/>
    <x v="0"/>
    <x v="3"/>
    <s v="Medium"/>
    <n v="552"/>
    <n v="260"/>
    <n v="350"/>
    <n v="193200"/>
    <s v="$9,660.00"/>
    <n v="183540"/>
    <n v="143520"/>
    <n v="40020"/>
    <d v="2014-08-01T00:00:00"/>
    <n v="8"/>
    <x v="5"/>
    <n v="2014"/>
    <x v="34"/>
  </r>
  <r>
    <x v="4"/>
    <x v="1"/>
    <x v="3"/>
    <s v="Medium"/>
    <n v="1250"/>
    <n v="260"/>
    <n v="300"/>
    <n v="375000"/>
    <s v="$18,750.00"/>
    <n v="356250"/>
    <n v="312500"/>
    <n v="43750"/>
    <d v="2014-12-01T00:00:00"/>
    <n v="12"/>
    <x v="2"/>
    <n v="2014"/>
    <x v="32"/>
  </r>
  <r>
    <x v="1"/>
    <x v="2"/>
    <x v="2"/>
    <s v="Medium"/>
    <n v="3801"/>
    <n v="10"/>
    <n v="15"/>
    <n v="57015"/>
    <s v="$3,420.90"/>
    <n v="53594.1"/>
    <n v="38010"/>
    <n v="15584.1"/>
    <d v="2014-04-01T00:00:00"/>
    <n v="4"/>
    <x v="9"/>
    <n v="2014"/>
    <x v="35"/>
  </r>
  <r>
    <x v="0"/>
    <x v="4"/>
    <x v="0"/>
    <s v="Medium"/>
    <n v="1117.5"/>
    <n v="3"/>
    <n v="20"/>
    <n v="22350"/>
    <s v="$1,341.00"/>
    <n v="21009"/>
    <n v="11175"/>
    <n v="9834"/>
    <d v="2014-01-01T00:00:00"/>
    <n v="1"/>
    <x v="0"/>
    <n v="2014"/>
    <x v="36"/>
  </r>
  <r>
    <x v="1"/>
    <x v="0"/>
    <x v="0"/>
    <s v="Medium"/>
    <n v="2844"/>
    <n v="3"/>
    <n v="15"/>
    <n v="42660"/>
    <s v="$2,559.60"/>
    <n v="40100.400000000001"/>
    <n v="28440"/>
    <n v="11660.4"/>
    <d v="2014-06-01T00:00:00"/>
    <n v="6"/>
    <x v="1"/>
    <n v="2014"/>
    <x v="35"/>
  </r>
  <r>
    <x v="2"/>
    <x v="3"/>
    <x v="0"/>
    <s v="Medium"/>
    <n v="562"/>
    <n v="3"/>
    <n v="12"/>
    <n v="6744"/>
    <s v="$404.64"/>
    <n v="6339.36"/>
    <n v="1686"/>
    <n v="4653.3599999999997"/>
    <d v="2014-09-01T00:00:00"/>
    <n v="9"/>
    <x v="6"/>
    <n v="2014"/>
    <x v="37"/>
  </r>
  <r>
    <x v="1"/>
    <x v="4"/>
    <x v="0"/>
    <s v="Medium"/>
    <n v="2030"/>
    <n v="3"/>
    <n v="15"/>
    <n v="30450"/>
    <s v="$1,827.00"/>
    <n v="28623"/>
    <n v="20300"/>
    <n v="8323"/>
    <d v="2014-11-01T00:00:00"/>
    <n v="11"/>
    <x v="11"/>
    <n v="2014"/>
    <x v="35"/>
  </r>
  <r>
    <x v="0"/>
    <x v="3"/>
    <x v="1"/>
    <s v="Medium"/>
    <n v="980"/>
    <n v="5"/>
    <n v="350"/>
    <n v="343000"/>
    <s v="$20,580.00"/>
    <n v="322420"/>
    <n v="254800"/>
    <n v="67620"/>
    <d v="2014-04-01T00:00:00"/>
    <n v="4"/>
    <x v="9"/>
    <n v="2014"/>
    <x v="38"/>
  </r>
  <r>
    <x v="0"/>
    <x v="1"/>
    <x v="1"/>
    <s v="Medium"/>
    <n v="1460"/>
    <n v="5"/>
    <n v="350"/>
    <n v="511000"/>
    <s v="$30,660.00"/>
    <n v="480340"/>
    <n v="379600"/>
    <n v="100740"/>
    <d v="2014-05-01T00:00:00"/>
    <n v="5"/>
    <x v="10"/>
    <n v="2014"/>
    <x v="38"/>
  </r>
  <r>
    <x v="2"/>
    <x v="4"/>
    <x v="1"/>
    <s v="Medium"/>
    <n v="2723"/>
    <n v="5"/>
    <n v="12"/>
    <n v="32676"/>
    <s v="$1,960.56"/>
    <n v="30715.439999999999"/>
    <n v="8169"/>
    <n v="22546.44"/>
    <d v="2014-11-01T00:00:00"/>
    <n v="11"/>
    <x v="11"/>
    <n v="2014"/>
    <x v="37"/>
  </r>
  <r>
    <x v="0"/>
    <x v="2"/>
    <x v="2"/>
    <s v="Medium"/>
    <n v="1496"/>
    <n v="10"/>
    <n v="350"/>
    <n v="523600"/>
    <s v="$31,416.00"/>
    <n v="492184"/>
    <n v="388960"/>
    <n v="103224"/>
    <d v="2014-06-01T00:00:00"/>
    <n v="6"/>
    <x v="1"/>
    <n v="2014"/>
    <x v="38"/>
  </r>
  <r>
    <x v="0"/>
    <x v="3"/>
    <x v="3"/>
    <s v="Medium"/>
    <n v="1679"/>
    <n v="260"/>
    <n v="350"/>
    <n v="587650"/>
    <s v="$35,259.00"/>
    <n v="552391"/>
    <n v="436540"/>
    <n v="115851"/>
    <d v="2014-09-01T00:00:00"/>
    <n v="9"/>
    <x v="6"/>
    <n v="2014"/>
    <x v="38"/>
  </r>
  <r>
    <x v="1"/>
    <x v="4"/>
    <x v="2"/>
    <s v="Medium"/>
    <n v="2198"/>
    <n v="10"/>
    <n v="15"/>
    <n v="32970"/>
    <s v="$1,978.20"/>
    <n v="30991.8"/>
    <n v="21980"/>
    <n v="9011.7999999999993"/>
    <d v="2014-08-01T00:00:00"/>
    <n v="8"/>
    <x v="5"/>
    <n v="2014"/>
    <x v="35"/>
  </r>
  <r>
    <x v="1"/>
    <x v="1"/>
    <x v="2"/>
    <s v="Medium"/>
    <n v="1743"/>
    <n v="10"/>
    <n v="15"/>
    <n v="26145"/>
    <s v="$1,568.70"/>
    <n v="24576.3"/>
    <n v="17430"/>
    <n v="7146.3"/>
    <d v="2014-08-01T00:00:00"/>
    <n v="8"/>
    <x v="5"/>
    <n v="2014"/>
    <x v="35"/>
  </r>
  <r>
    <x v="1"/>
    <x v="4"/>
    <x v="2"/>
    <s v="Medium"/>
    <n v="1153"/>
    <n v="10"/>
    <n v="15"/>
    <n v="17295"/>
    <s v="$1,037.70"/>
    <n v="16257.3"/>
    <n v="11530"/>
    <n v="4727.3"/>
    <d v="2014-10-01T00:00:00"/>
    <n v="10"/>
    <x v="8"/>
    <n v="2014"/>
    <x v="35"/>
  </r>
  <r>
    <x v="2"/>
    <x v="3"/>
    <x v="0"/>
    <s v="Medium"/>
    <n v="727"/>
    <n v="3"/>
    <n v="12"/>
    <n v="8724"/>
    <s v="$610.68"/>
    <n v="8113.32"/>
    <n v="2181"/>
    <n v="5932.32"/>
    <d v="2014-02-01T00:00:00"/>
    <n v="2"/>
    <x v="7"/>
    <n v="2014"/>
    <x v="39"/>
  </r>
  <r>
    <x v="2"/>
    <x v="0"/>
    <x v="0"/>
    <s v="Medium"/>
    <n v="1884"/>
    <n v="3"/>
    <n v="12"/>
    <n v="22608"/>
    <s v="$1,582.56"/>
    <n v="21025.439999999999"/>
    <n v="5652"/>
    <n v="15373.44"/>
    <d v="2014-08-01T00:00:00"/>
    <n v="8"/>
    <x v="5"/>
    <n v="2014"/>
    <x v="39"/>
  </r>
  <r>
    <x v="2"/>
    <x v="3"/>
    <x v="1"/>
    <s v="Medium"/>
    <n v="2340"/>
    <n v="5"/>
    <n v="12"/>
    <n v="28080"/>
    <s v="$1,965.60"/>
    <n v="26114.400000000001"/>
    <n v="7020"/>
    <n v="19094.400000000001"/>
    <d v="2014-01-01T00:00:00"/>
    <n v="1"/>
    <x v="0"/>
    <n v="2014"/>
    <x v="39"/>
  </r>
  <r>
    <x v="2"/>
    <x v="2"/>
    <x v="1"/>
    <s v="Medium"/>
    <n v="2342"/>
    <n v="5"/>
    <n v="12"/>
    <n v="28104"/>
    <s v="$1,967.28"/>
    <n v="26136.720000000001"/>
    <n v="7026"/>
    <n v="19110.72"/>
    <d v="2014-11-01T00:00:00"/>
    <n v="11"/>
    <x v="11"/>
    <n v="2014"/>
    <x v="39"/>
  </r>
  <r>
    <x v="0"/>
    <x v="0"/>
    <x v="3"/>
    <s v="Medium"/>
    <n v="1135"/>
    <n v="260"/>
    <n v="7"/>
    <n v="7945"/>
    <s v="$556.15"/>
    <n v="7388.85"/>
    <n v="5675"/>
    <n v="1713.85"/>
    <d v="2014-06-01T00:00:00"/>
    <n v="6"/>
    <x v="1"/>
    <n v="2014"/>
    <x v="40"/>
  </r>
  <r>
    <x v="0"/>
    <x v="4"/>
    <x v="0"/>
    <s v="Medium"/>
    <n v="1761"/>
    <n v="3"/>
    <n v="350"/>
    <n v="616350"/>
    <s v="$43,144.50"/>
    <n v="573205.5"/>
    <n v="457860"/>
    <n v="115345.5"/>
    <d v="2014-03-01T00:00:00"/>
    <n v="3"/>
    <x v="3"/>
    <n v="2014"/>
    <x v="41"/>
  </r>
  <r>
    <x v="4"/>
    <x v="2"/>
    <x v="0"/>
    <s v="Medium"/>
    <n v="448"/>
    <n v="3"/>
    <n v="300"/>
    <n v="134400"/>
    <s v="$9,408.00"/>
    <n v="124992"/>
    <n v="112000"/>
    <n v="12992"/>
    <d v="2014-06-01T00:00:00"/>
    <n v="6"/>
    <x v="1"/>
    <n v="2014"/>
    <x v="42"/>
  </r>
  <r>
    <x v="4"/>
    <x v="2"/>
    <x v="0"/>
    <s v="Medium"/>
    <n v="2181"/>
    <n v="3"/>
    <n v="300"/>
    <n v="654300"/>
    <s v="$45,801.00"/>
    <n v="608499"/>
    <n v="545250"/>
    <n v="63249"/>
    <d v="2014-10-01T00:00:00"/>
    <n v="10"/>
    <x v="8"/>
    <n v="2014"/>
    <x v="42"/>
  </r>
  <r>
    <x v="0"/>
    <x v="2"/>
    <x v="1"/>
    <s v="Medium"/>
    <n v="1976"/>
    <n v="5"/>
    <n v="20"/>
    <n v="39520"/>
    <s v="$2,766.40"/>
    <n v="36753.599999999999"/>
    <n v="19760"/>
    <n v="16993.599999999999"/>
    <d v="2014-10-01T00:00:00"/>
    <n v="10"/>
    <x v="8"/>
    <n v="2014"/>
    <x v="43"/>
  </r>
  <r>
    <x v="4"/>
    <x v="2"/>
    <x v="1"/>
    <s v="Medium"/>
    <n v="2181"/>
    <n v="5"/>
    <n v="300"/>
    <n v="654300"/>
    <s v="$45,801.00"/>
    <n v="608499"/>
    <n v="545250"/>
    <n v="63249"/>
    <d v="2014-10-01T00:00:00"/>
    <n v="10"/>
    <x v="8"/>
    <n v="2014"/>
    <x v="42"/>
  </r>
  <r>
    <x v="4"/>
    <x v="0"/>
    <x v="2"/>
    <s v="Medium"/>
    <n v="1702"/>
    <n v="10"/>
    <n v="300"/>
    <n v="510600"/>
    <s v="$35,742.00"/>
    <n v="474858"/>
    <n v="425500"/>
    <n v="49358"/>
    <d v="2014-05-01T00:00:00"/>
    <n v="5"/>
    <x v="10"/>
    <n v="2014"/>
    <x v="42"/>
  </r>
  <r>
    <x v="4"/>
    <x v="2"/>
    <x v="2"/>
    <s v="Medium"/>
    <n v="448"/>
    <n v="10"/>
    <n v="300"/>
    <n v="134400"/>
    <s v="$9,408.00"/>
    <n v="124992"/>
    <n v="112000"/>
    <n v="12992"/>
    <d v="2014-06-01T00:00:00"/>
    <n v="6"/>
    <x v="1"/>
    <n v="2014"/>
    <x v="42"/>
  </r>
  <r>
    <x v="1"/>
    <x v="2"/>
    <x v="2"/>
    <s v="Medium"/>
    <n v="2101"/>
    <n v="10"/>
    <n v="15"/>
    <n v="31515"/>
    <s v="$2,206.05"/>
    <n v="29308.95"/>
    <n v="21010"/>
    <n v="8298.9500000000007"/>
    <d v="2014-08-01T00:00:00"/>
    <n v="8"/>
    <x v="5"/>
    <n v="2014"/>
    <x v="44"/>
  </r>
  <r>
    <x v="0"/>
    <x v="2"/>
    <x v="2"/>
    <s v="Medium"/>
    <n v="1535"/>
    <n v="10"/>
    <n v="20"/>
    <n v="30700"/>
    <s v="$2,149.00"/>
    <n v="28551"/>
    <n v="15350"/>
    <n v="13201"/>
    <d v="2014-09-01T00:00:00"/>
    <n v="9"/>
    <x v="6"/>
    <n v="2014"/>
    <x v="43"/>
  </r>
  <r>
    <x v="0"/>
    <x v="2"/>
    <x v="3"/>
    <s v="Medium"/>
    <n v="2876"/>
    <n v="260"/>
    <n v="350"/>
    <n v="1006600"/>
    <s v="$70,462.00"/>
    <n v="936138"/>
    <n v="747760"/>
    <n v="188378"/>
    <d v="2014-09-01T00:00:00"/>
    <n v="9"/>
    <x v="6"/>
    <n v="2014"/>
    <x v="41"/>
  </r>
  <r>
    <x v="0"/>
    <x v="0"/>
    <x v="3"/>
    <s v="Medium"/>
    <n v="1118"/>
    <n v="260"/>
    <n v="20"/>
    <n v="22360"/>
    <s v="$1,565.20"/>
    <n v="20794.8"/>
    <n v="11180"/>
    <n v="9614.7999999999993"/>
    <d v="2014-11-01T00:00:00"/>
    <n v="11"/>
    <x v="11"/>
    <n v="2014"/>
    <x v="43"/>
  </r>
  <r>
    <x v="4"/>
    <x v="4"/>
    <x v="3"/>
    <s v="Medium"/>
    <n v="1372"/>
    <n v="260"/>
    <n v="300"/>
    <n v="411600"/>
    <s v="$28,812.00"/>
    <n v="382788"/>
    <n v="343000"/>
    <n v="39788"/>
    <d v="2014-12-01T00:00:00"/>
    <n v="12"/>
    <x v="2"/>
    <n v="2014"/>
    <x v="42"/>
  </r>
  <r>
    <x v="0"/>
    <x v="0"/>
    <x v="1"/>
    <s v="Medium"/>
    <n v="488"/>
    <n v="5"/>
    <n v="7"/>
    <n v="3416"/>
    <s v="$273.28"/>
    <n v="3142.72"/>
    <n v="2440"/>
    <n v="702.72"/>
    <d v="2014-02-01T00:00:00"/>
    <n v="2"/>
    <x v="7"/>
    <n v="2014"/>
    <x v="45"/>
  </r>
  <r>
    <x v="0"/>
    <x v="4"/>
    <x v="1"/>
    <s v="Medium"/>
    <n v="1282"/>
    <n v="5"/>
    <n v="20"/>
    <n v="25640"/>
    <s v="$2,051.20"/>
    <n v="23588.799999999999"/>
    <n v="12820"/>
    <n v="10768.8"/>
    <d v="2014-06-01T00:00:00"/>
    <n v="6"/>
    <x v="1"/>
    <n v="2014"/>
    <x v="31"/>
  </r>
  <r>
    <x v="0"/>
    <x v="0"/>
    <x v="2"/>
    <s v="Medium"/>
    <n v="257"/>
    <n v="10"/>
    <n v="7"/>
    <n v="1799"/>
    <s v="$143.92"/>
    <n v="1655.08"/>
    <n v="1285"/>
    <n v="370.08"/>
    <d v="2014-05-01T00:00:00"/>
    <n v="5"/>
    <x v="10"/>
    <n v="2014"/>
    <x v="45"/>
  </r>
  <r>
    <x v="0"/>
    <x v="4"/>
    <x v="3"/>
    <s v="Medium"/>
    <n v="1282"/>
    <n v="260"/>
    <n v="20"/>
    <n v="25640"/>
    <s v="$2,051.20"/>
    <n v="23588.799999999999"/>
    <n v="12820"/>
    <n v="10768.8"/>
    <d v="2014-06-01T00:00:00"/>
    <n v="6"/>
    <x v="1"/>
    <n v="2014"/>
    <x v="31"/>
  </r>
  <r>
    <x v="1"/>
    <x v="2"/>
    <x v="0"/>
    <s v="Medium"/>
    <n v="490"/>
    <n v="3"/>
    <n v="15"/>
    <n v="7350"/>
    <s v="$588.00"/>
    <n v="6762"/>
    <n v="4900"/>
    <n v="1862"/>
    <d v="2014-11-01T00:00:00"/>
    <n v="11"/>
    <x v="11"/>
    <n v="2014"/>
    <x v="46"/>
  </r>
  <r>
    <x v="0"/>
    <x v="3"/>
    <x v="0"/>
    <s v="Medium"/>
    <n v="1362"/>
    <n v="3"/>
    <n v="350"/>
    <n v="476700"/>
    <s v="$38,136.00"/>
    <n v="438564"/>
    <n v="354120"/>
    <n v="84444"/>
    <d v="2014-12-01T00:00:00"/>
    <n v="12"/>
    <x v="2"/>
    <n v="2014"/>
    <x v="47"/>
  </r>
  <r>
    <x v="1"/>
    <x v="2"/>
    <x v="1"/>
    <s v="Medium"/>
    <n v="2501"/>
    <n v="5"/>
    <n v="15"/>
    <n v="37515"/>
    <s v="$3,001.20"/>
    <n v="34513.800000000003"/>
    <n v="25010"/>
    <n v="9503.7999999999993"/>
    <d v="2014-03-01T00:00:00"/>
    <n v="3"/>
    <x v="3"/>
    <n v="2014"/>
    <x v="46"/>
  </r>
  <r>
    <x v="0"/>
    <x v="0"/>
    <x v="1"/>
    <s v="Medium"/>
    <n v="708"/>
    <n v="5"/>
    <n v="20"/>
    <n v="14160"/>
    <s v="$1,132.80"/>
    <n v="13027.2"/>
    <n v="7080"/>
    <n v="5947.2"/>
    <d v="2014-06-01T00:00:00"/>
    <n v="6"/>
    <x v="1"/>
    <n v="2014"/>
    <x v="31"/>
  </r>
  <r>
    <x v="0"/>
    <x v="1"/>
    <x v="1"/>
    <s v="Medium"/>
    <n v="645"/>
    <n v="5"/>
    <n v="20"/>
    <n v="12900"/>
    <s v="$1,032.00"/>
    <n v="11868"/>
    <n v="6450"/>
    <n v="5418"/>
    <d v="2014-07-01T00:00:00"/>
    <n v="7"/>
    <x v="4"/>
    <n v="2014"/>
    <x v="31"/>
  </r>
  <r>
    <x v="4"/>
    <x v="2"/>
    <x v="1"/>
    <s v="Medium"/>
    <n v="1562"/>
    <n v="5"/>
    <n v="300"/>
    <n v="468600"/>
    <s v="$37,488.00"/>
    <n v="431112"/>
    <n v="390500"/>
    <n v="40612"/>
    <d v="2014-08-01T00:00:00"/>
    <n v="8"/>
    <x v="5"/>
    <n v="2014"/>
    <x v="48"/>
  </r>
  <r>
    <x v="1"/>
    <x v="1"/>
    <x v="1"/>
    <s v="Medium"/>
    <n v="711"/>
    <n v="5"/>
    <n v="15"/>
    <n v="10665"/>
    <s v="$853.20"/>
    <n v="9811.7999999999993"/>
    <n v="7110"/>
    <n v="2701.8"/>
    <d v="2014-12-01T00:00:00"/>
    <n v="12"/>
    <x v="2"/>
    <n v="2014"/>
    <x v="46"/>
  </r>
  <r>
    <x v="0"/>
    <x v="1"/>
    <x v="2"/>
    <s v="Medium"/>
    <n v="1259"/>
    <n v="10"/>
    <n v="7"/>
    <n v="8813"/>
    <s v="$705.04"/>
    <n v="8107.96"/>
    <n v="6295"/>
    <n v="1812.96"/>
    <d v="2014-04-01T00:00:00"/>
    <n v="4"/>
    <x v="9"/>
    <n v="2014"/>
    <x v="45"/>
  </r>
  <r>
    <x v="0"/>
    <x v="1"/>
    <x v="2"/>
    <s v="Medium"/>
    <n v="1095"/>
    <n v="10"/>
    <n v="7"/>
    <n v="7665"/>
    <s v="$613.20"/>
    <n v="7051.8"/>
    <n v="5475"/>
    <n v="1576.8"/>
    <d v="2014-05-01T00:00:00"/>
    <n v="5"/>
    <x v="10"/>
    <n v="2014"/>
    <x v="45"/>
  </r>
  <r>
    <x v="0"/>
    <x v="1"/>
    <x v="2"/>
    <s v="Medium"/>
    <n v="1366"/>
    <n v="10"/>
    <n v="20"/>
    <n v="27320"/>
    <s v="$2,185.60"/>
    <n v="25134.400000000001"/>
    <n v="13660"/>
    <n v="11474.4"/>
    <d v="2014-06-01T00:00:00"/>
    <n v="6"/>
    <x v="1"/>
    <n v="2014"/>
    <x v="31"/>
  </r>
  <r>
    <x v="4"/>
    <x v="3"/>
    <x v="2"/>
    <s v="Medium"/>
    <n v="2460"/>
    <n v="10"/>
    <n v="300"/>
    <n v="738000"/>
    <s v="$59,040.00"/>
    <n v="678960"/>
    <n v="615000"/>
    <n v="63960"/>
    <d v="2014-06-01T00:00:00"/>
    <n v="6"/>
    <x v="1"/>
    <n v="2014"/>
    <x v="48"/>
  </r>
  <r>
    <x v="0"/>
    <x v="4"/>
    <x v="2"/>
    <s v="Medium"/>
    <n v="678"/>
    <n v="10"/>
    <n v="7"/>
    <n v="4746"/>
    <s v="$379.68"/>
    <n v="4366.32"/>
    <n v="3390"/>
    <n v="976.32"/>
    <d v="2014-08-01T00:00:00"/>
    <n v="8"/>
    <x v="5"/>
    <n v="2014"/>
    <x v="45"/>
  </r>
  <r>
    <x v="0"/>
    <x v="1"/>
    <x v="2"/>
    <s v="Medium"/>
    <n v="1598"/>
    <n v="10"/>
    <n v="7"/>
    <n v="11186"/>
    <s v="$894.88"/>
    <n v="10291.120000000001"/>
    <n v="7990"/>
    <n v="2301.12"/>
    <d v="2014-08-01T00:00:00"/>
    <n v="8"/>
    <x v="5"/>
    <n v="2014"/>
    <x v="45"/>
  </r>
  <r>
    <x v="0"/>
    <x v="1"/>
    <x v="2"/>
    <s v="Medium"/>
    <n v="1934"/>
    <n v="10"/>
    <n v="20"/>
    <n v="38680"/>
    <s v="$3,094.40"/>
    <n v="35585.599999999999"/>
    <n v="19340"/>
    <n v="16245.6"/>
    <d v="2014-09-01T00:00:00"/>
    <n v="9"/>
    <x v="6"/>
    <n v="2014"/>
    <x v="31"/>
  </r>
  <r>
    <x v="0"/>
    <x v="3"/>
    <x v="2"/>
    <s v="Medium"/>
    <n v="2993"/>
    <n v="10"/>
    <n v="20"/>
    <n v="59860"/>
    <s v="$4,788.80"/>
    <n v="55071.199999999997"/>
    <n v="29930"/>
    <n v="25141.200000000001"/>
    <d v="2014-09-01T00:00:00"/>
    <n v="9"/>
    <x v="6"/>
    <n v="2014"/>
    <x v="31"/>
  </r>
  <r>
    <x v="0"/>
    <x v="3"/>
    <x v="2"/>
    <s v="Medium"/>
    <n v="1362"/>
    <n v="10"/>
    <n v="350"/>
    <n v="476700"/>
    <s v="$38,136.00"/>
    <n v="438564"/>
    <n v="354120"/>
    <n v="84444"/>
    <d v="2014-12-01T00:00:00"/>
    <n v="12"/>
    <x v="2"/>
    <n v="2014"/>
    <x v="47"/>
  </r>
  <r>
    <x v="0"/>
    <x v="0"/>
    <x v="3"/>
    <s v="Medium"/>
    <n v="708"/>
    <n v="260"/>
    <n v="20"/>
    <n v="14160"/>
    <s v="$1,132.80"/>
    <n v="13027.2"/>
    <n v="7080"/>
    <n v="5947.2"/>
    <d v="2014-06-01T00:00:00"/>
    <n v="6"/>
    <x v="1"/>
    <n v="2014"/>
    <x v="31"/>
  </r>
  <r>
    <x v="0"/>
    <x v="4"/>
    <x v="3"/>
    <s v="Medium"/>
    <n v="2907"/>
    <n v="260"/>
    <n v="7"/>
    <n v="20349"/>
    <s v="$1,627.92"/>
    <n v="18721.080000000002"/>
    <n v="14535"/>
    <n v="4186.08"/>
    <d v="2014-06-01T00:00:00"/>
    <n v="6"/>
    <x v="1"/>
    <n v="2014"/>
    <x v="45"/>
  </r>
  <r>
    <x v="0"/>
    <x v="1"/>
    <x v="3"/>
    <s v="Medium"/>
    <n v="1366"/>
    <n v="260"/>
    <n v="20"/>
    <n v="27320"/>
    <s v="$2,185.60"/>
    <n v="25134.400000000001"/>
    <n v="13660"/>
    <n v="11474.4"/>
    <d v="2014-06-01T00:00:00"/>
    <n v="6"/>
    <x v="1"/>
    <n v="2014"/>
    <x v="31"/>
  </r>
  <r>
    <x v="4"/>
    <x v="3"/>
    <x v="3"/>
    <s v="Medium"/>
    <n v="2460"/>
    <n v="260"/>
    <n v="300"/>
    <n v="738000"/>
    <s v="$59,040.00"/>
    <n v="678960"/>
    <n v="615000"/>
    <n v="63960"/>
    <d v="2014-06-01T00:00:00"/>
    <n v="6"/>
    <x v="1"/>
    <n v="2014"/>
    <x v="48"/>
  </r>
  <r>
    <x v="0"/>
    <x v="1"/>
    <x v="3"/>
    <s v="Medium"/>
    <n v="1520"/>
    <n v="260"/>
    <n v="20"/>
    <n v="30400"/>
    <s v="$2,432.00"/>
    <n v="27968"/>
    <n v="15200"/>
    <n v="12768"/>
    <d v="2014-11-01T00:00:00"/>
    <n v="11"/>
    <x v="11"/>
    <n v="2014"/>
    <x v="31"/>
  </r>
  <r>
    <x v="1"/>
    <x v="1"/>
    <x v="3"/>
    <s v="Medium"/>
    <n v="711"/>
    <n v="260"/>
    <n v="15"/>
    <n v="10665"/>
    <s v="$853.20"/>
    <n v="9811.7999999999993"/>
    <n v="7110"/>
    <n v="2701.8"/>
    <d v="2014-12-01T00:00:00"/>
    <n v="12"/>
    <x v="2"/>
    <n v="2014"/>
    <x v="46"/>
  </r>
  <r>
    <x v="4"/>
    <x v="3"/>
    <x v="3"/>
    <s v="Medium"/>
    <n v="635"/>
    <n v="260"/>
    <n v="300"/>
    <n v="190500"/>
    <s v="$15,240.00"/>
    <n v="175260"/>
    <n v="158750"/>
    <n v="16510"/>
    <d v="2014-12-01T00:00:00"/>
    <n v="12"/>
    <x v="2"/>
    <n v="2014"/>
    <x v="48"/>
  </r>
  <r>
    <x v="4"/>
    <x v="0"/>
    <x v="0"/>
    <s v="Medium"/>
    <n v="1094"/>
    <n v="3"/>
    <n v="300"/>
    <n v="328200"/>
    <s v="$29,538.00"/>
    <n v="298662"/>
    <n v="273500"/>
    <n v="25162"/>
    <d v="2014-06-01T00:00:00"/>
    <n v="6"/>
    <x v="1"/>
    <n v="2014"/>
    <x v="49"/>
  </r>
  <r>
    <x v="4"/>
    <x v="0"/>
    <x v="1"/>
    <s v="Medium"/>
    <n v="3802.5"/>
    <n v="5"/>
    <n v="300"/>
    <n v="1140750"/>
    <s v="$102,667.50"/>
    <n v="1038082.5"/>
    <n v="950625"/>
    <n v="87457.5"/>
    <d v="2014-04-01T00:00:00"/>
    <n v="4"/>
    <x v="9"/>
    <n v="2014"/>
    <x v="49"/>
  </r>
  <r>
    <x v="0"/>
    <x v="2"/>
    <x v="1"/>
    <s v="Medium"/>
    <n v="1666"/>
    <n v="5"/>
    <n v="350"/>
    <n v="583100"/>
    <s v="$52,479.00"/>
    <n v="530621"/>
    <n v="433160"/>
    <n v="97461"/>
    <d v="2014-05-01T00:00:00"/>
    <n v="5"/>
    <x v="10"/>
    <n v="2014"/>
    <x v="50"/>
  </r>
  <r>
    <x v="2"/>
    <x v="0"/>
    <x v="1"/>
    <s v="Medium"/>
    <n v="2321"/>
    <n v="5"/>
    <n v="12"/>
    <n v="27852"/>
    <s v="$2,506.68"/>
    <n v="25345.32"/>
    <n v="6963"/>
    <n v="18382.32"/>
    <d v="2014-11-01T00:00:00"/>
    <n v="11"/>
    <x v="11"/>
    <n v="2014"/>
    <x v="51"/>
  </r>
  <r>
    <x v="4"/>
    <x v="3"/>
    <x v="2"/>
    <s v="Medium"/>
    <n v="2565"/>
    <n v="10"/>
    <n v="300"/>
    <n v="769500"/>
    <s v="$69,255.00"/>
    <n v="700245"/>
    <n v="641250"/>
    <n v="58995"/>
    <d v="2014-01-01T00:00:00"/>
    <n v="1"/>
    <x v="0"/>
    <n v="2014"/>
    <x v="49"/>
  </r>
  <r>
    <x v="0"/>
    <x v="3"/>
    <x v="2"/>
    <s v="Medium"/>
    <n v="2417"/>
    <n v="10"/>
    <n v="350"/>
    <n v="845950"/>
    <s v="$76,135.50"/>
    <n v="769814.5"/>
    <n v="628420"/>
    <n v="141394.5"/>
    <d v="2014-01-01T00:00:00"/>
    <n v="1"/>
    <x v="0"/>
    <n v="2014"/>
    <x v="50"/>
  </r>
  <r>
    <x v="1"/>
    <x v="4"/>
    <x v="2"/>
    <s v="Medium"/>
    <n v="3675"/>
    <n v="10"/>
    <n v="15"/>
    <n v="55125"/>
    <s v="$4,961.25"/>
    <n v="50163.75"/>
    <n v="36750"/>
    <n v="13413.75"/>
    <d v="2014-04-01T00:00:00"/>
    <n v="4"/>
    <x v="9"/>
    <n v="2014"/>
    <x v="52"/>
  </r>
  <r>
    <x v="4"/>
    <x v="0"/>
    <x v="2"/>
    <s v="Medium"/>
    <n v="1094"/>
    <n v="10"/>
    <n v="300"/>
    <n v="328200"/>
    <s v="$29,538.00"/>
    <n v="298662"/>
    <n v="273500"/>
    <n v="25162"/>
    <d v="2014-06-01T00:00:00"/>
    <n v="6"/>
    <x v="1"/>
    <n v="2014"/>
    <x v="49"/>
  </r>
  <r>
    <x v="1"/>
    <x v="2"/>
    <x v="2"/>
    <s v="Medium"/>
    <n v="1227"/>
    <n v="10"/>
    <n v="15"/>
    <n v="18405"/>
    <s v="$1,656.45"/>
    <n v="16748.55"/>
    <n v="12270"/>
    <n v="4478.55"/>
    <d v="2014-10-01T00:00:00"/>
    <n v="10"/>
    <x v="8"/>
    <n v="2014"/>
    <x v="52"/>
  </r>
  <r>
    <x v="4"/>
    <x v="2"/>
    <x v="2"/>
    <s v="Medium"/>
    <n v="1324"/>
    <n v="10"/>
    <n v="300"/>
    <n v="397200"/>
    <s v="$35,748.00"/>
    <n v="361452"/>
    <n v="331000"/>
    <n v="30452"/>
    <d v="2014-11-01T00:00:00"/>
    <n v="11"/>
    <x v="11"/>
    <n v="2014"/>
    <x v="49"/>
  </r>
  <r>
    <x v="0"/>
    <x v="4"/>
    <x v="3"/>
    <s v="Medium"/>
    <n v="2071"/>
    <n v="260"/>
    <n v="350"/>
    <n v="724850"/>
    <s v="$65,236.50"/>
    <n v="659613.5"/>
    <n v="538460"/>
    <n v="121153.5"/>
    <d v="2014-09-01T00:00:00"/>
    <n v="9"/>
    <x v="6"/>
    <n v="2014"/>
    <x v="50"/>
  </r>
  <r>
    <x v="0"/>
    <x v="0"/>
    <x v="3"/>
    <s v="Medium"/>
    <n v="1269"/>
    <n v="260"/>
    <n v="350"/>
    <n v="444150"/>
    <s v="$39,973.50"/>
    <n v="404176.5"/>
    <n v="329940"/>
    <n v="74236.5"/>
    <d v="2014-10-01T00:00:00"/>
    <n v="10"/>
    <x v="8"/>
    <n v="2014"/>
    <x v="50"/>
  </r>
  <r>
    <x v="0"/>
    <x v="3"/>
    <x v="3"/>
    <s v="Medium"/>
    <n v="1694"/>
    <n v="260"/>
    <n v="20"/>
    <n v="33880"/>
    <s v="$3,049.20"/>
    <n v="30830.799999999999"/>
    <n v="16940"/>
    <n v="13890.8"/>
    <d v="2014-11-01T00:00:00"/>
    <n v="11"/>
    <x v="11"/>
    <n v="2014"/>
    <x v="53"/>
  </r>
  <r>
    <x v="0"/>
    <x v="1"/>
    <x v="0"/>
    <s v="Medium"/>
    <n v="663"/>
    <n v="3"/>
    <n v="20"/>
    <n v="13260"/>
    <s v="$1,193.40"/>
    <n v="12066.6"/>
    <n v="6630"/>
    <n v="5436.6"/>
    <d v="2014-05-01T00:00:00"/>
    <n v="5"/>
    <x v="10"/>
    <n v="2014"/>
    <x v="53"/>
  </r>
  <r>
    <x v="0"/>
    <x v="0"/>
    <x v="0"/>
    <s v="Medium"/>
    <n v="819"/>
    <n v="3"/>
    <n v="7"/>
    <n v="5733"/>
    <s v="$515.97"/>
    <n v="5217.03"/>
    <n v="4095"/>
    <n v="1122.03"/>
    <d v="2014-07-01T00:00:00"/>
    <n v="7"/>
    <x v="4"/>
    <n v="2014"/>
    <x v="54"/>
  </r>
  <r>
    <x v="2"/>
    <x v="1"/>
    <x v="0"/>
    <s v="Medium"/>
    <n v="1580"/>
    <n v="3"/>
    <n v="12"/>
    <n v="18960"/>
    <s v="$1,706.40"/>
    <n v="17253.599999999999"/>
    <n v="4740"/>
    <n v="12513.6"/>
    <d v="2014-09-01T00:00:00"/>
    <n v="9"/>
    <x v="6"/>
    <n v="2014"/>
    <x v="51"/>
  </r>
  <r>
    <x v="0"/>
    <x v="3"/>
    <x v="0"/>
    <s v="Medium"/>
    <n v="521"/>
    <n v="3"/>
    <n v="7"/>
    <n v="3647"/>
    <s v="$328.23"/>
    <n v="3318.77"/>
    <n v="2605"/>
    <n v="713.77"/>
    <d v="2014-12-01T00:00:00"/>
    <n v="12"/>
    <x v="2"/>
    <n v="2014"/>
    <x v="54"/>
  </r>
  <r>
    <x v="0"/>
    <x v="4"/>
    <x v="2"/>
    <s v="Medium"/>
    <n v="973"/>
    <n v="10"/>
    <n v="20"/>
    <n v="19460"/>
    <s v="$1,751.40"/>
    <n v="17708.599999999999"/>
    <n v="9730"/>
    <n v="7978.6"/>
    <d v="2014-03-01T00:00:00"/>
    <n v="3"/>
    <x v="3"/>
    <n v="2014"/>
    <x v="53"/>
  </r>
  <r>
    <x v="0"/>
    <x v="3"/>
    <x v="2"/>
    <s v="Medium"/>
    <n v="1038"/>
    <n v="10"/>
    <n v="20"/>
    <n v="20760"/>
    <s v="$1,868.40"/>
    <n v="18891.599999999999"/>
    <n v="10380"/>
    <n v="8511.6"/>
    <d v="2014-06-01T00:00:00"/>
    <n v="6"/>
    <x v="1"/>
    <n v="2014"/>
    <x v="53"/>
  </r>
  <r>
    <x v="0"/>
    <x v="1"/>
    <x v="2"/>
    <s v="Medium"/>
    <n v="360"/>
    <n v="10"/>
    <n v="7"/>
    <n v="2520"/>
    <s v="$226.80"/>
    <n v="2293.1999999999998"/>
    <n v="1800"/>
    <n v="493.2"/>
    <d v="2014-10-01T00:00:00"/>
    <n v="10"/>
    <x v="8"/>
    <n v="2014"/>
    <x v="54"/>
  </r>
  <r>
    <x v="0"/>
    <x v="3"/>
    <x v="3"/>
    <s v="Medium"/>
    <n v="1038"/>
    <n v="260"/>
    <n v="20"/>
    <n v="20760"/>
    <s v="$1,868.40"/>
    <n v="18891.599999999999"/>
    <n v="10380"/>
    <n v="8511.6"/>
    <d v="2014-06-01T00:00:00"/>
    <n v="6"/>
    <x v="1"/>
    <n v="2014"/>
    <x v="53"/>
  </r>
  <r>
    <x v="1"/>
    <x v="0"/>
    <x v="3"/>
    <s v="Medium"/>
    <n v="1630.5"/>
    <n v="260"/>
    <n v="15"/>
    <n v="24457.5"/>
    <s v="$2,201.18"/>
    <n v="22256.33"/>
    <n v="16305"/>
    <n v="5951.32"/>
    <d v="2014-07-01T00:00:00"/>
    <n v="7"/>
    <x v="4"/>
    <n v="2014"/>
    <x v="52"/>
  </r>
  <r>
    <x v="0"/>
    <x v="4"/>
    <x v="1"/>
    <s v="High"/>
    <n v="2328"/>
    <n v="5"/>
    <n v="7"/>
    <n v="16296"/>
    <s v="$1,629.60"/>
    <n v="14666.4"/>
    <n v="11640"/>
    <n v="3026.4"/>
    <d v="2014-09-01T00:00:00"/>
    <n v="9"/>
    <x v="6"/>
    <n v="2014"/>
    <x v="55"/>
  </r>
  <r>
    <x v="0"/>
    <x v="4"/>
    <x v="1"/>
    <s v="High"/>
    <n v="2313"/>
    <n v="5"/>
    <n v="350"/>
    <n v="809550"/>
    <s v="$80,955.00"/>
    <n v="728595"/>
    <n v="601380"/>
    <n v="127215"/>
    <d v="2014-05-01T00:00:00"/>
    <n v="5"/>
    <x v="10"/>
    <n v="2014"/>
    <x v="56"/>
  </r>
  <r>
    <x v="1"/>
    <x v="2"/>
    <x v="1"/>
    <s v="High"/>
    <n v="2072"/>
    <n v="5"/>
    <n v="15"/>
    <n v="31080"/>
    <s v="$3,108.00"/>
    <n v="27972"/>
    <n v="20720"/>
    <n v="7252"/>
    <d v="2014-12-01T00:00:00"/>
    <n v="12"/>
    <x v="2"/>
    <n v="2014"/>
    <x v="57"/>
  </r>
  <r>
    <x v="0"/>
    <x v="2"/>
    <x v="2"/>
    <s v="High"/>
    <n v="1954"/>
    <n v="10"/>
    <n v="20"/>
    <n v="39080"/>
    <s v="$3,908.00"/>
    <n v="35172"/>
    <n v="19540"/>
    <n v="15632"/>
    <d v="2014-03-01T00:00:00"/>
    <n v="3"/>
    <x v="3"/>
    <n v="2014"/>
    <x v="58"/>
  </r>
  <r>
    <x v="4"/>
    <x v="3"/>
    <x v="2"/>
    <s v="High"/>
    <n v="591"/>
    <n v="10"/>
    <n v="300"/>
    <n v="177300"/>
    <s v="$17,730.00"/>
    <n v="159570"/>
    <n v="147750"/>
    <n v="11820"/>
    <d v="2014-05-01T00:00:00"/>
    <n v="5"/>
    <x v="10"/>
    <n v="2014"/>
    <x v="59"/>
  </r>
  <r>
    <x v="0"/>
    <x v="1"/>
    <x v="2"/>
    <s v="High"/>
    <n v="241"/>
    <n v="10"/>
    <n v="20"/>
    <n v="4820"/>
    <s v="$482.00"/>
    <n v="4338"/>
    <n v="2410"/>
    <n v="1928"/>
    <d v="2014-10-01T00:00:00"/>
    <n v="10"/>
    <x v="8"/>
    <n v="2014"/>
    <x v="58"/>
  </r>
  <r>
    <x v="0"/>
    <x v="0"/>
    <x v="3"/>
    <s v="High"/>
    <n v="2240"/>
    <n v="260"/>
    <n v="350"/>
    <n v="784000"/>
    <s v="$78,400.00"/>
    <n v="705600"/>
    <n v="582400"/>
    <n v="123200"/>
    <d v="2014-02-01T00:00:00"/>
    <n v="2"/>
    <x v="7"/>
    <n v="2014"/>
    <x v="56"/>
  </r>
  <r>
    <x v="4"/>
    <x v="4"/>
    <x v="3"/>
    <s v="High"/>
    <n v="2993"/>
    <n v="260"/>
    <n v="300"/>
    <n v="897900"/>
    <s v="$89,790.00"/>
    <n v="808110"/>
    <n v="748250"/>
    <n v="59860"/>
    <d v="2014-03-01T00:00:00"/>
    <n v="3"/>
    <x v="3"/>
    <n v="2014"/>
    <x v="59"/>
  </r>
  <r>
    <x v="2"/>
    <x v="0"/>
    <x v="3"/>
    <s v="High"/>
    <n v="3520.5"/>
    <n v="260"/>
    <n v="12"/>
    <n v="42246"/>
    <s v="$4,224.60"/>
    <n v="38021.4"/>
    <n v="10561.5"/>
    <n v="27459.9"/>
    <d v="2014-04-01T00:00:00"/>
    <n v="4"/>
    <x v="9"/>
    <n v="2014"/>
    <x v="60"/>
  </r>
  <r>
    <x v="0"/>
    <x v="3"/>
    <x v="3"/>
    <s v="High"/>
    <n v="2039"/>
    <n v="260"/>
    <n v="20"/>
    <n v="40780"/>
    <s v="$4,078.00"/>
    <n v="36702"/>
    <n v="20390"/>
    <n v="16312"/>
    <d v="2014-05-01T00:00:00"/>
    <n v="5"/>
    <x v="10"/>
    <n v="2014"/>
    <x v="58"/>
  </r>
  <r>
    <x v="2"/>
    <x v="1"/>
    <x v="3"/>
    <s v="High"/>
    <n v="2574"/>
    <n v="260"/>
    <n v="12"/>
    <n v="30888"/>
    <s v="$3,088.80"/>
    <n v="27799.200000000001"/>
    <n v="7722"/>
    <n v="20077.2"/>
    <d v="2014-08-01T00:00:00"/>
    <n v="8"/>
    <x v="5"/>
    <n v="2014"/>
    <x v="60"/>
  </r>
  <r>
    <x v="0"/>
    <x v="0"/>
    <x v="3"/>
    <s v="High"/>
    <n v="707"/>
    <n v="260"/>
    <n v="350"/>
    <n v="247450"/>
    <s v="$24,745.00"/>
    <n v="222705"/>
    <n v="183820"/>
    <n v="38885"/>
    <d v="2014-09-01T00:00:00"/>
    <n v="9"/>
    <x v="6"/>
    <n v="2014"/>
    <x v="56"/>
  </r>
  <r>
    <x v="1"/>
    <x v="2"/>
    <x v="3"/>
    <s v="High"/>
    <n v="2072"/>
    <n v="260"/>
    <n v="15"/>
    <n v="31080"/>
    <s v="$3,108.00"/>
    <n v="27972"/>
    <n v="20720"/>
    <n v="7252"/>
    <d v="2014-12-01T00:00:00"/>
    <n v="12"/>
    <x v="2"/>
    <n v="2014"/>
    <x v="57"/>
  </r>
  <r>
    <x v="4"/>
    <x v="2"/>
    <x v="3"/>
    <s v="High"/>
    <n v="853"/>
    <n v="260"/>
    <n v="300"/>
    <n v="255900"/>
    <s v="$25,590.00"/>
    <n v="230310"/>
    <n v="213250"/>
    <n v="17060"/>
    <d v="2014-12-01T00:00:00"/>
    <n v="12"/>
    <x v="2"/>
    <n v="2014"/>
    <x v="59"/>
  </r>
  <r>
    <x v="0"/>
    <x v="2"/>
    <x v="2"/>
    <s v="High"/>
    <n v="2532"/>
    <n v="10"/>
    <n v="7"/>
    <n v="17724"/>
    <s v="$1,949.64"/>
    <n v="15774.36"/>
    <n v="12660"/>
    <n v="3114.36"/>
    <d v="2014-04-01T00:00:00"/>
    <n v="4"/>
    <x v="9"/>
    <n v="2014"/>
    <x v="61"/>
  </r>
  <r>
    <x v="1"/>
    <x v="4"/>
    <x v="3"/>
    <s v="High"/>
    <n v="3199.5"/>
    <n v="260"/>
    <n v="15"/>
    <n v="47992.5"/>
    <s v="$5,279.17"/>
    <n v="42713.33"/>
    <n v="31995"/>
    <n v="10718.33"/>
    <d v="2014-07-01T00:00:00"/>
    <n v="7"/>
    <x v="4"/>
    <n v="2014"/>
    <x v="62"/>
  </r>
  <r>
    <x v="2"/>
    <x v="1"/>
    <x v="3"/>
    <s v="High"/>
    <n v="472"/>
    <n v="260"/>
    <n v="12"/>
    <n v="5664"/>
    <s v="$623.04"/>
    <n v="5040.96"/>
    <n v="1416"/>
    <n v="3624.96"/>
    <d v="2014-10-01T00:00:00"/>
    <n v="10"/>
    <x v="8"/>
    <n v="2014"/>
    <x v="63"/>
  </r>
  <r>
    <x v="2"/>
    <x v="0"/>
    <x v="0"/>
    <s v="High"/>
    <n v="1937"/>
    <n v="3"/>
    <n v="12"/>
    <n v="23244"/>
    <s v="$2,556.84"/>
    <n v="20687.16"/>
    <n v="5811"/>
    <n v="14876.16"/>
    <d v="2014-02-01T00:00:00"/>
    <n v="2"/>
    <x v="7"/>
    <n v="2014"/>
    <x v="63"/>
  </r>
  <r>
    <x v="0"/>
    <x v="1"/>
    <x v="0"/>
    <s v="High"/>
    <n v="792"/>
    <n v="3"/>
    <n v="350"/>
    <n v="277200"/>
    <s v="$30,492.00"/>
    <n v="246708"/>
    <n v="205920"/>
    <n v="40788"/>
    <d v="2014-03-01T00:00:00"/>
    <n v="3"/>
    <x v="3"/>
    <n v="2014"/>
    <x v="64"/>
  </r>
  <r>
    <x v="4"/>
    <x v="1"/>
    <x v="0"/>
    <s v="High"/>
    <n v="2811"/>
    <n v="3"/>
    <n v="300"/>
    <n v="843300"/>
    <s v="$92,763.00"/>
    <n v="750537"/>
    <n v="702750"/>
    <n v="47787"/>
    <d v="2014-07-01T00:00:00"/>
    <n v="7"/>
    <x v="4"/>
    <n v="2014"/>
    <x v="65"/>
  </r>
  <r>
    <x v="0"/>
    <x v="1"/>
    <x v="1"/>
    <s v="High"/>
    <n v="766"/>
    <n v="5"/>
    <n v="350"/>
    <n v="268100"/>
    <s v="$29,491.00"/>
    <n v="238609"/>
    <n v="199160"/>
    <n v="39449"/>
    <d v="2014-01-01T00:00:00"/>
    <n v="1"/>
    <x v="0"/>
    <n v="2014"/>
    <x v="64"/>
  </r>
  <r>
    <x v="1"/>
    <x v="3"/>
    <x v="1"/>
    <s v="High"/>
    <n v="2157"/>
    <n v="5"/>
    <n v="15"/>
    <n v="32355"/>
    <s v="$3,559.05"/>
    <n v="28795.95"/>
    <n v="21570"/>
    <n v="7225.95"/>
    <d v="2014-12-01T00:00:00"/>
    <n v="12"/>
    <x v="2"/>
    <n v="2014"/>
    <x v="62"/>
  </r>
  <r>
    <x v="4"/>
    <x v="0"/>
    <x v="2"/>
    <s v="High"/>
    <n v="873"/>
    <n v="10"/>
    <n v="300"/>
    <n v="261900"/>
    <s v="$28,809.00"/>
    <n v="233091"/>
    <n v="218250"/>
    <n v="14841"/>
    <d v="2014-01-01T00:00:00"/>
    <n v="1"/>
    <x v="0"/>
    <n v="2014"/>
    <x v="65"/>
  </r>
  <r>
    <x v="0"/>
    <x v="3"/>
    <x v="2"/>
    <s v="High"/>
    <n v="1122"/>
    <n v="10"/>
    <n v="20"/>
    <n v="22440"/>
    <s v="$2,468.40"/>
    <n v="19971.599999999999"/>
    <n v="11220"/>
    <n v="8751.6"/>
    <d v="2014-03-01T00:00:00"/>
    <n v="3"/>
    <x v="3"/>
    <n v="2014"/>
    <x v="60"/>
  </r>
  <r>
    <x v="0"/>
    <x v="0"/>
    <x v="2"/>
    <s v="High"/>
    <n v="2104.5"/>
    <n v="10"/>
    <n v="350"/>
    <n v="736575"/>
    <s v="$81,023.25"/>
    <n v="655551.75"/>
    <n v="547170"/>
    <n v="108381.75"/>
    <d v="2014-07-01T00:00:00"/>
    <n v="7"/>
    <x v="4"/>
    <n v="2014"/>
    <x v="64"/>
  </r>
  <r>
    <x v="2"/>
    <x v="0"/>
    <x v="2"/>
    <s v="High"/>
    <n v="4026"/>
    <n v="10"/>
    <n v="12"/>
    <n v="48312"/>
    <s v="$5,314.32"/>
    <n v="42997.68"/>
    <n v="12078"/>
    <n v="30919.68"/>
    <d v="2014-07-01T00:00:00"/>
    <n v="7"/>
    <x v="4"/>
    <n v="2014"/>
    <x v="63"/>
  </r>
  <r>
    <x v="2"/>
    <x v="2"/>
    <x v="2"/>
    <s v="High"/>
    <n v="2425.5"/>
    <n v="10"/>
    <n v="12"/>
    <n v="29106"/>
    <s v="$3,201.66"/>
    <n v="25904.34"/>
    <n v="7276.5"/>
    <n v="18627.84"/>
    <d v="2014-07-01T00:00:00"/>
    <n v="7"/>
    <x v="4"/>
    <n v="2014"/>
    <x v="63"/>
  </r>
  <r>
    <x v="0"/>
    <x v="0"/>
    <x v="2"/>
    <s v="High"/>
    <n v="2394"/>
    <n v="10"/>
    <n v="20"/>
    <n v="47880"/>
    <s v="$5,266.80"/>
    <n v="42613.2"/>
    <n v="23940"/>
    <n v="18673.2"/>
    <d v="2014-08-01T00:00:00"/>
    <n v="8"/>
    <x v="5"/>
    <n v="2014"/>
    <x v="60"/>
  </r>
  <r>
    <x v="1"/>
    <x v="3"/>
    <x v="2"/>
    <s v="High"/>
    <n v="1984"/>
    <n v="10"/>
    <n v="15"/>
    <n v="29760"/>
    <s v="$3,273.60"/>
    <n v="26486.400000000001"/>
    <n v="19840"/>
    <n v="6646.4"/>
    <d v="2014-08-01T00:00:00"/>
    <n v="8"/>
    <x v="5"/>
    <n v="2014"/>
    <x v="62"/>
  </r>
  <r>
    <x v="4"/>
    <x v="0"/>
    <x v="2"/>
    <s v="High"/>
    <n v="1366"/>
    <n v="10"/>
    <n v="300"/>
    <n v="409800"/>
    <s v="$45,078.00"/>
    <n v="364722"/>
    <n v="341500"/>
    <n v="23222"/>
    <d v="2014-11-01T00:00:00"/>
    <n v="11"/>
    <x v="11"/>
    <n v="2014"/>
    <x v="65"/>
  </r>
  <r>
    <x v="0"/>
    <x v="3"/>
    <x v="3"/>
    <s v="High"/>
    <n v="2629"/>
    <n v="260"/>
    <n v="20"/>
    <n v="52580"/>
    <s v="$5,783.80"/>
    <n v="46796.2"/>
    <n v="26290"/>
    <n v="20506.2"/>
    <d v="2014-01-01T00:00:00"/>
    <n v="1"/>
    <x v="0"/>
    <n v="2014"/>
    <x v="60"/>
  </r>
  <r>
    <x v="1"/>
    <x v="3"/>
    <x v="3"/>
    <s v="High"/>
    <n v="2157"/>
    <n v="260"/>
    <n v="15"/>
    <n v="32355"/>
    <s v="$3,559.05"/>
    <n v="28795.95"/>
    <n v="21570"/>
    <n v="7225.95"/>
    <d v="2014-12-01T00:00:00"/>
    <n v="12"/>
    <x v="2"/>
    <n v="2014"/>
    <x v="62"/>
  </r>
  <r>
    <x v="0"/>
    <x v="3"/>
    <x v="0"/>
    <s v="High"/>
    <n v="886"/>
    <n v="3"/>
    <n v="350"/>
    <n v="310100"/>
    <s v="$37,212.00"/>
    <n v="272888"/>
    <n v="230360"/>
    <n v="42528"/>
    <d v="2014-06-01T00:00:00"/>
    <n v="6"/>
    <x v="1"/>
    <n v="2014"/>
    <x v="66"/>
  </r>
  <r>
    <x v="1"/>
    <x v="0"/>
    <x v="0"/>
    <s v="High"/>
    <n v="2689"/>
    <n v="3"/>
    <n v="15"/>
    <n v="40335"/>
    <s v="$4,840.20"/>
    <n v="35494.800000000003"/>
    <n v="26890"/>
    <n v="8604.7999999999993"/>
    <d v="2014-11-01T00:00:00"/>
    <n v="11"/>
    <x v="11"/>
    <n v="2014"/>
    <x v="67"/>
  </r>
  <r>
    <x v="1"/>
    <x v="4"/>
    <x v="1"/>
    <s v="High"/>
    <n v="677"/>
    <n v="5"/>
    <n v="15"/>
    <n v="10155"/>
    <s v="$1,218.60"/>
    <n v="8936.4"/>
    <n v="6770"/>
    <n v="2166.4"/>
    <d v="2014-03-01T00:00:00"/>
    <n v="3"/>
    <x v="3"/>
    <n v="2014"/>
    <x v="67"/>
  </r>
  <r>
    <x v="4"/>
    <x v="2"/>
    <x v="1"/>
    <s v="High"/>
    <n v="1773"/>
    <n v="5"/>
    <n v="300"/>
    <n v="531900"/>
    <s v="$63,828.00"/>
    <n v="468072"/>
    <n v="443250"/>
    <n v="24822"/>
    <d v="2014-04-01T00:00:00"/>
    <n v="4"/>
    <x v="9"/>
    <n v="2014"/>
    <x v="68"/>
  </r>
  <r>
    <x v="0"/>
    <x v="3"/>
    <x v="1"/>
    <s v="High"/>
    <n v="2420"/>
    <n v="5"/>
    <n v="7"/>
    <n v="16940"/>
    <s v="$2,032.80"/>
    <n v="14907.2"/>
    <n v="12100"/>
    <n v="2807.2"/>
    <d v="2014-09-01T00:00:00"/>
    <n v="9"/>
    <x v="6"/>
    <n v="2014"/>
    <x v="69"/>
  </r>
  <r>
    <x v="0"/>
    <x v="0"/>
    <x v="1"/>
    <s v="High"/>
    <n v="2734"/>
    <n v="5"/>
    <n v="7"/>
    <n v="19138"/>
    <s v="$2,296.56"/>
    <n v="16841.439999999999"/>
    <n v="13670"/>
    <n v="3171.44"/>
    <d v="2014-10-01T00:00:00"/>
    <n v="10"/>
    <x v="8"/>
    <n v="2014"/>
    <x v="69"/>
  </r>
  <r>
    <x v="4"/>
    <x v="4"/>
    <x v="2"/>
    <s v="High"/>
    <n v="3495"/>
    <n v="10"/>
    <n v="300"/>
    <n v="1048500"/>
    <s v="$125,820.00"/>
    <n v="922680"/>
    <n v="873750"/>
    <n v="48930"/>
    <d v="2014-01-01T00:00:00"/>
    <n v="1"/>
    <x v="0"/>
    <n v="2014"/>
    <x v="68"/>
  </r>
  <r>
    <x v="0"/>
    <x v="3"/>
    <x v="2"/>
    <s v="High"/>
    <n v="886"/>
    <n v="10"/>
    <n v="350"/>
    <n v="310100"/>
    <s v="$37,212.00"/>
    <n v="272888"/>
    <n v="230360"/>
    <n v="42528"/>
    <d v="2014-06-01T00:00:00"/>
    <n v="6"/>
    <x v="1"/>
    <n v="2014"/>
    <x v="66"/>
  </r>
  <r>
    <x v="0"/>
    <x v="3"/>
    <x v="2"/>
    <s v="High"/>
    <n v="905"/>
    <n v="10"/>
    <n v="20"/>
    <n v="18100"/>
    <s v="$2,172.00"/>
    <n v="15928"/>
    <n v="9050"/>
    <n v="6878"/>
    <d v="2014-10-01T00:00:00"/>
    <n v="10"/>
    <x v="8"/>
    <n v="2014"/>
    <x v="70"/>
  </r>
  <r>
    <x v="0"/>
    <x v="2"/>
    <x v="2"/>
    <s v="High"/>
    <n v="1594"/>
    <n v="10"/>
    <n v="350"/>
    <n v="557900"/>
    <s v="$66,948.00"/>
    <n v="490952"/>
    <n v="414440"/>
    <n v="76512"/>
    <d v="2014-11-01T00:00:00"/>
    <n v="11"/>
    <x v="11"/>
    <n v="2014"/>
    <x v="66"/>
  </r>
  <r>
    <x v="4"/>
    <x v="1"/>
    <x v="2"/>
    <s v="High"/>
    <n v="1359"/>
    <n v="10"/>
    <n v="300"/>
    <n v="407700"/>
    <s v="$48,924.00"/>
    <n v="358776"/>
    <n v="339750"/>
    <n v="19026"/>
    <d v="2014-11-01T00:00:00"/>
    <n v="11"/>
    <x v="11"/>
    <n v="2014"/>
    <x v="68"/>
  </r>
  <r>
    <x v="4"/>
    <x v="3"/>
    <x v="2"/>
    <s v="High"/>
    <n v="2150"/>
    <n v="10"/>
    <n v="300"/>
    <n v="645000"/>
    <s v="$77,400.00"/>
    <n v="567600"/>
    <n v="537500"/>
    <n v="30100"/>
    <d v="2014-11-01T00:00:00"/>
    <n v="11"/>
    <x v="11"/>
    <n v="2014"/>
    <x v="68"/>
  </r>
  <r>
    <x v="0"/>
    <x v="3"/>
    <x v="2"/>
    <s v="High"/>
    <n v="1197"/>
    <n v="10"/>
    <n v="350"/>
    <n v="418950"/>
    <s v="$50,274.00"/>
    <n v="368676"/>
    <n v="311220"/>
    <n v="57456"/>
    <d v="2014-11-01T00:00:00"/>
    <n v="11"/>
    <x v="11"/>
    <n v="2014"/>
    <x v="66"/>
  </r>
  <r>
    <x v="0"/>
    <x v="3"/>
    <x v="2"/>
    <s v="High"/>
    <n v="1233"/>
    <n v="10"/>
    <n v="20"/>
    <n v="24660"/>
    <s v="$2,959.20"/>
    <n v="21700.799999999999"/>
    <n v="12330"/>
    <n v="9370.7999999999993"/>
    <d v="2014-12-01T00:00:00"/>
    <n v="12"/>
    <x v="2"/>
    <n v="2014"/>
    <x v="70"/>
  </r>
  <r>
    <x v="0"/>
    <x v="4"/>
    <x v="3"/>
    <s v="High"/>
    <n v="270"/>
    <n v="260"/>
    <n v="350"/>
    <n v="94500"/>
    <s v="$11,340.00"/>
    <n v="83160"/>
    <n v="70200"/>
    <n v="12960"/>
    <d v="2014-02-01T00:00:00"/>
    <n v="2"/>
    <x v="7"/>
    <n v="2014"/>
    <x v="66"/>
  </r>
  <r>
    <x v="0"/>
    <x v="2"/>
    <x v="3"/>
    <s v="High"/>
    <n v="3421.5"/>
    <n v="260"/>
    <n v="7"/>
    <n v="23950.5"/>
    <s v="$2,874.06"/>
    <n v="21076.44"/>
    <n v="17107.5"/>
    <n v="3968.94"/>
    <d v="2014-07-01T00:00:00"/>
    <n v="7"/>
    <x v="4"/>
    <n v="2014"/>
    <x v="69"/>
  </r>
  <r>
    <x v="0"/>
    <x v="0"/>
    <x v="3"/>
    <s v="High"/>
    <n v="2734"/>
    <n v="260"/>
    <n v="7"/>
    <n v="19138"/>
    <s v="$2,296.56"/>
    <n v="16841.439999999999"/>
    <n v="13670"/>
    <n v="3171.44"/>
    <d v="2014-10-01T00:00:00"/>
    <n v="10"/>
    <x v="8"/>
    <n v="2014"/>
    <x v="69"/>
  </r>
  <r>
    <x v="0"/>
    <x v="2"/>
    <x v="0"/>
    <s v="High"/>
    <n v="2521.5"/>
    <n v="3"/>
    <n v="20"/>
    <n v="50430"/>
    <s v="$6,051.60"/>
    <n v="44378.400000000001"/>
    <n v="25215"/>
    <n v="19163.400000000001"/>
    <d v="2014-01-01T00:00:00"/>
    <n v="1"/>
    <x v="0"/>
    <n v="2014"/>
    <x v="70"/>
  </r>
  <r>
    <x v="2"/>
    <x v="3"/>
    <x v="1"/>
    <s v="High"/>
    <n v="2661"/>
    <n v="5"/>
    <n v="12"/>
    <n v="31932"/>
    <s v="$3,831.84"/>
    <n v="28100.16"/>
    <n v="7983"/>
    <n v="20117.16"/>
    <d v="2014-05-01T00:00:00"/>
    <n v="5"/>
    <x v="10"/>
    <n v="2014"/>
    <x v="71"/>
  </r>
  <r>
    <x v="0"/>
    <x v="1"/>
    <x v="2"/>
    <s v="High"/>
    <n v="1531"/>
    <n v="10"/>
    <n v="20"/>
    <n v="30620"/>
    <s v="$3,674.40"/>
    <n v="26945.599999999999"/>
    <n v="15310"/>
    <n v="11635.6"/>
    <d v="2014-12-01T00:00:00"/>
    <n v="12"/>
    <x v="2"/>
    <n v="2014"/>
    <x v="70"/>
  </r>
  <r>
    <x v="1"/>
    <x v="4"/>
    <x v="0"/>
    <s v="High"/>
    <n v="2567"/>
    <n v="3"/>
    <n v="15"/>
    <n v="38505"/>
    <s v="$5,005.65"/>
    <n v="33499.35"/>
    <n v="25670"/>
    <n v="7829.35"/>
    <d v="2014-06-01T00:00:00"/>
    <n v="6"/>
    <x v="1"/>
    <n v="2014"/>
    <x v="72"/>
  </r>
  <r>
    <x v="0"/>
    <x v="0"/>
    <x v="0"/>
    <s v="High"/>
    <n v="923"/>
    <n v="3"/>
    <n v="350"/>
    <n v="323050"/>
    <s v="$41,996.50"/>
    <n v="281053.5"/>
    <n v="239980"/>
    <n v="41073.5"/>
    <d v="2014-03-01T00:00:00"/>
    <n v="3"/>
    <x v="3"/>
    <n v="2014"/>
    <x v="73"/>
  </r>
  <r>
    <x v="0"/>
    <x v="2"/>
    <x v="0"/>
    <s v="High"/>
    <n v="1790"/>
    <n v="3"/>
    <n v="350"/>
    <n v="626500"/>
    <s v="$81,445.00"/>
    <n v="545055"/>
    <n v="465400"/>
    <n v="79655"/>
    <d v="2014-03-01T00:00:00"/>
    <n v="3"/>
    <x v="3"/>
    <n v="2014"/>
    <x v="73"/>
  </r>
  <r>
    <x v="0"/>
    <x v="4"/>
    <x v="1"/>
    <s v="High"/>
    <n v="982.5"/>
    <n v="5"/>
    <n v="350"/>
    <n v="343875"/>
    <s v="$44,703.75"/>
    <n v="299171.25"/>
    <n v="255450"/>
    <n v="43721.25"/>
    <d v="2014-01-01T00:00:00"/>
    <n v="1"/>
    <x v="0"/>
    <n v="2014"/>
    <x v="73"/>
  </r>
  <r>
    <x v="0"/>
    <x v="4"/>
    <x v="1"/>
    <s v="High"/>
    <n v="1298"/>
    <n v="5"/>
    <n v="7"/>
    <n v="9086"/>
    <s v="$1,181.18"/>
    <n v="7904.82"/>
    <n v="6490"/>
    <n v="1414.82"/>
    <d v="2014-02-01T00:00:00"/>
    <n v="2"/>
    <x v="7"/>
    <n v="2014"/>
    <x v="74"/>
  </r>
  <r>
    <x v="2"/>
    <x v="3"/>
    <x v="1"/>
    <s v="High"/>
    <n v="604"/>
    <n v="5"/>
    <n v="12"/>
    <n v="7248"/>
    <s v="$942.24"/>
    <n v="6305.76"/>
    <n v="1812"/>
    <n v="4493.76"/>
    <d v="2014-06-01T00:00:00"/>
    <n v="6"/>
    <x v="1"/>
    <n v="2014"/>
    <x v="75"/>
  </r>
  <r>
    <x v="0"/>
    <x v="3"/>
    <x v="1"/>
    <s v="High"/>
    <n v="2255"/>
    <n v="5"/>
    <n v="20"/>
    <n v="45100"/>
    <s v="$5,863.00"/>
    <n v="39237"/>
    <n v="22550"/>
    <n v="16687"/>
    <d v="2014-07-01T00:00:00"/>
    <n v="7"/>
    <x v="4"/>
    <n v="2014"/>
    <x v="76"/>
  </r>
  <r>
    <x v="0"/>
    <x v="0"/>
    <x v="1"/>
    <s v="High"/>
    <n v="1249"/>
    <n v="5"/>
    <n v="20"/>
    <n v="24980"/>
    <s v="$3,247.40"/>
    <n v="21732.6"/>
    <n v="12490"/>
    <n v="9242.6"/>
    <d v="2014-10-01T00:00:00"/>
    <n v="10"/>
    <x v="8"/>
    <n v="2014"/>
    <x v="76"/>
  </r>
  <r>
    <x v="0"/>
    <x v="4"/>
    <x v="2"/>
    <s v="High"/>
    <n v="1438.5"/>
    <n v="10"/>
    <n v="7"/>
    <n v="10069.5"/>
    <s v="$1,309.04"/>
    <n v="8760.4699999999993"/>
    <n v="7192.5"/>
    <n v="1567.96"/>
    <d v="2014-01-01T00:00:00"/>
    <n v="1"/>
    <x v="0"/>
    <n v="2014"/>
    <x v="74"/>
  </r>
  <r>
    <x v="4"/>
    <x v="1"/>
    <x v="2"/>
    <s v="High"/>
    <n v="807"/>
    <n v="10"/>
    <n v="300"/>
    <n v="242100"/>
    <s v="$31,473.00"/>
    <n v="210627"/>
    <n v="201750"/>
    <n v="8877"/>
    <d v="2014-01-01T00:00:00"/>
    <n v="1"/>
    <x v="0"/>
    <n v="2014"/>
    <x v="77"/>
  </r>
  <r>
    <x v="0"/>
    <x v="4"/>
    <x v="2"/>
    <s v="High"/>
    <n v="2641"/>
    <n v="10"/>
    <n v="20"/>
    <n v="52820"/>
    <s v="$6,866.60"/>
    <n v="45953.4"/>
    <n v="26410"/>
    <n v="19543.400000000001"/>
    <d v="2014-02-01T00:00:00"/>
    <n v="2"/>
    <x v="7"/>
    <n v="2014"/>
    <x v="76"/>
  </r>
  <r>
    <x v="0"/>
    <x v="1"/>
    <x v="2"/>
    <s v="High"/>
    <n v="2708"/>
    <n v="10"/>
    <n v="20"/>
    <n v="54160"/>
    <s v="$7,040.80"/>
    <n v="47119.199999999997"/>
    <n v="27080"/>
    <n v="20039.2"/>
    <d v="2014-02-01T00:00:00"/>
    <n v="2"/>
    <x v="7"/>
    <n v="2014"/>
    <x v="76"/>
  </r>
  <r>
    <x v="0"/>
    <x v="0"/>
    <x v="2"/>
    <s v="High"/>
    <n v="2632"/>
    <n v="10"/>
    <n v="350"/>
    <n v="921200"/>
    <s v="$119,756.00"/>
    <n v="801444"/>
    <n v="684320"/>
    <n v="117124"/>
    <d v="2014-06-01T00:00:00"/>
    <n v="6"/>
    <x v="1"/>
    <n v="2014"/>
    <x v="73"/>
  </r>
  <r>
    <x v="2"/>
    <x v="3"/>
    <x v="2"/>
    <s v="High"/>
    <n v="571"/>
    <n v="10"/>
    <n v="12"/>
    <n v="6852"/>
    <s v="$890.76"/>
    <n v="5961.24"/>
    <n v="1713"/>
    <n v="4248.24"/>
    <d v="2014-07-01T00:00:00"/>
    <n v="7"/>
    <x v="4"/>
    <n v="2014"/>
    <x v="75"/>
  </r>
  <r>
    <x v="0"/>
    <x v="2"/>
    <x v="2"/>
    <s v="High"/>
    <n v="2696"/>
    <n v="10"/>
    <n v="7"/>
    <n v="18872"/>
    <s v="$2,453.36"/>
    <n v="16418.64"/>
    <n v="13480"/>
    <n v="2938.64"/>
    <d v="2014-08-01T00:00:00"/>
    <n v="8"/>
    <x v="5"/>
    <n v="2014"/>
    <x v="74"/>
  </r>
  <r>
    <x v="1"/>
    <x v="0"/>
    <x v="2"/>
    <s v="High"/>
    <n v="1565"/>
    <n v="10"/>
    <n v="15"/>
    <n v="23475"/>
    <s v="$3,051.75"/>
    <n v="20423.25"/>
    <n v="15650"/>
    <n v="4773.25"/>
    <d v="2014-10-01T00:00:00"/>
    <n v="10"/>
    <x v="8"/>
    <n v="2014"/>
    <x v="72"/>
  </r>
  <r>
    <x v="0"/>
    <x v="0"/>
    <x v="2"/>
    <s v="High"/>
    <n v="1249"/>
    <n v="10"/>
    <n v="20"/>
    <n v="24980"/>
    <s v="$3,247.40"/>
    <n v="21732.6"/>
    <n v="12490"/>
    <n v="9242.6"/>
    <d v="2014-10-01T00:00:00"/>
    <n v="10"/>
    <x v="8"/>
    <n v="2014"/>
    <x v="76"/>
  </r>
  <r>
    <x v="0"/>
    <x v="1"/>
    <x v="2"/>
    <s v="High"/>
    <n v="357"/>
    <n v="10"/>
    <n v="350"/>
    <n v="124950"/>
    <s v="$16,243.50"/>
    <n v="108706.5"/>
    <n v="92820"/>
    <n v="15886.5"/>
    <d v="2014-11-01T00:00:00"/>
    <n v="11"/>
    <x v="11"/>
    <n v="2014"/>
    <x v="73"/>
  </r>
  <r>
    <x v="2"/>
    <x v="1"/>
    <x v="2"/>
    <s v="High"/>
    <n v="1013"/>
    <n v="10"/>
    <n v="12"/>
    <n v="12156"/>
    <s v="$1,580.28"/>
    <n v="10575.72"/>
    <n v="3039"/>
    <n v="7536.72"/>
    <d v="2014-12-01T00:00:00"/>
    <n v="12"/>
    <x v="2"/>
    <n v="2014"/>
    <x v="75"/>
  </r>
  <r>
    <x v="0"/>
    <x v="2"/>
    <x v="3"/>
    <s v="High"/>
    <n v="1190"/>
    <n v="260"/>
    <n v="7"/>
    <n v="8330"/>
    <s v="$1,082.90"/>
    <n v="7247.1"/>
    <n v="5950"/>
    <n v="1297.0999999999999"/>
    <d v="2014-06-01T00:00:00"/>
    <n v="6"/>
    <x v="1"/>
    <n v="2014"/>
    <x v="74"/>
  </r>
  <r>
    <x v="2"/>
    <x v="3"/>
    <x v="3"/>
    <s v="High"/>
    <n v="410"/>
    <n v="260"/>
    <n v="12"/>
    <n v="4920"/>
    <s v="$639.60"/>
    <n v="4280.3999999999996"/>
    <n v="1230"/>
    <n v="3050.4"/>
    <d v="2014-10-01T00:00:00"/>
    <n v="10"/>
    <x v="8"/>
    <n v="2014"/>
    <x v="75"/>
  </r>
  <r>
    <x v="0"/>
    <x v="3"/>
    <x v="0"/>
    <s v="High"/>
    <n v="2579"/>
    <n v="3"/>
    <n v="20"/>
    <n v="51580"/>
    <s v="$7,221.20"/>
    <n v="44358.8"/>
    <n v="25790"/>
    <n v="18568.8"/>
    <d v="2014-04-01T00:00:00"/>
    <n v="4"/>
    <x v="9"/>
    <n v="2014"/>
    <x v="78"/>
  </r>
  <r>
    <x v="0"/>
    <x v="4"/>
    <x v="0"/>
    <s v="High"/>
    <n v="1743"/>
    <n v="3"/>
    <n v="20"/>
    <n v="34860"/>
    <s v="$4,880.40"/>
    <n v="29979.599999999999"/>
    <n v="17430"/>
    <n v="12549.6"/>
    <d v="2014-05-01T00:00:00"/>
    <n v="5"/>
    <x v="10"/>
    <n v="2014"/>
    <x v="78"/>
  </r>
  <r>
    <x v="0"/>
    <x v="1"/>
    <x v="0"/>
    <s v="High"/>
    <n v="280"/>
    <n v="3"/>
    <n v="7"/>
    <n v="1960"/>
    <s v="$274.40"/>
    <n v="1685.6"/>
    <n v="1400"/>
    <n v="285.60000000000002"/>
    <d v="2014-12-01T00:00:00"/>
    <n v="12"/>
    <x v="2"/>
    <n v="2014"/>
    <x v="79"/>
  </r>
  <r>
    <x v="0"/>
    <x v="2"/>
    <x v="1"/>
    <s v="High"/>
    <n v="293"/>
    <n v="5"/>
    <n v="7"/>
    <n v="2051"/>
    <s v="$287.14"/>
    <n v="1763.86"/>
    <n v="1465"/>
    <n v="298.86"/>
    <d v="2014-02-01T00:00:00"/>
    <n v="2"/>
    <x v="7"/>
    <n v="2014"/>
    <x v="79"/>
  </r>
  <r>
    <x v="1"/>
    <x v="1"/>
    <x v="2"/>
    <s v="High"/>
    <n v="278"/>
    <n v="10"/>
    <n v="15"/>
    <n v="4170"/>
    <s v="$583.80"/>
    <n v="3586.2"/>
    <n v="2780"/>
    <n v="806.2"/>
    <d v="2014-02-01T00:00:00"/>
    <n v="2"/>
    <x v="7"/>
    <n v="2014"/>
    <x v="80"/>
  </r>
  <r>
    <x v="0"/>
    <x v="0"/>
    <x v="2"/>
    <s v="High"/>
    <n v="2428"/>
    <n v="10"/>
    <n v="20"/>
    <n v="48560"/>
    <s v="$6,798.40"/>
    <n v="41761.599999999999"/>
    <n v="24280"/>
    <n v="17481.599999999999"/>
    <d v="2014-03-01T00:00:00"/>
    <n v="3"/>
    <x v="3"/>
    <n v="2014"/>
    <x v="78"/>
  </r>
  <r>
    <x v="1"/>
    <x v="4"/>
    <x v="2"/>
    <s v="High"/>
    <n v="1767"/>
    <n v="10"/>
    <n v="15"/>
    <n v="26505"/>
    <s v="$3,710.70"/>
    <n v="22794.3"/>
    <n v="17670"/>
    <n v="5124.3"/>
    <d v="2014-09-01T00:00:00"/>
    <n v="9"/>
    <x v="6"/>
    <n v="2014"/>
    <x v="80"/>
  </r>
  <r>
    <x v="2"/>
    <x v="2"/>
    <x v="2"/>
    <s v="High"/>
    <n v="1393"/>
    <n v="10"/>
    <n v="12"/>
    <n v="16716"/>
    <s v="$2,340.24"/>
    <n v="14375.76"/>
    <n v="4179"/>
    <n v="10196.76"/>
    <d v="2014-10-01T00:00:00"/>
    <n v="10"/>
    <x v="8"/>
    <n v="2014"/>
    <x v="81"/>
  </r>
  <r>
    <x v="2"/>
    <x v="2"/>
    <x v="3"/>
    <s v="High"/>
    <n v="1393"/>
    <n v="260"/>
    <n v="12"/>
    <n v="16716"/>
    <s v="$2,340.24"/>
    <n v="14375.76"/>
    <n v="4179"/>
    <n v="10196.76"/>
    <d v="2014-10-01T00:00:00"/>
    <n v="10"/>
    <x v="8"/>
    <n v="2014"/>
    <x v="81"/>
  </r>
  <r>
    <x v="4"/>
    <x v="3"/>
    <x v="0"/>
    <s v="High"/>
    <n v="801"/>
    <n v="3"/>
    <n v="300"/>
    <n v="240300"/>
    <s v="$33,642.00"/>
    <n v="206658"/>
    <n v="200250"/>
    <n v="6408"/>
    <d v="2014-07-01T00:00:00"/>
    <n v="7"/>
    <x v="4"/>
    <n v="2014"/>
    <x v="58"/>
  </r>
  <r>
    <x v="4"/>
    <x v="0"/>
    <x v="0"/>
    <s v="High"/>
    <n v="1496"/>
    <n v="3"/>
    <n v="300"/>
    <n v="448800"/>
    <s v="$62,832.00"/>
    <n v="385968"/>
    <n v="374000"/>
    <n v="11968"/>
    <d v="2014-10-01T00:00:00"/>
    <n v="10"/>
    <x v="8"/>
    <n v="2014"/>
    <x v="58"/>
  </r>
  <r>
    <x v="4"/>
    <x v="4"/>
    <x v="0"/>
    <s v="High"/>
    <n v="1010"/>
    <n v="3"/>
    <n v="300"/>
    <n v="303000"/>
    <s v="$42,420.00"/>
    <n v="260580"/>
    <n v="252500"/>
    <n v="8080"/>
    <d v="2014-10-01T00:00:00"/>
    <n v="10"/>
    <x v="8"/>
    <n v="2014"/>
    <x v="58"/>
  </r>
  <r>
    <x v="1"/>
    <x v="1"/>
    <x v="0"/>
    <s v="High"/>
    <n v="1513"/>
    <n v="3"/>
    <n v="15"/>
    <n v="22695"/>
    <s v="$3,177.30"/>
    <n v="19517.7"/>
    <n v="15130"/>
    <n v="4387.7"/>
    <d v="2014-11-01T00:00:00"/>
    <n v="11"/>
    <x v="11"/>
    <n v="2014"/>
    <x v="80"/>
  </r>
  <r>
    <x v="1"/>
    <x v="0"/>
    <x v="0"/>
    <s v="High"/>
    <n v="2300"/>
    <n v="3"/>
    <n v="15"/>
    <n v="34500"/>
    <s v="$4,830.00"/>
    <n v="29670"/>
    <n v="23000"/>
    <n v="6670"/>
    <d v="2014-12-01T00:00:00"/>
    <n v="12"/>
    <x v="2"/>
    <n v="2014"/>
    <x v="80"/>
  </r>
  <r>
    <x v="0"/>
    <x v="0"/>
    <x v="1"/>
    <s v="High"/>
    <n v="2227.5"/>
    <n v="5"/>
    <n v="350"/>
    <n v="779625"/>
    <s v="$109,147.50"/>
    <n v="670477.5"/>
    <n v="579150"/>
    <n v="91327.5"/>
    <d v="2014-01-01T00:00:00"/>
    <n v="1"/>
    <x v="0"/>
    <n v="2014"/>
    <x v="21"/>
  </r>
  <r>
    <x v="0"/>
    <x v="1"/>
    <x v="1"/>
    <s v="High"/>
    <n v="1199"/>
    <n v="5"/>
    <n v="350"/>
    <n v="419650"/>
    <s v="$58,751.00"/>
    <n v="360899"/>
    <n v="311740"/>
    <n v="49159"/>
    <d v="2014-04-01T00:00:00"/>
    <n v="4"/>
    <x v="9"/>
    <n v="2014"/>
    <x v="21"/>
  </r>
  <r>
    <x v="0"/>
    <x v="0"/>
    <x v="1"/>
    <s v="High"/>
    <n v="200"/>
    <n v="5"/>
    <n v="350"/>
    <n v="70000"/>
    <s v="$9,800.00"/>
    <n v="60200"/>
    <n v="52000"/>
    <n v="8200"/>
    <d v="2014-05-01T00:00:00"/>
    <n v="5"/>
    <x v="10"/>
    <n v="2014"/>
    <x v="21"/>
  </r>
  <r>
    <x v="0"/>
    <x v="0"/>
    <x v="1"/>
    <s v="High"/>
    <n v="388"/>
    <n v="5"/>
    <n v="7"/>
    <n v="2716"/>
    <s v="$380.24"/>
    <n v="2335.7600000000002"/>
    <n v="1940"/>
    <n v="395.76"/>
    <d v="2014-09-01T00:00:00"/>
    <n v="9"/>
    <x v="6"/>
    <n v="2014"/>
    <x v="79"/>
  </r>
  <r>
    <x v="1"/>
    <x v="0"/>
    <x v="1"/>
    <s v="High"/>
    <n v="2300"/>
    <n v="5"/>
    <n v="15"/>
    <n v="34500"/>
    <s v="$4,830.00"/>
    <n v="29670"/>
    <n v="23000"/>
    <n v="6670"/>
    <d v="2014-12-01T00:00:00"/>
    <n v="12"/>
    <x v="2"/>
    <n v="2014"/>
    <x v="80"/>
  </r>
  <r>
    <x v="0"/>
    <x v="3"/>
    <x v="2"/>
    <s v="High"/>
    <n v="260"/>
    <n v="10"/>
    <n v="20"/>
    <n v="5200"/>
    <s v="$728.00"/>
    <n v="4472"/>
    <n v="2600"/>
    <n v="1872"/>
    <d v="2014-02-01T00:00:00"/>
    <n v="2"/>
    <x v="7"/>
    <n v="2014"/>
    <x v="78"/>
  </r>
  <r>
    <x v="2"/>
    <x v="4"/>
    <x v="2"/>
    <s v="High"/>
    <n v="2914"/>
    <n v="10"/>
    <n v="12"/>
    <n v="34968"/>
    <s v="$4,895.52"/>
    <n v="30072.48"/>
    <n v="8742"/>
    <n v="21330.48"/>
    <d v="2014-10-01T00:00:00"/>
    <n v="10"/>
    <x v="8"/>
    <n v="2014"/>
    <x v="81"/>
  </r>
  <r>
    <x v="0"/>
    <x v="2"/>
    <x v="2"/>
    <s v="High"/>
    <n v="1731"/>
    <n v="10"/>
    <n v="7"/>
    <n v="12117"/>
    <s v="$1,696.38"/>
    <n v="10420.620000000001"/>
    <n v="8655"/>
    <n v="1765.62"/>
    <d v="2014-10-01T00:00:00"/>
    <n v="10"/>
    <x v="8"/>
    <n v="2014"/>
    <x v="79"/>
  </r>
  <r>
    <x v="0"/>
    <x v="0"/>
    <x v="2"/>
    <s v="High"/>
    <n v="700"/>
    <n v="10"/>
    <n v="350"/>
    <n v="245000"/>
    <s v="$34,300.00"/>
    <n v="210700"/>
    <n v="182000"/>
    <n v="28700"/>
    <d v="2014-11-01T00:00:00"/>
    <n v="11"/>
    <x v="11"/>
    <n v="2014"/>
    <x v="21"/>
  </r>
  <r>
    <x v="0"/>
    <x v="4"/>
    <x v="2"/>
    <s v="High"/>
    <n v="1177"/>
    <n v="10"/>
    <n v="350"/>
    <n v="411950"/>
    <s v="$57,673.00"/>
    <n v="354277"/>
    <n v="306020"/>
    <n v="48257"/>
    <d v="2014-11-01T00:00:00"/>
    <n v="11"/>
    <x v="11"/>
    <n v="2014"/>
    <x v="21"/>
  </r>
  <r>
    <x v="4"/>
    <x v="0"/>
    <x v="3"/>
    <s v="High"/>
    <n v="888"/>
    <n v="260"/>
    <n v="300"/>
    <n v="266400"/>
    <s v="$37,296.00"/>
    <n v="229104"/>
    <n v="222000"/>
    <n v="7104"/>
    <d v="2014-03-01T00:00:00"/>
    <n v="3"/>
    <x v="3"/>
    <n v="2014"/>
    <x v="58"/>
  </r>
  <r>
    <x v="2"/>
    <x v="2"/>
    <x v="3"/>
    <s v="High"/>
    <n v="2475"/>
    <n v="260"/>
    <n v="12"/>
    <n v="29700"/>
    <s v="$4,158.00"/>
    <n v="25542"/>
    <n v="7425"/>
    <n v="18117"/>
    <d v="2014-08-01T00:00:00"/>
    <n v="8"/>
    <x v="5"/>
    <n v="2014"/>
    <x v="81"/>
  </r>
  <r>
    <x v="2"/>
    <x v="4"/>
    <x v="3"/>
    <s v="High"/>
    <n v="2914"/>
    <n v="260"/>
    <n v="12"/>
    <n v="34968"/>
    <s v="$4,895.52"/>
    <n v="30072.48"/>
    <n v="8742"/>
    <n v="21330.48"/>
    <d v="2014-10-01T00:00:00"/>
    <n v="10"/>
    <x v="8"/>
    <n v="2014"/>
    <x v="81"/>
  </r>
  <r>
    <x v="0"/>
    <x v="2"/>
    <x v="3"/>
    <s v="High"/>
    <n v="1731"/>
    <n v="260"/>
    <n v="7"/>
    <n v="12117"/>
    <s v="$1,696.38"/>
    <n v="10420.620000000001"/>
    <n v="8655"/>
    <n v="1765.62"/>
    <d v="2014-10-01T00:00:00"/>
    <n v="10"/>
    <x v="8"/>
    <n v="2014"/>
    <x v="79"/>
  </r>
  <r>
    <x v="4"/>
    <x v="3"/>
    <x v="1"/>
    <s v="High"/>
    <n v="546"/>
    <n v="5"/>
    <n v="300"/>
    <n v="163800"/>
    <s v="$24,570.00"/>
    <n v="139230"/>
    <n v="136500"/>
    <n v="2730"/>
    <d v="2014-10-01T00:00:00"/>
    <n v="10"/>
    <x v="8"/>
    <n v="2014"/>
    <x v="1"/>
  </r>
  <r>
    <x v="0"/>
    <x v="1"/>
    <x v="2"/>
    <s v="High"/>
    <n v="1158"/>
    <n v="10"/>
    <n v="20"/>
    <n v="23160"/>
    <s v="$3,474.00"/>
    <n v="19686"/>
    <n v="11580"/>
    <n v="8106"/>
    <d v="2014-03-01T00:00:00"/>
    <n v="3"/>
    <x v="3"/>
    <n v="2014"/>
    <x v="82"/>
  </r>
  <r>
    <x v="1"/>
    <x v="0"/>
    <x v="2"/>
    <s v="High"/>
    <n v="2559"/>
    <n v="10"/>
    <n v="15"/>
    <n v="38385"/>
    <s v="$5,757.75"/>
    <n v="32627.25"/>
    <n v="25590"/>
    <n v="7037.25"/>
    <d v="2014-04-01T00:00:00"/>
    <n v="4"/>
    <x v="9"/>
    <n v="2014"/>
    <x v="83"/>
  </r>
  <r>
    <x v="0"/>
    <x v="3"/>
    <x v="2"/>
    <s v="High"/>
    <n v="2535"/>
    <n v="10"/>
    <n v="7"/>
    <n v="17745"/>
    <s v="$2,661.75"/>
    <n v="15083.25"/>
    <n v="12675"/>
    <n v="2408.25"/>
    <d v="2014-04-01T00:00:00"/>
    <n v="4"/>
    <x v="9"/>
    <n v="2014"/>
    <x v="84"/>
  </r>
  <r>
    <x v="0"/>
    <x v="3"/>
    <x v="2"/>
    <s v="High"/>
    <n v="2851"/>
    <n v="10"/>
    <n v="350"/>
    <n v="997850"/>
    <s v="$149,677.50"/>
    <n v="848172.5"/>
    <n v="741260"/>
    <n v="106912.5"/>
    <d v="2014-05-01T00:00:00"/>
    <n v="5"/>
    <x v="10"/>
    <n v="2014"/>
    <x v="85"/>
  </r>
  <r>
    <x v="1"/>
    <x v="0"/>
    <x v="2"/>
    <s v="High"/>
    <n v="2559"/>
    <n v="10"/>
    <n v="15"/>
    <n v="38385"/>
    <s v="$5,757.75"/>
    <n v="32627.25"/>
    <n v="25590"/>
    <n v="7037.25"/>
    <d v="2014-08-01T00:00:00"/>
    <n v="8"/>
    <x v="5"/>
    <n v="2014"/>
    <x v="83"/>
  </r>
  <r>
    <x v="1"/>
    <x v="1"/>
    <x v="2"/>
    <s v="High"/>
    <n v="1175"/>
    <n v="10"/>
    <n v="15"/>
    <n v="17625"/>
    <s v="$2,643.75"/>
    <n v="14981.25"/>
    <n v="11750"/>
    <n v="3231.25"/>
    <d v="2014-10-01T00:00:00"/>
    <n v="10"/>
    <x v="8"/>
    <n v="2014"/>
    <x v="83"/>
  </r>
  <r>
    <x v="2"/>
    <x v="4"/>
    <x v="2"/>
    <s v="High"/>
    <n v="914"/>
    <n v="10"/>
    <n v="12"/>
    <n v="10968"/>
    <s v="$1,645.20"/>
    <n v="9322.7999999999993"/>
    <n v="2742"/>
    <n v="6580.8"/>
    <d v="2014-12-01T00:00:00"/>
    <n v="12"/>
    <x v="2"/>
    <n v="2014"/>
    <x v="78"/>
  </r>
  <r>
    <x v="0"/>
    <x v="2"/>
    <x v="2"/>
    <s v="High"/>
    <n v="293"/>
    <n v="10"/>
    <n v="20"/>
    <n v="5860"/>
    <s v="$879.00"/>
    <n v="4981"/>
    <n v="2930"/>
    <n v="2051"/>
    <d v="2014-12-01T00:00:00"/>
    <n v="12"/>
    <x v="2"/>
    <n v="2014"/>
    <x v="82"/>
  </r>
  <r>
    <x v="4"/>
    <x v="2"/>
    <x v="3"/>
    <s v="High"/>
    <n v="2475"/>
    <n v="260"/>
    <n v="300"/>
    <n v="742500"/>
    <s v="$111,375.00"/>
    <n v="631125"/>
    <n v="618750"/>
    <n v="12375"/>
    <d v="2014-03-01T00:00:00"/>
    <n v="3"/>
    <x v="3"/>
    <n v="2014"/>
    <x v="1"/>
  </r>
  <r>
    <x v="4"/>
    <x v="3"/>
    <x v="3"/>
    <s v="High"/>
    <n v="546"/>
    <n v="260"/>
    <n v="300"/>
    <n v="163800"/>
    <s v="$24,570.00"/>
    <n v="139230"/>
    <n v="136500"/>
    <n v="2730"/>
    <d v="2014-10-01T00:00:00"/>
    <n v="10"/>
    <x v="8"/>
    <n v="2014"/>
    <x v="1"/>
  </r>
  <r>
    <x v="0"/>
    <x v="3"/>
    <x v="1"/>
    <s v="High"/>
    <n v="1368"/>
    <n v="5"/>
    <n v="7"/>
    <n v="9576"/>
    <s v="$1,436.40"/>
    <n v="8139.6"/>
    <n v="6840"/>
    <n v="1299.5999999999999"/>
    <d v="2014-02-01T00:00:00"/>
    <n v="2"/>
    <x v="7"/>
    <n v="2014"/>
    <x v="84"/>
  </r>
  <r>
    <x v="0"/>
    <x v="0"/>
    <x v="2"/>
    <s v="High"/>
    <n v="723"/>
    <n v="10"/>
    <n v="7"/>
    <n v="5061"/>
    <s v="$759.15"/>
    <n v="4301.8500000000004"/>
    <n v="3615"/>
    <n v="686.85"/>
    <d v="2014-04-01T00:00:00"/>
    <n v="4"/>
    <x v="9"/>
    <n v="2014"/>
    <x v="84"/>
  </r>
  <r>
    <x v="5"/>
    <x v="5"/>
    <x v="4"/>
    <m/>
    <m/>
    <m/>
    <m/>
    <m/>
    <m/>
    <m/>
    <m/>
    <m/>
    <m/>
    <m/>
    <x v="12"/>
    <m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141C9-E816-4499-9F82-BF73F9A7221F}" name="PivotTable9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C31" firstHeaderRow="1" firstDataRow="1" firstDataCol="1"/>
  <pivotFields count="17">
    <pivotField showAll="0"/>
    <pivotField axis="axisRow" showAll="0">
      <items count="7">
        <item x="3"/>
        <item x="4"/>
        <item x="2"/>
        <item x="0"/>
        <item x="1"/>
        <item x="5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2"/>
  </rowFields>
  <rowItems count="28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 v="4"/>
    </i>
    <i t="grand">
      <x/>
    </i>
  </rowItems>
  <colItems count="1">
    <i/>
  </colItems>
  <dataFields count="1">
    <dataField name="Sum of Profit per Unit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825AA-1466-4DA6-A505-6C1A5804F148}" name="PivotTable3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J10" firstHeaderRow="0" firstDataRow="1" firstDataCol="1"/>
  <pivotFields count="17">
    <pivotField showAll="0"/>
    <pivotField axis="axisRow" showAll="0">
      <items count="7">
        <item x="3"/>
        <item x="4"/>
        <item x="2"/>
        <item x="0"/>
        <item x="1"/>
        <item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dataField="1" showAll="0">
      <items count="87">
        <item x="84"/>
        <item x="79"/>
        <item x="74"/>
        <item x="69"/>
        <item x="61"/>
        <item x="19"/>
        <item x="55"/>
        <item x="54"/>
        <item x="45"/>
        <item x="40"/>
        <item x="30"/>
        <item x="28"/>
        <item x="23"/>
        <item x="6"/>
        <item x="5"/>
        <item x="13"/>
        <item x="83"/>
        <item x="80"/>
        <item x="72"/>
        <item x="67"/>
        <item x="62"/>
        <item x="57"/>
        <item x="52"/>
        <item x="12"/>
        <item x="46"/>
        <item x="44"/>
        <item x="35"/>
        <item x="33"/>
        <item x="24"/>
        <item x="17"/>
        <item x="7"/>
        <item x="1"/>
        <item x="82"/>
        <item x="78"/>
        <item x="81"/>
        <item x="76"/>
        <item x="75"/>
        <item x="71"/>
        <item x="70"/>
        <item x="63"/>
        <item x="60"/>
        <item x="51"/>
        <item x="58"/>
        <item x="39"/>
        <item x="53"/>
        <item x="37"/>
        <item x="31"/>
        <item x="43"/>
        <item x="22"/>
        <item x="14"/>
        <item x="36"/>
        <item x="8"/>
        <item x="3"/>
        <item x="29"/>
        <item x="20"/>
        <item x="16"/>
        <item x="11"/>
        <item x="0"/>
        <item x="77"/>
        <item x="68"/>
        <item x="65"/>
        <item x="59"/>
        <item x="49"/>
        <item x="48"/>
        <item x="42"/>
        <item x="32"/>
        <item x="85"/>
        <item x="25"/>
        <item x="21"/>
        <item x="18"/>
        <item x="73"/>
        <item x="10"/>
        <item x="66"/>
        <item x="4"/>
        <item x="64"/>
        <item x="56"/>
        <item x="50"/>
        <item x="47"/>
        <item x="41"/>
        <item x="38"/>
        <item x="34"/>
        <item x="26"/>
        <item x="15"/>
        <item x="9"/>
        <item x="2"/>
        <item x="27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 Sales" fld="9" baseField="0" baseItem="0"/>
    <dataField name="Sum of Profit" fld="11" baseField="0" baseItem="0"/>
    <dataField name="Average of Sale Price" fld="6" subtotal="average" baseField="1" baseItem="0"/>
    <dataField name="Average of  Sales2" fld="9" subtotal="average" baseField="1" baseItem="0"/>
    <dataField name="Sum of  Sales2" fld="9" showDataAs="percentOfTotal" baseField="1" baseItem="0" numFmtId="10"/>
    <dataField name="Average of Profit2" fld="11" subtotal="average" baseField="1" baseItem="0"/>
    <dataField name="Sum of Profit2" fld="11" showDataAs="percentOfTotal" baseField="1" baseItem="0" numFmtId="10"/>
    <dataField name="Average of Profit per Unit" fld="16" subtotal="average" baseField="1" baseItem="0"/>
  </dataFields>
  <formats count="5"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outline="0" collapsedLevelsAreSubtotals="1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outline="0" fieldPosition="0">
        <references count="1">
          <reference field="4294967294" count="1">
            <x v="4"/>
          </reference>
        </references>
      </pivotArea>
    </format>
    <format dxfId="2">
      <pivotArea outline="0" fieldPosition="0">
        <references count="1">
          <reference field="429496729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9DCE9C-BADF-4A53-AF46-040EDFF9AEC4}" name="PivotTable7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K31" firstHeaderRow="1" firstDataRow="1" firstDataCol="1"/>
  <pivotFields count="17">
    <pivotField showAll="0"/>
    <pivotField axis="axisRow" showAll="0">
      <items count="7">
        <item x="3"/>
        <item x="4"/>
        <item x="2"/>
        <item x="0"/>
        <item x="1"/>
        <item x="5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1"/>
    <field x="2"/>
  </rowFields>
  <rowItems count="28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 v="4"/>
    </i>
    <i t="grand">
      <x/>
    </i>
  </rowItems>
  <colItems count="1">
    <i/>
  </colItems>
  <dataFields count="1">
    <dataField name="Sum of Profi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A82BF-CDC5-4D54-B6E8-10FAF3D026DD}" name="PivotTable2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X2:Y35" firstHeaderRow="1" firstDataRow="1" firstDataCol="1"/>
  <pivotFields count="17">
    <pivotField axis="axisRow" showAll="0" sortType="descending">
      <items count="7">
        <item x="2"/>
        <item x="3"/>
        <item x="0"/>
        <item x="1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3"/>
        <item x="4"/>
        <item x="2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1"/>
    <field x="0"/>
  </rowFields>
  <rowItems count="33">
    <i>
      <x/>
    </i>
    <i r="1">
      <x v="2"/>
    </i>
    <i r="1">
      <x v="4"/>
    </i>
    <i r="1">
      <x v="3"/>
    </i>
    <i r="1">
      <x/>
    </i>
    <i r="1">
      <x v="1"/>
    </i>
    <i>
      <x v="1"/>
    </i>
    <i r="1">
      <x v="2"/>
    </i>
    <i r="1">
      <x v="4"/>
    </i>
    <i r="1">
      <x/>
    </i>
    <i r="1">
      <x v="3"/>
    </i>
    <i r="1">
      <x v="1"/>
    </i>
    <i>
      <x v="2"/>
    </i>
    <i r="1">
      <x v="2"/>
    </i>
    <i r="1">
      <x v="4"/>
    </i>
    <i r="1">
      <x/>
    </i>
    <i r="1">
      <x v="3"/>
    </i>
    <i r="1">
      <x v="1"/>
    </i>
    <i>
      <x v="3"/>
    </i>
    <i r="1">
      <x v="2"/>
    </i>
    <i r="1">
      <x v="4"/>
    </i>
    <i r="1">
      <x/>
    </i>
    <i r="1">
      <x v="3"/>
    </i>
    <i r="1">
      <x v="1"/>
    </i>
    <i>
      <x v="4"/>
    </i>
    <i r="1">
      <x v="2"/>
    </i>
    <i r="1">
      <x v="4"/>
    </i>
    <i r="1">
      <x/>
    </i>
    <i r="1">
      <x v="3"/>
    </i>
    <i r="1">
      <x v="1"/>
    </i>
    <i>
      <x v="5"/>
    </i>
    <i r="1">
      <x v="5"/>
    </i>
    <i t="grand">
      <x/>
    </i>
  </rowItems>
  <colItems count="1">
    <i/>
  </colItems>
  <dataFields count="1">
    <dataField name="Sum of Profi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E2CBE-9002-4F87-AF85-FCC6045CA638}" name="PivotTable4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C31" firstHeaderRow="1" firstDataRow="1" firstDataCol="1"/>
  <pivotFields count="17">
    <pivotField showAll="0"/>
    <pivotField axis="axisRow" showAll="0">
      <items count="7">
        <item x="3"/>
        <item x="4"/>
        <item x="2"/>
        <item x="0"/>
        <item x="1"/>
        <item x="5"/>
        <item t="default"/>
      </items>
    </pivotField>
    <pivotField axis="axisRow" showAll="0" sortType="descending">
      <items count="6">
        <item x="0"/>
        <item x="3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28">
    <i>
      <x/>
    </i>
    <i r="1">
      <x v="3"/>
    </i>
    <i r="1">
      <x v="1"/>
    </i>
    <i r="1">
      <x/>
    </i>
    <i r="1">
      <x v="2"/>
    </i>
    <i>
      <x v="1"/>
    </i>
    <i r="1">
      <x v="3"/>
    </i>
    <i r="1">
      <x v="1"/>
    </i>
    <i r="1">
      <x v="2"/>
    </i>
    <i r="1">
      <x/>
    </i>
    <i>
      <x v="2"/>
    </i>
    <i r="1">
      <x v="3"/>
    </i>
    <i r="1">
      <x v="1"/>
    </i>
    <i r="1">
      <x v="2"/>
    </i>
    <i r="1">
      <x/>
    </i>
    <i>
      <x v="3"/>
    </i>
    <i r="1">
      <x v="3"/>
    </i>
    <i r="1">
      <x v="1"/>
    </i>
    <i r="1">
      <x v="2"/>
    </i>
    <i r="1">
      <x/>
    </i>
    <i>
      <x v="4"/>
    </i>
    <i r="1">
      <x v="3"/>
    </i>
    <i r="1">
      <x v="2"/>
    </i>
    <i r="1">
      <x/>
    </i>
    <i r="1">
      <x v="1"/>
    </i>
    <i>
      <x v="5"/>
    </i>
    <i r="1">
      <x v="4"/>
    </i>
    <i t="grand">
      <x/>
    </i>
  </rowItems>
  <colItems count="1">
    <i/>
  </colItems>
  <dataFields count="1">
    <dataField name="Sum of 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66F368-8F88-4C17-9836-83FCBF5DE91F}" name="PivotTable8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Q2:R35" firstHeaderRow="1" firstDataRow="1" firstDataCol="1"/>
  <pivotFields count="17">
    <pivotField axis="axisRow" showAll="0" sortType="descending">
      <items count="7">
        <item x="2"/>
        <item x="3"/>
        <item x="0"/>
        <item x="1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3"/>
        <item x="4"/>
        <item x="2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33">
    <i>
      <x/>
    </i>
    <i r="1">
      <x v="2"/>
    </i>
    <i r="1">
      <x v="4"/>
    </i>
    <i r="1">
      <x v="1"/>
    </i>
    <i r="1">
      <x v="3"/>
    </i>
    <i r="1">
      <x/>
    </i>
    <i>
      <x v="1"/>
    </i>
    <i r="1">
      <x v="4"/>
    </i>
    <i r="1">
      <x v="2"/>
    </i>
    <i r="1">
      <x v="3"/>
    </i>
    <i r="1">
      <x/>
    </i>
    <i r="1">
      <x v="1"/>
    </i>
    <i>
      <x v="2"/>
    </i>
    <i r="1">
      <x v="2"/>
    </i>
    <i r="1">
      <x v="4"/>
    </i>
    <i r="1">
      <x v="1"/>
    </i>
    <i r="1">
      <x v="3"/>
    </i>
    <i r="1">
      <x/>
    </i>
    <i>
      <x v="3"/>
    </i>
    <i r="1">
      <x v="2"/>
    </i>
    <i r="1">
      <x v="4"/>
    </i>
    <i r="1">
      <x v="1"/>
    </i>
    <i r="1">
      <x v="3"/>
    </i>
    <i r="1">
      <x/>
    </i>
    <i>
      <x v="4"/>
    </i>
    <i r="1">
      <x v="4"/>
    </i>
    <i r="1">
      <x v="2"/>
    </i>
    <i r="1">
      <x v="1"/>
    </i>
    <i r="1">
      <x/>
    </i>
    <i r="1">
      <x v="3"/>
    </i>
    <i>
      <x v="5"/>
    </i>
    <i r="1">
      <x v="5"/>
    </i>
    <i t="grand">
      <x/>
    </i>
  </rowItems>
  <colItems count="1">
    <i/>
  </colItems>
  <dataFields count="1">
    <dataField name="Sum of 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1400B3-4B2C-4200-9667-F16C37BC3AE5}" name="PivotTable3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2:O35" firstHeaderRow="1" firstDataRow="1" firstDataCol="1"/>
  <pivotFields count="17">
    <pivotField axis="axisRow" showAll="0" sortType="descending">
      <items count="7">
        <item x="2"/>
        <item x="3"/>
        <item x="0"/>
        <item x="1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3"/>
        <item x="4"/>
        <item x="2"/>
        <item x="0"/>
        <item x="1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33">
    <i>
      <x/>
    </i>
    <i r="1">
      <x v="2"/>
    </i>
    <i r="1">
      <x v="3"/>
    </i>
    <i r="1">
      <x v="4"/>
    </i>
    <i r="1">
      <x/>
    </i>
    <i r="1">
      <x v="1"/>
    </i>
    <i>
      <x v="1"/>
    </i>
    <i r="1">
      <x v="2"/>
    </i>
    <i r="1">
      <x/>
    </i>
    <i r="1">
      <x v="3"/>
    </i>
    <i r="1">
      <x v="4"/>
    </i>
    <i r="1">
      <x v="1"/>
    </i>
    <i>
      <x v="2"/>
    </i>
    <i r="1">
      <x v="2"/>
    </i>
    <i r="1">
      <x v="3"/>
    </i>
    <i r="1">
      <x/>
    </i>
    <i r="1">
      <x v="4"/>
    </i>
    <i r="1">
      <x v="1"/>
    </i>
    <i>
      <x v="3"/>
    </i>
    <i r="1">
      <x v="2"/>
    </i>
    <i r="1">
      <x/>
    </i>
    <i r="1">
      <x v="3"/>
    </i>
    <i r="1">
      <x v="4"/>
    </i>
    <i r="1">
      <x v="1"/>
    </i>
    <i>
      <x v="4"/>
    </i>
    <i r="1">
      <x v="2"/>
    </i>
    <i r="1">
      <x v="4"/>
    </i>
    <i r="1">
      <x v="1"/>
    </i>
    <i r="1">
      <x/>
    </i>
    <i r="1">
      <x v="3"/>
    </i>
    <i>
      <x v="5"/>
    </i>
    <i r="1">
      <x v="5"/>
    </i>
    <i t="grand">
      <x/>
    </i>
  </rowItems>
  <colItems count="1">
    <i/>
  </colItems>
  <dataFields count="1">
    <dataField name="Sum of Units Sol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909AE-6EFC-491F-9A82-A77CF83921F8}" name="PivotTable6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2:H30" firstHeaderRow="1" firstDataRow="1" firstDataCol="1"/>
  <pivotFields count="17">
    <pivotField showAll="0"/>
    <pivotField axis="axisRow" showAll="0">
      <items count="7">
        <item x="3"/>
        <item x="4"/>
        <item x="2"/>
        <item x="0"/>
        <item x="1"/>
        <item x="5"/>
        <item t="default"/>
      </items>
    </pivotField>
    <pivotField axis="axisRow" showAll="0" sortType="descending">
      <items count="6">
        <item x="0"/>
        <item x="3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28">
    <i>
      <x/>
    </i>
    <i r="1">
      <x v="3"/>
    </i>
    <i r="1">
      <x v="2"/>
    </i>
    <i r="1">
      <x v="1"/>
    </i>
    <i r="1">
      <x/>
    </i>
    <i>
      <x v="1"/>
    </i>
    <i r="1">
      <x v="3"/>
    </i>
    <i r="1">
      <x v="1"/>
    </i>
    <i r="1">
      <x/>
    </i>
    <i r="1">
      <x v="2"/>
    </i>
    <i>
      <x v="2"/>
    </i>
    <i r="1">
      <x v="3"/>
    </i>
    <i r="1">
      <x v="2"/>
    </i>
    <i r="1">
      <x/>
    </i>
    <i r="1">
      <x v="1"/>
    </i>
    <i>
      <x v="3"/>
    </i>
    <i r="1">
      <x v="3"/>
    </i>
    <i r="1">
      <x v="2"/>
    </i>
    <i r="1">
      <x/>
    </i>
    <i r="1">
      <x v="1"/>
    </i>
    <i>
      <x v="4"/>
    </i>
    <i r="1">
      <x v="3"/>
    </i>
    <i r="1">
      <x v="1"/>
    </i>
    <i r="1">
      <x v="2"/>
    </i>
    <i r="1">
      <x/>
    </i>
    <i>
      <x v="5"/>
    </i>
    <i r="1">
      <x v="4"/>
    </i>
    <i t="grand">
      <x/>
    </i>
  </rowItems>
  <colItems count="1">
    <i/>
  </colItems>
  <dataFields count="1">
    <dataField name="Sum of Units Sol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15919-E08B-4FC3-A73A-B152DA63AB83}" name="PivotTable5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2:C9" firstHeaderRow="1" firstDataRow="1" firstDataCol="1"/>
  <pivotFields count="17">
    <pivotField showAll="0"/>
    <pivotField axis="axisRow" showAll="0">
      <items count="7">
        <item x="3"/>
        <item x="4"/>
        <item x="2"/>
        <item x="0"/>
        <item x="1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s Sol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3D12C1-02A8-4022-BD31-F342BFFF2E06}" name="PivotTable2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2:I70" firstHeaderRow="1" firstDataRow="1" firstDataCol="1"/>
  <pivotFields count="17">
    <pivotField showAll="0"/>
    <pivotField axis="axisRow" showAll="0">
      <items count="7">
        <item x="3"/>
        <item x="4"/>
        <item x="2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sortType="descending">
      <items count="14">
        <item x="0"/>
        <item x="7"/>
        <item x="3"/>
        <item x="9"/>
        <item x="10"/>
        <item x="1"/>
        <item x="4"/>
        <item x="5"/>
        <item x="6"/>
        <item x="8"/>
        <item x="11"/>
        <item x="2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2">
    <field x="1"/>
    <field x="14"/>
  </rowFields>
  <rowItems count="68">
    <i>
      <x/>
    </i>
    <i r="1">
      <x v="5"/>
    </i>
    <i r="1">
      <x/>
    </i>
    <i r="1">
      <x v="11"/>
    </i>
    <i r="1">
      <x v="2"/>
    </i>
    <i r="1">
      <x v="8"/>
    </i>
    <i r="1">
      <x v="9"/>
    </i>
    <i r="1">
      <x v="1"/>
    </i>
    <i r="1">
      <x v="4"/>
    </i>
    <i r="1">
      <x v="3"/>
    </i>
    <i r="1">
      <x v="10"/>
    </i>
    <i r="1">
      <x v="7"/>
    </i>
    <i r="1">
      <x v="6"/>
    </i>
    <i>
      <x v="1"/>
    </i>
    <i r="1">
      <x v="6"/>
    </i>
    <i r="1">
      <x v="4"/>
    </i>
    <i r="1">
      <x v="10"/>
    </i>
    <i r="1">
      <x v="2"/>
    </i>
    <i r="1">
      <x v="5"/>
    </i>
    <i r="1">
      <x v="8"/>
    </i>
    <i r="1">
      <x v="3"/>
    </i>
    <i r="1">
      <x v="11"/>
    </i>
    <i r="1">
      <x/>
    </i>
    <i r="1">
      <x v="9"/>
    </i>
    <i r="1">
      <x v="1"/>
    </i>
    <i r="1">
      <x v="7"/>
    </i>
    <i>
      <x v="2"/>
    </i>
    <i r="1">
      <x v="11"/>
    </i>
    <i r="1">
      <x v="1"/>
    </i>
    <i r="1">
      <x v="8"/>
    </i>
    <i r="1">
      <x/>
    </i>
    <i r="1">
      <x v="5"/>
    </i>
    <i r="1">
      <x v="9"/>
    </i>
    <i r="1">
      <x v="4"/>
    </i>
    <i r="1">
      <x v="10"/>
    </i>
    <i r="1">
      <x v="2"/>
    </i>
    <i r="1">
      <x v="7"/>
    </i>
    <i r="1">
      <x v="3"/>
    </i>
    <i r="1">
      <x v="6"/>
    </i>
    <i>
      <x v="3"/>
    </i>
    <i r="1">
      <x v="11"/>
    </i>
    <i r="1">
      <x v="5"/>
    </i>
    <i r="1">
      <x v="6"/>
    </i>
    <i r="1">
      <x v="1"/>
    </i>
    <i r="1">
      <x v="9"/>
    </i>
    <i r="1">
      <x/>
    </i>
    <i r="1">
      <x v="3"/>
    </i>
    <i r="1">
      <x v="10"/>
    </i>
    <i r="1">
      <x v="7"/>
    </i>
    <i r="1">
      <x v="2"/>
    </i>
    <i r="1">
      <x v="8"/>
    </i>
    <i r="1">
      <x v="4"/>
    </i>
    <i>
      <x v="4"/>
    </i>
    <i r="1">
      <x v="11"/>
    </i>
    <i r="1">
      <x v="5"/>
    </i>
    <i r="1">
      <x v="4"/>
    </i>
    <i r="1">
      <x v="8"/>
    </i>
    <i r="1">
      <x v="9"/>
    </i>
    <i r="1">
      <x v="3"/>
    </i>
    <i r="1">
      <x v="1"/>
    </i>
    <i r="1">
      <x v="7"/>
    </i>
    <i r="1">
      <x v="10"/>
    </i>
    <i r="1">
      <x v="2"/>
    </i>
    <i r="1">
      <x/>
    </i>
    <i r="1">
      <x v="6"/>
    </i>
    <i>
      <x v="5"/>
    </i>
    <i r="1">
      <x v="12"/>
    </i>
    <i t="grand">
      <x/>
    </i>
  </rowItems>
  <colItems count="1">
    <i/>
  </colItems>
  <dataFields count="1">
    <dataField name="Sum of Profi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1C184-56D9-4660-B88B-A0D75E0D759F}" name="PivotTable1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2:C70" firstHeaderRow="1" firstDataRow="1" firstDataCol="1"/>
  <pivotFields count="17">
    <pivotField showAll="0"/>
    <pivotField axis="axisRow" showAll="0">
      <items count="7">
        <item x="3"/>
        <item x="4"/>
        <item x="2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sortType="descending">
      <items count="14">
        <item x="0"/>
        <item x="7"/>
        <item x="3"/>
        <item x="9"/>
        <item x="10"/>
        <item x="1"/>
        <item x="4"/>
        <item x="5"/>
        <item x="6"/>
        <item x="8"/>
        <item x="11"/>
        <item x="2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2">
    <field x="1"/>
    <field x="14"/>
  </rowFields>
  <rowItems count="68">
    <i>
      <x/>
    </i>
    <i r="1">
      <x v="5"/>
    </i>
    <i r="1">
      <x/>
    </i>
    <i r="1">
      <x v="11"/>
    </i>
    <i r="1">
      <x v="4"/>
    </i>
    <i r="1">
      <x v="10"/>
    </i>
    <i r="1">
      <x v="3"/>
    </i>
    <i r="1">
      <x v="9"/>
    </i>
    <i r="1">
      <x v="2"/>
    </i>
    <i r="1">
      <x v="8"/>
    </i>
    <i r="1">
      <x v="1"/>
    </i>
    <i r="1">
      <x v="6"/>
    </i>
    <i r="1">
      <x v="7"/>
    </i>
    <i>
      <x v="1"/>
    </i>
    <i r="1">
      <x v="4"/>
    </i>
    <i r="1">
      <x v="2"/>
    </i>
    <i r="1">
      <x v="10"/>
    </i>
    <i r="1">
      <x/>
    </i>
    <i r="1">
      <x v="6"/>
    </i>
    <i r="1">
      <x v="5"/>
    </i>
    <i r="1">
      <x v="3"/>
    </i>
    <i r="1">
      <x v="8"/>
    </i>
    <i r="1">
      <x v="11"/>
    </i>
    <i r="1">
      <x v="9"/>
    </i>
    <i r="1">
      <x v="1"/>
    </i>
    <i r="1">
      <x v="7"/>
    </i>
    <i>
      <x v="2"/>
    </i>
    <i r="1">
      <x v="11"/>
    </i>
    <i r="1">
      <x v="9"/>
    </i>
    <i r="1">
      <x v="2"/>
    </i>
    <i r="1">
      <x/>
    </i>
    <i r="1">
      <x v="3"/>
    </i>
    <i r="1">
      <x v="1"/>
    </i>
    <i r="1">
      <x v="8"/>
    </i>
    <i r="1">
      <x v="5"/>
    </i>
    <i r="1">
      <x v="10"/>
    </i>
    <i r="1">
      <x v="4"/>
    </i>
    <i r="1">
      <x v="7"/>
    </i>
    <i r="1">
      <x v="6"/>
    </i>
    <i>
      <x v="3"/>
    </i>
    <i r="1">
      <x v="11"/>
    </i>
    <i r="1">
      <x v="5"/>
    </i>
    <i r="1">
      <x v="3"/>
    </i>
    <i r="1">
      <x v="9"/>
    </i>
    <i r="1">
      <x v="6"/>
    </i>
    <i r="1">
      <x/>
    </i>
    <i r="1">
      <x v="2"/>
    </i>
    <i r="1">
      <x v="1"/>
    </i>
    <i r="1">
      <x v="10"/>
    </i>
    <i r="1">
      <x v="4"/>
    </i>
    <i r="1">
      <x v="7"/>
    </i>
    <i r="1">
      <x v="8"/>
    </i>
    <i>
      <x v="4"/>
    </i>
    <i r="1">
      <x v="11"/>
    </i>
    <i r="1">
      <x v="3"/>
    </i>
    <i r="1">
      <x v="4"/>
    </i>
    <i r="1">
      <x v="9"/>
    </i>
    <i r="1">
      <x v="5"/>
    </i>
    <i r="1">
      <x v="6"/>
    </i>
    <i r="1">
      <x v="8"/>
    </i>
    <i r="1">
      <x v="7"/>
    </i>
    <i r="1">
      <x v="10"/>
    </i>
    <i r="1">
      <x v="1"/>
    </i>
    <i r="1">
      <x/>
    </i>
    <i r="1">
      <x v="2"/>
    </i>
    <i>
      <x v="5"/>
    </i>
    <i r="1">
      <x v="12"/>
    </i>
    <i t="grand">
      <x/>
    </i>
  </rowItems>
  <colItems count="1">
    <i/>
  </colItems>
  <dataFields count="1">
    <dataField name="Sum of 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1DCED-9977-435E-9A17-3B9BF370A96C}" name="PivotTable6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71" firstHeaderRow="0" firstDataRow="1" firstDataCol="1"/>
  <pivotFields count="17">
    <pivotField showAll="0"/>
    <pivotField axis="axisRow" showAll="0">
      <items count="7">
        <item x="3"/>
        <item x="4"/>
        <item x="2"/>
        <item x="0"/>
        <item x="1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axis="axisRow" showAll="0">
      <items count="14">
        <item x="0"/>
        <item x="7"/>
        <item x="3"/>
        <item x="9"/>
        <item x="10"/>
        <item x="1"/>
        <item x="4"/>
        <item x="5"/>
        <item x="6"/>
        <item x="8"/>
        <item x="11"/>
        <item x="2"/>
        <item x="12"/>
        <item t="default"/>
      </items>
    </pivotField>
    <pivotField showAll="0"/>
    <pivotField showAll="0"/>
  </pivotFields>
  <rowFields count="2">
    <field x="1"/>
    <field x="14"/>
  </rowFields>
  <rowItems count="6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Sales" fld="9" baseField="0" baseItem="0"/>
    <dataField name="Sum of Profit" fld="11" baseField="0" baseItem="0"/>
    <dataField name="Sum of Units Sol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1A8EA4-2A9B-45B5-8296-7C88E1EA006C}" autoFormatId="16" applyNumberFormats="0" applyBorderFormats="0" applyFontFormats="0" applyPatternFormats="0" applyAlignmentFormats="0" applyWidthHeightFormats="0">
  <queryTableRefresh nextId="18">
    <queryTableFields count="17">
      <queryTableField id="1" name="Segment" tableColumnId="1"/>
      <queryTableField id="2" name="Employee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 Sales" tableColumnId="10"/>
      <queryTableField id="11" name="COGS" tableColumnId="11"/>
      <queryTableField id="12" name="Profit" tableColumnId="12"/>
      <queryTableField id="13" name="Date" tableColumnId="13"/>
      <queryTableField id="14" name="Month Number" tableColumnId="14"/>
      <queryTableField id="15" name="Month Name" tableColumnId="15"/>
      <queryTableField id="16" name="Year" tableColumnId="16"/>
      <queryTableField id="17" name="Profit per Uni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C76CA-A637-48CE-AAD1-1C0B1ADCC55D}" name="Data" displayName="Data" ref="A1:Q337" tableType="queryTable" totalsRowShown="0">
  <autoFilter ref="A1:Q337" xr:uid="{403C76CA-A637-48CE-AAD1-1C0B1ADCC55D}"/>
  <tableColumns count="17">
    <tableColumn id="1" xr3:uid="{F376336F-D8C9-4D5C-B369-AB2240F9BF8E}" uniqueName="1" name="Segment" queryTableFieldId="1" dataDxfId="32"/>
    <tableColumn id="2" xr3:uid="{D2567272-1242-41BE-884B-7804D4D0C523}" uniqueName="2" name="Employee" queryTableFieldId="2" dataDxfId="31"/>
    <tableColumn id="3" xr3:uid="{E95F6F03-EBA7-4542-98E0-24F5F2DE4DAD}" uniqueName="3" name="Product" queryTableFieldId="3" dataDxfId="30"/>
    <tableColumn id="4" xr3:uid="{2FFB3B05-A30D-4670-AC07-B10E4F72AD8A}" uniqueName="4" name="Discount Band" queryTableFieldId="4" dataDxfId="29"/>
    <tableColumn id="5" xr3:uid="{4AEAFCD2-AAE0-4206-8322-1C91064E3E78}" uniqueName="5" name="Units Sold" queryTableFieldId="5"/>
    <tableColumn id="6" xr3:uid="{5574D9F9-E32A-4AFC-983A-C243282E65C3}" uniqueName="6" name="Manufacturing Price" queryTableFieldId="6" dataDxfId="28"/>
    <tableColumn id="7" xr3:uid="{CC04DC44-83E4-4E38-89AB-653D9D63A1F9}" uniqueName="7" name="Sale Price" queryTableFieldId="7" dataDxfId="27"/>
    <tableColumn id="8" xr3:uid="{AF431343-B563-4F10-81EB-9F48A635DAF7}" uniqueName="8" name="Gross Sales" queryTableFieldId="8" dataDxfId="26"/>
    <tableColumn id="9" xr3:uid="{261F92BB-D839-4913-A40D-2CA31B42FE73}" uniqueName="9" name="Discounts" queryTableFieldId="9" dataDxfId="25"/>
    <tableColumn id="10" xr3:uid="{B38FDBB2-051B-4EAE-AB73-72B6A3C561FA}" uniqueName="10" name=" Sales" queryTableFieldId="10" dataDxfId="24"/>
    <tableColumn id="11" xr3:uid="{84AD5D3B-C82B-4C2A-926E-6DE6537CA5E4}" uniqueName="11" name="COGS" queryTableFieldId="11" dataDxfId="23"/>
    <tableColumn id="12" xr3:uid="{8E0CA317-51FA-453B-B64B-3FFCC8246554}" uniqueName="12" name="Profit" queryTableFieldId="12" dataDxfId="22"/>
    <tableColumn id="13" xr3:uid="{95359911-6678-4988-8CD4-E5B51A2DBC19}" uniqueName="13" name="Date" queryTableFieldId="13" dataDxfId="21"/>
    <tableColumn id="14" xr3:uid="{FD1B26DC-7C00-49C9-942E-FE8A3248AB07}" uniqueName="14" name="Month Number" queryTableFieldId="14"/>
    <tableColumn id="15" xr3:uid="{D1EF2433-0B51-4192-9DC3-6E035E0F47C4}" uniqueName="15" name="Month Name" queryTableFieldId="15" dataDxfId="20"/>
    <tableColumn id="16" xr3:uid="{79FF68EE-4340-4D1F-A816-7433101574C1}" uniqueName="16" name="Year" queryTableFieldId="16"/>
    <tableColumn id="17" xr3:uid="{368E0294-D2D7-4060-AA61-B6C6CE4197A7}" uniqueName="17" name="Profit per Unit" queryTableFieldId="17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76F2F4-2475-4A3D-A99F-52CDFD58B061}" name="Table2" displayName="Table2" ref="M3:U4" totalsRowShown="0" headerRowDxfId="14" dataDxfId="12" headerRowBorderDxfId="13" tableBorderDxfId="11" totalsRowBorderDxfId="10">
  <autoFilter ref="M3:U4" xr:uid="{9476F2F4-2475-4A3D-A99F-52CDFD58B061}"/>
  <tableColumns count="9">
    <tableColumn id="1" xr3:uid="{DDC309E7-D822-41CA-9861-23E65E746966}" name="EMPLOYEE NAME" dataDxfId="9">
      <calculatedColumnFormula>VLOOKUP(L4,A4:B8,2)</calculatedColumnFormula>
    </tableColumn>
    <tableColumn id="2" xr3:uid="{55DB351C-427B-4688-83C0-B72BC21A49B8}" name="SALES" dataDxfId="8">
      <calculatedColumnFormula>VLOOKUP(M4,B4:D8,2)</calculatedColumnFormula>
    </tableColumn>
    <tableColumn id="3" xr3:uid="{FB9455DA-6A01-4E65-8095-E8812D37518A}" name="PROFIT" dataDxfId="7">
      <calculatedColumnFormula>VLOOKUP(M4,B4:D8,3)</calculatedColumnFormula>
    </tableColumn>
    <tableColumn id="4" xr3:uid="{AA144D1B-EEDA-41E6-A16C-76478C2202AD}" name="AVERAGE" dataDxfId="6">
      <calculatedColumnFormula>ROUND(VLOOKUP(Table2[[#This Row],[EMPLOYEE NAME]],B4:F8,5)/1000000,1)&amp;"M"</calculatedColumnFormula>
    </tableColumn>
    <tableColumn id="5" xr3:uid="{41182DDC-D016-446C-8D6A-D7FB5876F5DB}" name="AVERAGE SALES PRICE" dataDxfId="5">
      <calculatedColumnFormula>ROUND(VLOOKUP(M4,B4:F8,4),0)</calculatedColumnFormula>
    </tableColumn>
    <tableColumn id="6" xr3:uid="{2BCBD2D6-8F31-47D4-BAF9-94A7E68C1931}" name="PERCENTAGE" dataDxfId="4" dataCellStyle="Percent">
      <calculatedColumnFormula>(VLOOKUP(M4,B4:G8,6))</calculatedColumnFormula>
    </tableColumn>
    <tableColumn id="7" xr3:uid="{EAD1E264-8EF0-4F85-BDBC-A5D15273B779}" name="PROFIT2" dataDxfId="3">
      <calculatedColumnFormula>ROUND(VLOOKUP(Table2[[#This Row],[EMPLOYEE NAME]],B4:H8,7)/1000000,2)&amp;"M"</calculatedColumnFormula>
    </tableColumn>
    <tableColumn id="8" xr3:uid="{6B869683-EAAA-4043-A8D1-03BCDF6B213D}" name="% profit" dataDxfId="1" dataCellStyle="Percent">
      <calculatedColumnFormula>(VLOOKUP(M4,B4:I8,8))</calculatedColumnFormula>
    </tableColumn>
    <tableColumn id="9" xr3:uid="{8C849EF6-A6A1-4509-A08C-1AA79AE07A45}" name="Average profit/unit" dataDxfId="0">
      <calculatedColumnFormula>VLOOKUP(M4,B4:J8,9)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FC86-D5B1-4E56-8C49-B7BD9C2D69D5}">
  <dimension ref="A1:AA109"/>
  <sheetViews>
    <sheetView showGridLines="0" tabSelected="1" topLeftCell="A7" zoomScaleNormal="100" workbookViewId="0">
      <selection activeCell="H43" sqref="H43"/>
    </sheetView>
  </sheetViews>
  <sheetFormatPr defaultRowHeight="14.4" x14ac:dyDescent="0.3"/>
  <cols>
    <col min="12" max="12" width="1.44140625" bestFit="1" customWidth="1"/>
  </cols>
  <sheetData>
    <row r="1" spans="1:2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2" r:id="rId3" name="Drop Down 10">
              <controlPr defaultSize="0" autoLine="0" autoPict="0">
                <anchor moveWithCells="1">
                  <from>
                    <xdr:col>0</xdr:col>
                    <xdr:colOff>53340</xdr:colOff>
                    <xdr:row>10</xdr:row>
                    <xdr:rowOff>106680</xdr:rowOff>
                  </from>
                  <to>
                    <xdr:col>3</xdr:col>
                    <xdr:colOff>205740</xdr:colOff>
                    <xdr:row>11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DF0-B474-4474-B67B-3DA6B6F49D38}">
  <dimension ref="A1:Q337"/>
  <sheetViews>
    <sheetView workbookViewId="0">
      <selection sqref="A1:XFD1048576"/>
    </sheetView>
  </sheetViews>
  <sheetFormatPr defaultRowHeight="14.4" x14ac:dyDescent="0.3"/>
  <cols>
    <col min="1" max="1" width="14.88671875" bestFit="1" customWidth="1"/>
    <col min="2" max="2" width="13.21875" bestFit="1" customWidth="1"/>
    <col min="3" max="3" width="9.88671875" bestFit="1" customWidth="1"/>
    <col min="4" max="4" width="15.44140625" bestFit="1" customWidth="1"/>
    <col min="5" max="5" width="11.6640625" bestFit="1" customWidth="1"/>
    <col min="6" max="6" width="20.5546875" style="15" bestFit="1" customWidth="1"/>
    <col min="7" max="7" width="11.21875" style="15" bestFit="1" customWidth="1"/>
    <col min="8" max="8" width="12.44140625" style="15" bestFit="1" customWidth="1"/>
    <col min="9" max="9" width="11.33203125" bestFit="1" customWidth="1"/>
    <col min="10" max="10" width="12.44140625" style="15" bestFit="1" customWidth="1"/>
    <col min="11" max="12" width="11.44140625" style="15" bestFit="1" customWidth="1"/>
    <col min="13" max="13" width="10.33203125" bestFit="1" customWidth="1"/>
    <col min="14" max="14" width="16.44140625" bestFit="1" customWidth="1"/>
    <col min="15" max="15" width="14.44140625" bestFit="1" customWidth="1"/>
    <col min="16" max="16" width="6.88671875" bestFit="1" customWidth="1"/>
    <col min="17" max="17" width="15.109375" style="1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5" t="s">
        <v>5</v>
      </c>
      <c r="G1" s="15" t="s">
        <v>6</v>
      </c>
      <c r="H1" s="15" t="s">
        <v>7</v>
      </c>
      <c r="I1" t="s">
        <v>8</v>
      </c>
      <c r="J1" s="15" t="s">
        <v>9</v>
      </c>
      <c r="K1" s="15" t="s">
        <v>10</v>
      </c>
      <c r="L1" s="15" t="s">
        <v>11</v>
      </c>
      <c r="M1" t="s">
        <v>12</v>
      </c>
      <c r="N1" t="s">
        <v>13</v>
      </c>
      <c r="O1" t="s">
        <v>14</v>
      </c>
      <c r="P1" t="s">
        <v>15</v>
      </c>
      <c r="Q1" s="15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>
        <v>1618.5</v>
      </c>
      <c r="F2" s="15">
        <v>3</v>
      </c>
      <c r="G2" s="15">
        <v>20</v>
      </c>
      <c r="H2" s="15">
        <v>32370</v>
      </c>
      <c r="I2" s="1" t="s">
        <v>21</v>
      </c>
      <c r="J2" s="15">
        <v>32370</v>
      </c>
      <c r="K2" s="15">
        <v>16185</v>
      </c>
      <c r="L2" s="15">
        <v>16185</v>
      </c>
      <c r="M2" s="2">
        <v>41640</v>
      </c>
      <c r="N2">
        <v>1</v>
      </c>
      <c r="O2" s="1" t="s">
        <v>22</v>
      </c>
      <c r="P2">
        <v>2014</v>
      </c>
      <c r="Q2" s="15">
        <v>10</v>
      </c>
    </row>
    <row r="3" spans="1:17" x14ac:dyDescent="0.3">
      <c r="A3" s="1" t="s">
        <v>17</v>
      </c>
      <c r="B3" s="1" t="s">
        <v>23</v>
      </c>
      <c r="C3" s="1" t="s">
        <v>19</v>
      </c>
      <c r="D3" s="1" t="s">
        <v>20</v>
      </c>
      <c r="E3">
        <v>1321</v>
      </c>
      <c r="F3" s="15">
        <v>3</v>
      </c>
      <c r="G3" s="15">
        <v>20</v>
      </c>
      <c r="H3" s="15">
        <v>26420</v>
      </c>
      <c r="I3" s="1" t="s">
        <v>21</v>
      </c>
      <c r="J3" s="15">
        <v>26420</v>
      </c>
      <c r="K3" s="15">
        <v>13210</v>
      </c>
      <c r="L3" s="15">
        <v>13210</v>
      </c>
      <c r="M3" s="2">
        <v>41640</v>
      </c>
      <c r="N3">
        <v>1</v>
      </c>
      <c r="O3" s="1" t="s">
        <v>22</v>
      </c>
      <c r="P3">
        <v>2014</v>
      </c>
      <c r="Q3" s="15">
        <v>10</v>
      </c>
    </row>
    <row r="4" spans="1:17" x14ac:dyDescent="0.3">
      <c r="A4" s="1" t="s">
        <v>24</v>
      </c>
      <c r="B4" s="1" t="s">
        <v>25</v>
      </c>
      <c r="C4" s="1" t="s">
        <v>19</v>
      </c>
      <c r="D4" s="1" t="s">
        <v>20</v>
      </c>
      <c r="E4">
        <v>2178</v>
      </c>
      <c r="F4" s="15">
        <v>3</v>
      </c>
      <c r="G4" s="15">
        <v>15</v>
      </c>
      <c r="H4" s="15">
        <v>32670</v>
      </c>
      <c r="I4" s="1" t="s">
        <v>21</v>
      </c>
      <c r="J4" s="15">
        <v>32670</v>
      </c>
      <c r="K4" s="15">
        <v>21780</v>
      </c>
      <c r="L4" s="15">
        <v>10890</v>
      </c>
      <c r="M4" s="2">
        <v>41791</v>
      </c>
      <c r="N4">
        <v>6</v>
      </c>
      <c r="O4" s="1" t="s">
        <v>26</v>
      </c>
      <c r="P4">
        <v>2014</v>
      </c>
      <c r="Q4" s="15">
        <v>5</v>
      </c>
    </row>
    <row r="5" spans="1:17" x14ac:dyDescent="0.3">
      <c r="A5" s="1" t="s">
        <v>24</v>
      </c>
      <c r="B5" s="1" t="s">
        <v>23</v>
      </c>
      <c r="C5" s="1" t="s">
        <v>19</v>
      </c>
      <c r="D5" s="1" t="s">
        <v>20</v>
      </c>
      <c r="E5">
        <v>888</v>
      </c>
      <c r="F5" s="15">
        <v>3</v>
      </c>
      <c r="G5" s="15">
        <v>15</v>
      </c>
      <c r="H5" s="15">
        <v>13320</v>
      </c>
      <c r="I5" s="1" t="s">
        <v>21</v>
      </c>
      <c r="J5" s="15">
        <v>13320</v>
      </c>
      <c r="K5" s="15">
        <v>8880</v>
      </c>
      <c r="L5" s="15">
        <v>4440</v>
      </c>
      <c r="M5" s="2">
        <v>41791</v>
      </c>
      <c r="N5">
        <v>6</v>
      </c>
      <c r="O5" s="1" t="s">
        <v>26</v>
      </c>
      <c r="P5">
        <v>2014</v>
      </c>
      <c r="Q5" s="15">
        <v>5</v>
      </c>
    </row>
    <row r="6" spans="1:17" x14ac:dyDescent="0.3">
      <c r="A6" s="1" t="s">
        <v>24</v>
      </c>
      <c r="B6" s="1" t="s">
        <v>27</v>
      </c>
      <c r="C6" s="1" t="s">
        <v>19</v>
      </c>
      <c r="D6" s="1" t="s">
        <v>20</v>
      </c>
      <c r="E6">
        <v>2470</v>
      </c>
      <c r="F6" s="15">
        <v>3</v>
      </c>
      <c r="G6" s="15">
        <v>15</v>
      </c>
      <c r="H6" s="15">
        <v>37050</v>
      </c>
      <c r="I6" s="1" t="s">
        <v>21</v>
      </c>
      <c r="J6" s="15">
        <v>37050</v>
      </c>
      <c r="K6" s="15">
        <v>24700</v>
      </c>
      <c r="L6" s="15">
        <v>12350</v>
      </c>
      <c r="M6" s="2">
        <v>41791</v>
      </c>
      <c r="N6">
        <v>6</v>
      </c>
      <c r="O6" s="1" t="s">
        <v>26</v>
      </c>
      <c r="P6">
        <v>2014</v>
      </c>
      <c r="Q6" s="15">
        <v>5</v>
      </c>
    </row>
    <row r="7" spans="1:17" x14ac:dyDescent="0.3">
      <c r="A7" s="1" t="s">
        <v>17</v>
      </c>
      <c r="B7" s="1" t="s">
        <v>23</v>
      </c>
      <c r="C7" s="1" t="s">
        <v>19</v>
      </c>
      <c r="D7" s="1" t="s">
        <v>20</v>
      </c>
      <c r="E7">
        <v>1513</v>
      </c>
      <c r="F7" s="15">
        <v>3</v>
      </c>
      <c r="G7" s="15">
        <v>350</v>
      </c>
      <c r="H7" s="15">
        <v>529550</v>
      </c>
      <c r="I7" s="1" t="s">
        <v>21</v>
      </c>
      <c r="J7" s="15">
        <v>529550</v>
      </c>
      <c r="K7" s="15">
        <v>393380</v>
      </c>
      <c r="L7" s="15">
        <v>136170</v>
      </c>
      <c r="M7" s="2">
        <v>41974</v>
      </c>
      <c r="N7">
        <v>12</v>
      </c>
      <c r="O7" s="1" t="s">
        <v>28</v>
      </c>
      <c r="P7">
        <v>2014</v>
      </c>
      <c r="Q7" s="15">
        <v>90</v>
      </c>
    </row>
    <row r="8" spans="1:17" x14ac:dyDescent="0.3">
      <c r="A8" s="1" t="s">
        <v>24</v>
      </c>
      <c r="B8" s="1" t="s">
        <v>23</v>
      </c>
      <c r="C8" s="1" t="s">
        <v>29</v>
      </c>
      <c r="D8" s="1" t="s">
        <v>20</v>
      </c>
      <c r="E8">
        <v>921</v>
      </c>
      <c r="F8" s="15">
        <v>5</v>
      </c>
      <c r="G8" s="15">
        <v>15</v>
      </c>
      <c r="H8" s="15">
        <v>13815</v>
      </c>
      <c r="I8" s="1" t="s">
        <v>21</v>
      </c>
      <c r="J8" s="15">
        <v>13815</v>
      </c>
      <c r="K8" s="15">
        <v>9210</v>
      </c>
      <c r="L8" s="15">
        <v>4605</v>
      </c>
      <c r="M8" s="2">
        <v>41699</v>
      </c>
      <c r="N8">
        <v>3</v>
      </c>
      <c r="O8" s="1" t="s">
        <v>30</v>
      </c>
      <c r="P8">
        <v>2014</v>
      </c>
      <c r="Q8" s="15">
        <v>5</v>
      </c>
    </row>
    <row r="9" spans="1:17" x14ac:dyDescent="0.3">
      <c r="A9" s="1" t="s">
        <v>31</v>
      </c>
      <c r="B9" s="1" t="s">
        <v>18</v>
      </c>
      <c r="C9" s="1" t="s">
        <v>29</v>
      </c>
      <c r="D9" s="1" t="s">
        <v>20</v>
      </c>
      <c r="E9">
        <v>2518</v>
      </c>
      <c r="F9" s="15">
        <v>5</v>
      </c>
      <c r="G9" s="15">
        <v>12</v>
      </c>
      <c r="H9" s="15">
        <v>30216</v>
      </c>
      <c r="I9" s="1" t="s">
        <v>21</v>
      </c>
      <c r="J9" s="15">
        <v>30216</v>
      </c>
      <c r="K9" s="15">
        <v>7554</v>
      </c>
      <c r="L9" s="15">
        <v>22662</v>
      </c>
      <c r="M9" s="2">
        <v>41791</v>
      </c>
      <c r="N9">
        <v>6</v>
      </c>
      <c r="O9" s="1" t="s">
        <v>26</v>
      </c>
      <c r="P9">
        <v>2014</v>
      </c>
      <c r="Q9" s="15">
        <v>9</v>
      </c>
    </row>
    <row r="10" spans="1:17" x14ac:dyDescent="0.3">
      <c r="A10" s="1" t="s">
        <v>17</v>
      </c>
      <c r="B10" s="1" t="s">
        <v>25</v>
      </c>
      <c r="C10" s="1" t="s">
        <v>29</v>
      </c>
      <c r="D10" s="1" t="s">
        <v>20</v>
      </c>
      <c r="E10">
        <v>1899</v>
      </c>
      <c r="F10" s="15">
        <v>5</v>
      </c>
      <c r="G10" s="15">
        <v>20</v>
      </c>
      <c r="H10" s="15">
        <v>37980</v>
      </c>
      <c r="I10" s="1" t="s">
        <v>21</v>
      </c>
      <c r="J10" s="15">
        <v>37980</v>
      </c>
      <c r="K10" s="15">
        <v>18990</v>
      </c>
      <c r="L10" s="15">
        <v>18990</v>
      </c>
      <c r="M10" s="2">
        <v>41791</v>
      </c>
      <c r="N10">
        <v>6</v>
      </c>
      <c r="O10" s="1" t="s">
        <v>26</v>
      </c>
      <c r="P10">
        <v>2014</v>
      </c>
      <c r="Q10" s="15">
        <v>10</v>
      </c>
    </row>
    <row r="11" spans="1:17" x14ac:dyDescent="0.3">
      <c r="A11" s="1" t="s">
        <v>31</v>
      </c>
      <c r="B11" s="1" t="s">
        <v>23</v>
      </c>
      <c r="C11" s="1" t="s">
        <v>29</v>
      </c>
      <c r="D11" s="1" t="s">
        <v>20</v>
      </c>
      <c r="E11">
        <v>1545</v>
      </c>
      <c r="F11" s="15">
        <v>5</v>
      </c>
      <c r="G11" s="15">
        <v>12</v>
      </c>
      <c r="H11" s="15">
        <v>18540</v>
      </c>
      <c r="I11" s="1" t="s">
        <v>21</v>
      </c>
      <c r="J11" s="15">
        <v>18540</v>
      </c>
      <c r="K11" s="15">
        <v>4635</v>
      </c>
      <c r="L11" s="15">
        <v>13905</v>
      </c>
      <c r="M11" s="2">
        <v>41791</v>
      </c>
      <c r="N11">
        <v>6</v>
      </c>
      <c r="O11" s="1" t="s">
        <v>26</v>
      </c>
      <c r="P11">
        <v>2014</v>
      </c>
      <c r="Q11" s="15">
        <v>9</v>
      </c>
    </row>
    <row r="12" spans="1:17" x14ac:dyDescent="0.3">
      <c r="A12" s="1" t="s">
        <v>24</v>
      </c>
      <c r="B12" s="1" t="s">
        <v>27</v>
      </c>
      <c r="C12" s="1" t="s">
        <v>29</v>
      </c>
      <c r="D12" s="1" t="s">
        <v>20</v>
      </c>
      <c r="E12">
        <v>2470</v>
      </c>
      <c r="F12" s="15">
        <v>5</v>
      </c>
      <c r="G12" s="15">
        <v>15</v>
      </c>
      <c r="H12" s="15">
        <v>37050</v>
      </c>
      <c r="I12" s="1" t="s">
        <v>21</v>
      </c>
      <c r="J12" s="15">
        <v>37050</v>
      </c>
      <c r="K12" s="15">
        <v>24700</v>
      </c>
      <c r="L12" s="15">
        <v>12350</v>
      </c>
      <c r="M12" s="2">
        <v>41791</v>
      </c>
      <c r="N12">
        <v>6</v>
      </c>
      <c r="O12" s="1" t="s">
        <v>26</v>
      </c>
      <c r="P12">
        <v>2014</v>
      </c>
      <c r="Q12" s="15">
        <v>5</v>
      </c>
    </row>
    <row r="13" spans="1:17" x14ac:dyDescent="0.3">
      <c r="A13" s="1" t="s">
        <v>32</v>
      </c>
      <c r="B13" s="1" t="s">
        <v>18</v>
      </c>
      <c r="C13" s="1" t="s">
        <v>29</v>
      </c>
      <c r="D13" s="1" t="s">
        <v>20</v>
      </c>
      <c r="E13">
        <v>2665.5</v>
      </c>
      <c r="F13" s="15">
        <v>5</v>
      </c>
      <c r="G13" s="15">
        <v>125</v>
      </c>
      <c r="H13" s="15">
        <v>333187.5</v>
      </c>
      <c r="I13" s="1" t="s">
        <v>21</v>
      </c>
      <c r="J13" s="15">
        <v>333187.5</v>
      </c>
      <c r="K13" s="15">
        <v>319860</v>
      </c>
      <c r="L13" s="15">
        <v>13327.5</v>
      </c>
      <c r="M13" s="2">
        <v>41821</v>
      </c>
      <c r="N13">
        <v>7</v>
      </c>
      <c r="O13" s="1" t="s">
        <v>33</v>
      </c>
      <c r="P13">
        <v>2014</v>
      </c>
      <c r="Q13" s="15">
        <v>5</v>
      </c>
    </row>
    <row r="14" spans="1:17" x14ac:dyDescent="0.3">
      <c r="A14" s="1" t="s">
        <v>34</v>
      </c>
      <c r="B14" s="1" t="s">
        <v>27</v>
      </c>
      <c r="C14" s="1" t="s">
        <v>29</v>
      </c>
      <c r="D14" s="1" t="s">
        <v>20</v>
      </c>
      <c r="E14">
        <v>958</v>
      </c>
      <c r="F14" s="15">
        <v>5</v>
      </c>
      <c r="G14" s="15">
        <v>300</v>
      </c>
      <c r="H14" s="15">
        <v>287400</v>
      </c>
      <c r="I14" s="1" t="s">
        <v>21</v>
      </c>
      <c r="J14" s="15">
        <v>287400</v>
      </c>
      <c r="K14" s="15">
        <v>239500</v>
      </c>
      <c r="L14" s="15">
        <v>47900</v>
      </c>
      <c r="M14" s="2">
        <v>41852</v>
      </c>
      <c r="N14">
        <v>8</v>
      </c>
      <c r="O14" s="1" t="s">
        <v>35</v>
      </c>
      <c r="P14">
        <v>2014</v>
      </c>
      <c r="Q14" s="15">
        <v>50</v>
      </c>
    </row>
    <row r="15" spans="1:17" x14ac:dyDescent="0.3">
      <c r="A15" s="1" t="s">
        <v>17</v>
      </c>
      <c r="B15" s="1" t="s">
        <v>23</v>
      </c>
      <c r="C15" s="1" t="s">
        <v>29</v>
      </c>
      <c r="D15" s="1" t="s">
        <v>20</v>
      </c>
      <c r="E15">
        <v>2146</v>
      </c>
      <c r="F15" s="15">
        <v>5</v>
      </c>
      <c r="G15" s="15">
        <v>7</v>
      </c>
      <c r="H15" s="15">
        <v>15022</v>
      </c>
      <c r="I15" s="1" t="s">
        <v>21</v>
      </c>
      <c r="J15" s="15">
        <v>15022</v>
      </c>
      <c r="K15" s="15">
        <v>10730</v>
      </c>
      <c r="L15" s="15">
        <v>4292</v>
      </c>
      <c r="M15" s="2">
        <v>41883</v>
      </c>
      <c r="N15">
        <v>9</v>
      </c>
      <c r="O15" s="1" t="s">
        <v>36</v>
      </c>
      <c r="P15">
        <v>2014</v>
      </c>
      <c r="Q15" s="15">
        <v>2</v>
      </c>
    </row>
    <row r="16" spans="1:17" x14ac:dyDescent="0.3">
      <c r="A16" s="1" t="s">
        <v>24</v>
      </c>
      <c r="B16" s="1" t="s">
        <v>37</v>
      </c>
      <c r="C16" s="1" t="s">
        <v>29</v>
      </c>
      <c r="D16" s="1" t="s">
        <v>20</v>
      </c>
      <c r="E16">
        <v>615</v>
      </c>
      <c r="F16" s="15">
        <v>5</v>
      </c>
      <c r="G16" s="15">
        <v>15</v>
      </c>
      <c r="H16" s="15">
        <v>9225</v>
      </c>
      <c r="I16" s="1" t="s">
        <v>21</v>
      </c>
      <c r="J16" s="15">
        <v>9225</v>
      </c>
      <c r="K16" s="15">
        <v>6150</v>
      </c>
      <c r="L16" s="15">
        <v>3075</v>
      </c>
      <c r="M16" s="2">
        <v>41974</v>
      </c>
      <c r="N16">
        <v>12</v>
      </c>
      <c r="O16" s="1" t="s">
        <v>28</v>
      </c>
      <c r="P16">
        <v>2014</v>
      </c>
      <c r="Q16" s="15">
        <v>5</v>
      </c>
    </row>
    <row r="17" spans="1:17" x14ac:dyDescent="0.3">
      <c r="A17" s="1" t="s">
        <v>17</v>
      </c>
      <c r="B17" s="1" t="s">
        <v>18</v>
      </c>
      <c r="C17" s="1" t="s">
        <v>38</v>
      </c>
      <c r="D17" s="1" t="s">
        <v>20</v>
      </c>
      <c r="E17">
        <v>292</v>
      </c>
      <c r="F17" s="15">
        <v>10</v>
      </c>
      <c r="G17" s="15">
        <v>20</v>
      </c>
      <c r="H17" s="15">
        <v>5840</v>
      </c>
      <c r="I17" s="1" t="s">
        <v>21</v>
      </c>
      <c r="J17" s="15">
        <v>5840</v>
      </c>
      <c r="K17" s="15">
        <v>2920</v>
      </c>
      <c r="L17" s="15">
        <v>2920</v>
      </c>
      <c r="M17" s="2">
        <v>41671</v>
      </c>
      <c r="N17">
        <v>2</v>
      </c>
      <c r="O17" s="1" t="s">
        <v>39</v>
      </c>
      <c r="P17">
        <v>2014</v>
      </c>
      <c r="Q17" s="15">
        <v>10</v>
      </c>
    </row>
    <row r="18" spans="1:17" x14ac:dyDescent="0.3">
      <c r="A18" s="1" t="s">
        <v>24</v>
      </c>
      <c r="B18" s="1" t="s">
        <v>27</v>
      </c>
      <c r="C18" s="1" t="s">
        <v>38</v>
      </c>
      <c r="D18" s="1" t="s">
        <v>20</v>
      </c>
      <c r="E18">
        <v>974</v>
      </c>
      <c r="F18" s="15">
        <v>10</v>
      </c>
      <c r="G18" s="15">
        <v>15</v>
      </c>
      <c r="H18" s="15">
        <v>14610</v>
      </c>
      <c r="I18" s="1" t="s">
        <v>21</v>
      </c>
      <c r="J18" s="15">
        <v>14610</v>
      </c>
      <c r="K18" s="15">
        <v>9740</v>
      </c>
      <c r="L18" s="15">
        <v>4870</v>
      </c>
      <c r="M18" s="2">
        <v>41671</v>
      </c>
      <c r="N18">
        <v>2</v>
      </c>
      <c r="O18" s="1" t="s">
        <v>39</v>
      </c>
      <c r="P18">
        <v>2014</v>
      </c>
      <c r="Q18" s="15">
        <v>5</v>
      </c>
    </row>
    <row r="19" spans="1:17" x14ac:dyDescent="0.3">
      <c r="A19" s="1" t="s">
        <v>31</v>
      </c>
      <c r="B19" s="1" t="s">
        <v>18</v>
      </c>
      <c r="C19" s="1" t="s">
        <v>38</v>
      </c>
      <c r="D19" s="1" t="s">
        <v>20</v>
      </c>
      <c r="E19">
        <v>2518</v>
      </c>
      <c r="F19" s="15">
        <v>10</v>
      </c>
      <c r="G19" s="15">
        <v>12</v>
      </c>
      <c r="H19" s="15">
        <v>30216</v>
      </c>
      <c r="I19" s="1" t="s">
        <v>21</v>
      </c>
      <c r="J19" s="15">
        <v>30216</v>
      </c>
      <c r="K19" s="15">
        <v>7554</v>
      </c>
      <c r="L19" s="15">
        <v>22662</v>
      </c>
      <c r="M19" s="2">
        <v>41791</v>
      </c>
      <c r="N19">
        <v>6</v>
      </c>
      <c r="O19" s="1" t="s">
        <v>26</v>
      </c>
      <c r="P19">
        <v>2014</v>
      </c>
      <c r="Q19" s="15">
        <v>9</v>
      </c>
    </row>
    <row r="20" spans="1:17" x14ac:dyDescent="0.3">
      <c r="A20" s="1" t="s">
        <v>17</v>
      </c>
      <c r="B20" s="1" t="s">
        <v>23</v>
      </c>
      <c r="C20" s="1" t="s">
        <v>38</v>
      </c>
      <c r="D20" s="1" t="s">
        <v>20</v>
      </c>
      <c r="E20">
        <v>1006</v>
      </c>
      <c r="F20" s="15">
        <v>10</v>
      </c>
      <c r="G20" s="15">
        <v>350</v>
      </c>
      <c r="H20" s="15">
        <v>352100</v>
      </c>
      <c r="I20" s="1" t="s">
        <v>21</v>
      </c>
      <c r="J20" s="15">
        <v>352100</v>
      </c>
      <c r="K20" s="15">
        <v>261560</v>
      </c>
      <c r="L20" s="15">
        <v>90540</v>
      </c>
      <c r="M20" s="2">
        <v>41791</v>
      </c>
      <c r="N20">
        <v>6</v>
      </c>
      <c r="O20" s="1" t="s">
        <v>26</v>
      </c>
      <c r="P20">
        <v>2014</v>
      </c>
      <c r="Q20" s="15">
        <v>90</v>
      </c>
    </row>
    <row r="21" spans="1:17" x14ac:dyDescent="0.3">
      <c r="A21" s="1" t="s">
        <v>31</v>
      </c>
      <c r="B21" s="1" t="s">
        <v>23</v>
      </c>
      <c r="C21" s="1" t="s">
        <v>38</v>
      </c>
      <c r="D21" s="1" t="s">
        <v>20</v>
      </c>
      <c r="E21">
        <v>367</v>
      </c>
      <c r="F21" s="15">
        <v>10</v>
      </c>
      <c r="G21" s="15">
        <v>12</v>
      </c>
      <c r="H21" s="15">
        <v>4404</v>
      </c>
      <c r="I21" s="1" t="s">
        <v>21</v>
      </c>
      <c r="J21" s="15">
        <v>4404</v>
      </c>
      <c r="K21" s="15">
        <v>1101</v>
      </c>
      <c r="L21" s="15">
        <v>3303</v>
      </c>
      <c r="M21" s="2">
        <v>41821</v>
      </c>
      <c r="N21">
        <v>7</v>
      </c>
      <c r="O21" s="1" t="s">
        <v>33</v>
      </c>
      <c r="P21">
        <v>2014</v>
      </c>
      <c r="Q21" s="15">
        <v>9</v>
      </c>
    </row>
    <row r="22" spans="1:17" x14ac:dyDescent="0.3">
      <c r="A22" s="1" t="s">
        <v>17</v>
      </c>
      <c r="B22" s="1" t="s">
        <v>27</v>
      </c>
      <c r="C22" s="1" t="s">
        <v>38</v>
      </c>
      <c r="D22" s="1" t="s">
        <v>20</v>
      </c>
      <c r="E22">
        <v>883</v>
      </c>
      <c r="F22" s="15">
        <v>10</v>
      </c>
      <c r="G22" s="15">
        <v>7</v>
      </c>
      <c r="H22" s="15">
        <v>6181</v>
      </c>
      <c r="I22" s="1" t="s">
        <v>21</v>
      </c>
      <c r="J22" s="15">
        <v>6181</v>
      </c>
      <c r="K22" s="15">
        <v>4415</v>
      </c>
      <c r="L22" s="15">
        <v>1766</v>
      </c>
      <c r="M22" s="2">
        <v>41852</v>
      </c>
      <c r="N22">
        <v>8</v>
      </c>
      <c r="O22" s="1" t="s">
        <v>35</v>
      </c>
      <c r="P22">
        <v>2014</v>
      </c>
      <c r="Q22" s="15">
        <v>2</v>
      </c>
    </row>
    <row r="23" spans="1:17" x14ac:dyDescent="0.3">
      <c r="A23" s="1" t="s">
        <v>24</v>
      </c>
      <c r="B23" s="1" t="s">
        <v>27</v>
      </c>
      <c r="C23" s="1" t="s">
        <v>38</v>
      </c>
      <c r="D23" s="1" t="s">
        <v>20</v>
      </c>
      <c r="E23">
        <v>2472</v>
      </c>
      <c r="F23" s="15">
        <v>10</v>
      </c>
      <c r="G23" s="15">
        <v>15</v>
      </c>
      <c r="H23" s="15">
        <v>37080</v>
      </c>
      <c r="I23" s="1" t="s">
        <v>21</v>
      </c>
      <c r="J23" s="15">
        <v>37080</v>
      </c>
      <c r="K23" s="15">
        <v>24720</v>
      </c>
      <c r="L23" s="15">
        <v>12360</v>
      </c>
      <c r="M23" s="2">
        <v>41883</v>
      </c>
      <c r="N23">
        <v>9</v>
      </c>
      <c r="O23" s="1" t="s">
        <v>36</v>
      </c>
      <c r="P23">
        <v>2014</v>
      </c>
      <c r="Q23" s="15">
        <v>5</v>
      </c>
    </row>
    <row r="24" spans="1:17" x14ac:dyDescent="0.3">
      <c r="A24" s="1" t="s">
        <v>17</v>
      </c>
      <c r="B24" s="1" t="s">
        <v>37</v>
      </c>
      <c r="C24" s="1" t="s">
        <v>38</v>
      </c>
      <c r="D24" s="1" t="s">
        <v>20</v>
      </c>
      <c r="E24">
        <v>1143</v>
      </c>
      <c r="F24" s="15">
        <v>10</v>
      </c>
      <c r="G24" s="15">
        <v>7</v>
      </c>
      <c r="H24" s="15">
        <v>8001</v>
      </c>
      <c r="I24" s="1" t="s">
        <v>21</v>
      </c>
      <c r="J24" s="15">
        <v>8001</v>
      </c>
      <c r="K24" s="15">
        <v>5715</v>
      </c>
      <c r="L24" s="15">
        <v>2286</v>
      </c>
      <c r="M24" s="2">
        <v>41913</v>
      </c>
      <c r="N24">
        <v>10</v>
      </c>
      <c r="O24" s="1" t="s">
        <v>40</v>
      </c>
      <c r="P24">
        <v>2014</v>
      </c>
      <c r="Q24" s="15">
        <v>2</v>
      </c>
    </row>
    <row r="25" spans="1:17" x14ac:dyDescent="0.3">
      <c r="A25" s="1" t="s">
        <v>17</v>
      </c>
      <c r="B25" s="1" t="s">
        <v>18</v>
      </c>
      <c r="C25" s="1" t="s">
        <v>38</v>
      </c>
      <c r="D25" s="1" t="s">
        <v>20</v>
      </c>
      <c r="E25">
        <v>1817</v>
      </c>
      <c r="F25" s="15">
        <v>10</v>
      </c>
      <c r="G25" s="15">
        <v>20</v>
      </c>
      <c r="H25" s="15">
        <v>36340</v>
      </c>
      <c r="I25" s="1" t="s">
        <v>21</v>
      </c>
      <c r="J25" s="15">
        <v>36340</v>
      </c>
      <c r="K25" s="15">
        <v>18170</v>
      </c>
      <c r="L25" s="15">
        <v>18170</v>
      </c>
      <c r="M25" s="2">
        <v>41974</v>
      </c>
      <c r="N25">
        <v>12</v>
      </c>
      <c r="O25" s="1" t="s">
        <v>28</v>
      </c>
      <c r="P25">
        <v>2014</v>
      </c>
      <c r="Q25" s="15">
        <v>10</v>
      </c>
    </row>
    <row r="26" spans="1:17" x14ac:dyDescent="0.3">
      <c r="A26" s="1" t="s">
        <v>17</v>
      </c>
      <c r="B26" s="1" t="s">
        <v>23</v>
      </c>
      <c r="C26" s="1" t="s">
        <v>38</v>
      </c>
      <c r="D26" s="1" t="s">
        <v>20</v>
      </c>
      <c r="E26">
        <v>1513</v>
      </c>
      <c r="F26" s="15">
        <v>10</v>
      </c>
      <c r="G26" s="15">
        <v>350</v>
      </c>
      <c r="H26" s="15">
        <v>529550</v>
      </c>
      <c r="I26" s="1" t="s">
        <v>21</v>
      </c>
      <c r="J26" s="15">
        <v>529550</v>
      </c>
      <c r="K26" s="15">
        <v>393380</v>
      </c>
      <c r="L26" s="15">
        <v>136170</v>
      </c>
      <c r="M26" s="2">
        <v>41974</v>
      </c>
      <c r="N26">
        <v>12</v>
      </c>
      <c r="O26" s="1" t="s">
        <v>28</v>
      </c>
      <c r="P26">
        <v>2014</v>
      </c>
      <c r="Q26" s="15">
        <v>90</v>
      </c>
    </row>
    <row r="27" spans="1:17" x14ac:dyDescent="0.3">
      <c r="A27" s="1" t="s">
        <v>17</v>
      </c>
      <c r="B27" s="1" t="s">
        <v>25</v>
      </c>
      <c r="C27" s="1" t="s">
        <v>41</v>
      </c>
      <c r="D27" s="1" t="s">
        <v>20</v>
      </c>
      <c r="E27">
        <v>2750</v>
      </c>
      <c r="F27" s="15">
        <v>260</v>
      </c>
      <c r="G27" s="15">
        <v>350</v>
      </c>
      <c r="H27" s="15">
        <v>962500</v>
      </c>
      <c r="I27" s="1" t="s">
        <v>21</v>
      </c>
      <c r="J27" s="15">
        <v>962500</v>
      </c>
      <c r="K27" s="15">
        <v>715000</v>
      </c>
      <c r="L27" s="15">
        <v>247500</v>
      </c>
      <c r="M27" s="2">
        <v>41671</v>
      </c>
      <c r="N27">
        <v>2</v>
      </c>
      <c r="O27" s="1" t="s">
        <v>39</v>
      </c>
      <c r="P27">
        <v>2014</v>
      </c>
      <c r="Q27" s="15">
        <v>90</v>
      </c>
    </row>
    <row r="28" spans="1:17" x14ac:dyDescent="0.3">
      <c r="A28" s="1" t="s">
        <v>31</v>
      </c>
      <c r="B28" s="1" t="s">
        <v>37</v>
      </c>
      <c r="C28" s="1" t="s">
        <v>41</v>
      </c>
      <c r="D28" s="1" t="s">
        <v>20</v>
      </c>
      <c r="E28">
        <v>1953</v>
      </c>
      <c r="F28" s="15">
        <v>260</v>
      </c>
      <c r="G28" s="15">
        <v>12</v>
      </c>
      <c r="H28" s="15">
        <v>23436</v>
      </c>
      <c r="I28" s="1" t="s">
        <v>21</v>
      </c>
      <c r="J28" s="15">
        <v>23436</v>
      </c>
      <c r="K28" s="15">
        <v>5859</v>
      </c>
      <c r="L28" s="15">
        <v>17577</v>
      </c>
      <c r="M28" s="2">
        <v>41730</v>
      </c>
      <c r="N28">
        <v>4</v>
      </c>
      <c r="O28" s="1" t="s">
        <v>42</v>
      </c>
      <c r="P28">
        <v>2014</v>
      </c>
      <c r="Q28" s="15">
        <v>9</v>
      </c>
    </row>
    <row r="29" spans="1:17" x14ac:dyDescent="0.3">
      <c r="A29" s="1" t="s">
        <v>32</v>
      </c>
      <c r="B29" s="1" t="s">
        <v>23</v>
      </c>
      <c r="C29" s="1" t="s">
        <v>41</v>
      </c>
      <c r="D29" s="1" t="s">
        <v>20</v>
      </c>
      <c r="E29">
        <v>4219.5</v>
      </c>
      <c r="F29" s="15">
        <v>260</v>
      </c>
      <c r="G29" s="15">
        <v>125</v>
      </c>
      <c r="H29" s="15">
        <v>527437.5</v>
      </c>
      <c r="I29" s="1" t="s">
        <v>21</v>
      </c>
      <c r="J29" s="15">
        <v>527437.5</v>
      </c>
      <c r="K29" s="15">
        <v>506340</v>
      </c>
      <c r="L29" s="15">
        <v>21097.5</v>
      </c>
      <c r="M29" s="2">
        <v>41730</v>
      </c>
      <c r="N29">
        <v>4</v>
      </c>
      <c r="O29" s="1" t="s">
        <v>42</v>
      </c>
      <c r="P29">
        <v>2014</v>
      </c>
      <c r="Q29" s="15">
        <v>5</v>
      </c>
    </row>
    <row r="30" spans="1:17" x14ac:dyDescent="0.3">
      <c r="A30" s="1" t="s">
        <v>17</v>
      </c>
      <c r="B30" s="1" t="s">
        <v>25</v>
      </c>
      <c r="C30" s="1" t="s">
        <v>41</v>
      </c>
      <c r="D30" s="1" t="s">
        <v>20</v>
      </c>
      <c r="E30">
        <v>1899</v>
      </c>
      <c r="F30" s="15">
        <v>260</v>
      </c>
      <c r="G30" s="15">
        <v>20</v>
      </c>
      <c r="H30" s="15">
        <v>37980</v>
      </c>
      <c r="I30" s="1" t="s">
        <v>21</v>
      </c>
      <c r="J30" s="15">
        <v>37980</v>
      </c>
      <c r="K30" s="15">
        <v>18990</v>
      </c>
      <c r="L30" s="15">
        <v>18990</v>
      </c>
      <c r="M30" s="2">
        <v>41791</v>
      </c>
      <c r="N30">
        <v>6</v>
      </c>
      <c r="O30" s="1" t="s">
        <v>26</v>
      </c>
      <c r="P30">
        <v>2014</v>
      </c>
      <c r="Q30" s="15">
        <v>10</v>
      </c>
    </row>
    <row r="31" spans="1:17" x14ac:dyDescent="0.3">
      <c r="A31" s="1" t="s">
        <v>17</v>
      </c>
      <c r="B31" s="1" t="s">
        <v>23</v>
      </c>
      <c r="C31" s="1" t="s">
        <v>41</v>
      </c>
      <c r="D31" s="1" t="s">
        <v>20</v>
      </c>
      <c r="E31">
        <v>1686</v>
      </c>
      <c r="F31" s="15">
        <v>260</v>
      </c>
      <c r="G31" s="15">
        <v>7</v>
      </c>
      <c r="H31" s="15">
        <v>11802</v>
      </c>
      <c r="I31" s="1" t="s">
        <v>21</v>
      </c>
      <c r="J31" s="15">
        <v>11802</v>
      </c>
      <c r="K31" s="15">
        <v>8430</v>
      </c>
      <c r="L31" s="15">
        <v>3372</v>
      </c>
      <c r="M31" s="2">
        <v>41821</v>
      </c>
      <c r="N31">
        <v>7</v>
      </c>
      <c r="O31" s="1" t="s">
        <v>33</v>
      </c>
      <c r="P31">
        <v>2014</v>
      </c>
      <c r="Q31" s="15">
        <v>2</v>
      </c>
    </row>
    <row r="32" spans="1:17" x14ac:dyDescent="0.3">
      <c r="A32" s="1" t="s">
        <v>31</v>
      </c>
      <c r="B32" s="1" t="s">
        <v>37</v>
      </c>
      <c r="C32" s="1" t="s">
        <v>41</v>
      </c>
      <c r="D32" s="1" t="s">
        <v>20</v>
      </c>
      <c r="E32">
        <v>2141</v>
      </c>
      <c r="F32" s="15">
        <v>260</v>
      </c>
      <c r="G32" s="15">
        <v>12</v>
      </c>
      <c r="H32" s="15">
        <v>25692</v>
      </c>
      <c r="I32" s="1" t="s">
        <v>21</v>
      </c>
      <c r="J32" s="15">
        <v>25692</v>
      </c>
      <c r="K32" s="15">
        <v>6423</v>
      </c>
      <c r="L32" s="15">
        <v>19269</v>
      </c>
      <c r="M32" s="2">
        <v>41852</v>
      </c>
      <c r="N32">
        <v>8</v>
      </c>
      <c r="O32" s="1" t="s">
        <v>35</v>
      </c>
      <c r="P32">
        <v>2014</v>
      </c>
      <c r="Q32" s="15">
        <v>9</v>
      </c>
    </row>
    <row r="33" spans="1:17" x14ac:dyDescent="0.3">
      <c r="A33" s="1" t="s">
        <v>17</v>
      </c>
      <c r="B33" s="1" t="s">
        <v>37</v>
      </c>
      <c r="C33" s="1" t="s">
        <v>41</v>
      </c>
      <c r="D33" s="1" t="s">
        <v>20</v>
      </c>
      <c r="E33">
        <v>1143</v>
      </c>
      <c r="F33" s="15">
        <v>260</v>
      </c>
      <c r="G33" s="15">
        <v>7</v>
      </c>
      <c r="H33" s="15">
        <v>8001</v>
      </c>
      <c r="I33" s="1" t="s">
        <v>21</v>
      </c>
      <c r="J33" s="15">
        <v>8001</v>
      </c>
      <c r="K33" s="15">
        <v>5715</v>
      </c>
      <c r="L33" s="15">
        <v>2286</v>
      </c>
      <c r="M33" s="2">
        <v>41913</v>
      </c>
      <c r="N33">
        <v>10</v>
      </c>
      <c r="O33" s="1" t="s">
        <v>40</v>
      </c>
      <c r="P33">
        <v>2014</v>
      </c>
      <c r="Q33" s="15">
        <v>2</v>
      </c>
    </row>
    <row r="34" spans="1:17" x14ac:dyDescent="0.3">
      <c r="A34" s="1" t="s">
        <v>24</v>
      </c>
      <c r="B34" s="1" t="s">
        <v>37</v>
      </c>
      <c r="C34" s="1" t="s">
        <v>41</v>
      </c>
      <c r="D34" s="1" t="s">
        <v>20</v>
      </c>
      <c r="E34">
        <v>615</v>
      </c>
      <c r="F34" s="15">
        <v>260</v>
      </c>
      <c r="G34" s="15">
        <v>15</v>
      </c>
      <c r="H34" s="15">
        <v>9225</v>
      </c>
      <c r="I34" s="1" t="s">
        <v>21</v>
      </c>
      <c r="J34" s="15">
        <v>9225</v>
      </c>
      <c r="K34" s="15">
        <v>6150</v>
      </c>
      <c r="L34" s="15">
        <v>3075</v>
      </c>
      <c r="M34" s="2">
        <v>41974</v>
      </c>
      <c r="N34">
        <v>12</v>
      </c>
      <c r="O34" s="1" t="s">
        <v>28</v>
      </c>
      <c r="P34">
        <v>2014</v>
      </c>
      <c r="Q34" s="15">
        <v>5</v>
      </c>
    </row>
    <row r="35" spans="1:17" x14ac:dyDescent="0.3">
      <c r="A35" s="1" t="s">
        <v>17</v>
      </c>
      <c r="B35" s="1" t="s">
        <v>25</v>
      </c>
      <c r="C35" s="1" t="s">
        <v>38</v>
      </c>
      <c r="D35" s="1" t="s">
        <v>43</v>
      </c>
      <c r="E35">
        <v>3945</v>
      </c>
      <c r="F35" s="15">
        <v>10</v>
      </c>
      <c r="G35" s="15">
        <v>7</v>
      </c>
      <c r="H35" s="15">
        <v>27615</v>
      </c>
      <c r="I35" s="1" t="s">
        <v>44</v>
      </c>
      <c r="J35" s="15">
        <v>27338.85</v>
      </c>
      <c r="K35" s="15">
        <v>19725</v>
      </c>
      <c r="L35" s="15">
        <v>7613.85</v>
      </c>
      <c r="M35" s="2">
        <v>41640</v>
      </c>
      <c r="N35">
        <v>1</v>
      </c>
      <c r="O35" s="1" t="s">
        <v>22</v>
      </c>
      <c r="P35">
        <v>2014</v>
      </c>
      <c r="Q35" s="15">
        <v>1.93</v>
      </c>
    </row>
    <row r="36" spans="1:17" x14ac:dyDescent="0.3">
      <c r="A36" s="1" t="s">
        <v>24</v>
      </c>
      <c r="B36" s="1" t="s">
        <v>25</v>
      </c>
      <c r="C36" s="1" t="s">
        <v>38</v>
      </c>
      <c r="D36" s="1" t="s">
        <v>43</v>
      </c>
      <c r="E36">
        <v>2296</v>
      </c>
      <c r="F36" s="15">
        <v>10</v>
      </c>
      <c r="G36" s="15">
        <v>15</v>
      </c>
      <c r="H36" s="15">
        <v>34440</v>
      </c>
      <c r="I36" s="1" t="s">
        <v>45</v>
      </c>
      <c r="J36" s="15">
        <v>34095.599999999999</v>
      </c>
      <c r="K36" s="15">
        <v>22960</v>
      </c>
      <c r="L36" s="15">
        <v>11135.6</v>
      </c>
      <c r="M36" s="2">
        <v>41671</v>
      </c>
      <c r="N36">
        <v>2</v>
      </c>
      <c r="O36" s="1" t="s">
        <v>39</v>
      </c>
      <c r="P36">
        <v>2014</v>
      </c>
      <c r="Q36" s="15">
        <v>4.8499999999999996</v>
      </c>
    </row>
    <row r="37" spans="1:17" x14ac:dyDescent="0.3">
      <c r="A37" s="1" t="s">
        <v>17</v>
      </c>
      <c r="B37" s="1" t="s">
        <v>25</v>
      </c>
      <c r="C37" s="1" t="s">
        <v>38</v>
      </c>
      <c r="D37" s="1" t="s">
        <v>43</v>
      </c>
      <c r="E37">
        <v>1030</v>
      </c>
      <c r="F37" s="15">
        <v>10</v>
      </c>
      <c r="G37" s="15">
        <v>7</v>
      </c>
      <c r="H37" s="15">
        <v>7210</v>
      </c>
      <c r="I37" s="1" t="s">
        <v>46</v>
      </c>
      <c r="J37" s="15">
        <v>7137.9</v>
      </c>
      <c r="K37" s="15">
        <v>5150</v>
      </c>
      <c r="L37" s="15">
        <v>1987.9</v>
      </c>
      <c r="M37" s="2">
        <v>41760</v>
      </c>
      <c r="N37">
        <v>5</v>
      </c>
      <c r="O37" s="1" t="s">
        <v>47</v>
      </c>
      <c r="P37">
        <v>2014</v>
      </c>
      <c r="Q37" s="15">
        <v>1.93</v>
      </c>
    </row>
    <row r="38" spans="1:17" x14ac:dyDescent="0.3">
      <c r="A38" s="1" t="s">
        <v>31</v>
      </c>
      <c r="B38" s="1" t="s">
        <v>37</v>
      </c>
      <c r="C38" s="1" t="s">
        <v>19</v>
      </c>
      <c r="D38" s="1" t="s">
        <v>43</v>
      </c>
      <c r="E38">
        <v>1858</v>
      </c>
      <c r="F38" s="15">
        <v>3</v>
      </c>
      <c r="G38" s="15">
        <v>12</v>
      </c>
      <c r="H38" s="15">
        <v>22296</v>
      </c>
      <c r="I38" s="1" t="s">
        <v>48</v>
      </c>
      <c r="J38" s="15">
        <v>22073.040000000001</v>
      </c>
      <c r="K38" s="15">
        <v>5574</v>
      </c>
      <c r="L38" s="15">
        <v>16499.04</v>
      </c>
      <c r="M38" s="2">
        <v>41671</v>
      </c>
      <c r="N38">
        <v>2</v>
      </c>
      <c r="O38" s="1" t="s">
        <v>39</v>
      </c>
      <c r="P38">
        <v>2014</v>
      </c>
      <c r="Q38" s="15">
        <v>8.8800000000000008</v>
      </c>
    </row>
    <row r="39" spans="1:17" x14ac:dyDescent="0.3">
      <c r="A39" s="1" t="s">
        <v>17</v>
      </c>
      <c r="B39" s="1" t="s">
        <v>27</v>
      </c>
      <c r="C39" s="1" t="s">
        <v>19</v>
      </c>
      <c r="D39" s="1" t="s">
        <v>43</v>
      </c>
      <c r="E39">
        <v>1210</v>
      </c>
      <c r="F39" s="15">
        <v>3</v>
      </c>
      <c r="G39" s="15">
        <v>350</v>
      </c>
      <c r="H39" s="15">
        <v>423500</v>
      </c>
      <c r="I39" s="1" t="s">
        <v>49</v>
      </c>
      <c r="J39" s="15">
        <v>419265</v>
      </c>
      <c r="K39" s="15">
        <v>314600</v>
      </c>
      <c r="L39" s="15">
        <v>104665</v>
      </c>
      <c r="M39" s="2">
        <v>41699</v>
      </c>
      <c r="N39">
        <v>3</v>
      </c>
      <c r="O39" s="1" t="s">
        <v>30</v>
      </c>
      <c r="P39">
        <v>2014</v>
      </c>
      <c r="Q39" s="15">
        <v>86.5</v>
      </c>
    </row>
    <row r="40" spans="1:17" x14ac:dyDescent="0.3">
      <c r="A40" s="1" t="s">
        <v>17</v>
      </c>
      <c r="B40" s="1" t="s">
        <v>37</v>
      </c>
      <c r="C40" s="1" t="s">
        <v>19</v>
      </c>
      <c r="D40" s="1" t="s">
        <v>43</v>
      </c>
      <c r="E40">
        <v>2529</v>
      </c>
      <c r="F40" s="15">
        <v>3</v>
      </c>
      <c r="G40" s="15">
        <v>7</v>
      </c>
      <c r="H40" s="15">
        <v>17703</v>
      </c>
      <c r="I40" s="1" t="s">
        <v>50</v>
      </c>
      <c r="J40" s="15">
        <v>17525.97</v>
      </c>
      <c r="K40" s="15">
        <v>12645</v>
      </c>
      <c r="L40" s="15">
        <v>4880.97</v>
      </c>
      <c r="M40" s="2">
        <v>41821</v>
      </c>
      <c r="N40">
        <v>7</v>
      </c>
      <c r="O40" s="1" t="s">
        <v>33</v>
      </c>
      <c r="P40">
        <v>2014</v>
      </c>
      <c r="Q40" s="15">
        <v>1.93</v>
      </c>
    </row>
    <row r="41" spans="1:17" x14ac:dyDescent="0.3">
      <c r="A41" s="1" t="s">
        <v>31</v>
      </c>
      <c r="B41" s="1" t="s">
        <v>18</v>
      </c>
      <c r="C41" s="1" t="s">
        <v>19</v>
      </c>
      <c r="D41" s="1" t="s">
        <v>43</v>
      </c>
      <c r="E41">
        <v>1445</v>
      </c>
      <c r="F41" s="15">
        <v>3</v>
      </c>
      <c r="G41" s="15">
        <v>12</v>
      </c>
      <c r="H41" s="15">
        <v>17340</v>
      </c>
      <c r="I41" s="1" t="s">
        <v>51</v>
      </c>
      <c r="J41" s="15">
        <v>17166.599999999999</v>
      </c>
      <c r="K41" s="15">
        <v>4335</v>
      </c>
      <c r="L41" s="15">
        <v>12831.6</v>
      </c>
      <c r="M41" s="2">
        <v>41883</v>
      </c>
      <c r="N41">
        <v>9</v>
      </c>
      <c r="O41" s="1" t="s">
        <v>36</v>
      </c>
      <c r="P41">
        <v>2014</v>
      </c>
      <c r="Q41" s="15">
        <v>8.8800000000000008</v>
      </c>
    </row>
    <row r="42" spans="1:17" x14ac:dyDescent="0.3">
      <c r="A42" s="1" t="s">
        <v>31</v>
      </c>
      <c r="B42" s="1" t="s">
        <v>25</v>
      </c>
      <c r="C42" s="1" t="s">
        <v>19</v>
      </c>
      <c r="D42" s="1" t="s">
        <v>43</v>
      </c>
      <c r="E42">
        <v>2671</v>
      </c>
      <c r="F42" s="15">
        <v>3</v>
      </c>
      <c r="G42" s="15">
        <v>12</v>
      </c>
      <c r="H42" s="15">
        <v>32052</v>
      </c>
      <c r="I42" s="1" t="s">
        <v>52</v>
      </c>
      <c r="J42" s="15">
        <v>31731.48</v>
      </c>
      <c r="K42" s="15">
        <v>8013</v>
      </c>
      <c r="L42" s="15">
        <v>23718.48</v>
      </c>
      <c r="M42" s="2">
        <v>41883</v>
      </c>
      <c r="N42">
        <v>9</v>
      </c>
      <c r="O42" s="1" t="s">
        <v>36</v>
      </c>
      <c r="P42">
        <v>2014</v>
      </c>
      <c r="Q42" s="15">
        <v>8.8800000000000008</v>
      </c>
    </row>
    <row r="43" spans="1:17" x14ac:dyDescent="0.3">
      <c r="A43" s="1" t="s">
        <v>17</v>
      </c>
      <c r="B43" s="1" t="s">
        <v>27</v>
      </c>
      <c r="C43" s="1" t="s">
        <v>19</v>
      </c>
      <c r="D43" s="1" t="s">
        <v>43</v>
      </c>
      <c r="E43">
        <v>1397</v>
      </c>
      <c r="F43" s="15">
        <v>3</v>
      </c>
      <c r="G43" s="15">
        <v>350</v>
      </c>
      <c r="H43" s="15">
        <v>488950</v>
      </c>
      <c r="I43" s="1" t="s">
        <v>53</v>
      </c>
      <c r="J43" s="15">
        <v>484060.5</v>
      </c>
      <c r="K43" s="15">
        <v>363220</v>
      </c>
      <c r="L43" s="15">
        <v>120840.5</v>
      </c>
      <c r="M43" s="2">
        <v>41913</v>
      </c>
      <c r="N43">
        <v>10</v>
      </c>
      <c r="O43" s="1" t="s">
        <v>40</v>
      </c>
      <c r="P43">
        <v>2014</v>
      </c>
      <c r="Q43" s="15">
        <v>86.5</v>
      </c>
    </row>
    <row r="44" spans="1:17" x14ac:dyDescent="0.3">
      <c r="A44" s="1" t="s">
        <v>17</v>
      </c>
      <c r="B44" s="1" t="s">
        <v>25</v>
      </c>
      <c r="C44" s="1" t="s">
        <v>19</v>
      </c>
      <c r="D44" s="1" t="s">
        <v>43</v>
      </c>
      <c r="E44">
        <v>2155</v>
      </c>
      <c r="F44" s="15">
        <v>3</v>
      </c>
      <c r="G44" s="15">
        <v>350</v>
      </c>
      <c r="H44" s="15">
        <v>754250</v>
      </c>
      <c r="I44" s="1" t="s">
        <v>54</v>
      </c>
      <c r="J44" s="15">
        <v>746707.5</v>
      </c>
      <c r="K44" s="15">
        <v>560300</v>
      </c>
      <c r="L44" s="15">
        <v>186407.5</v>
      </c>
      <c r="M44" s="2">
        <v>41974</v>
      </c>
      <c r="N44">
        <v>12</v>
      </c>
      <c r="O44" s="1" t="s">
        <v>28</v>
      </c>
      <c r="P44">
        <v>2014</v>
      </c>
      <c r="Q44" s="15">
        <v>86.5</v>
      </c>
    </row>
    <row r="45" spans="1:17" x14ac:dyDescent="0.3">
      <c r="A45" s="1" t="s">
        <v>24</v>
      </c>
      <c r="B45" s="1" t="s">
        <v>27</v>
      </c>
      <c r="C45" s="1" t="s">
        <v>29</v>
      </c>
      <c r="D45" s="1" t="s">
        <v>43</v>
      </c>
      <c r="E45">
        <v>2214</v>
      </c>
      <c r="F45" s="15">
        <v>5</v>
      </c>
      <c r="G45" s="15">
        <v>15</v>
      </c>
      <c r="H45" s="15">
        <v>33210</v>
      </c>
      <c r="I45" s="1" t="s">
        <v>55</v>
      </c>
      <c r="J45" s="15">
        <v>32877.9</v>
      </c>
      <c r="K45" s="15">
        <v>22140</v>
      </c>
      <c r="L45" s="15">
        <v>10737.9</v>
      </c>
      <c r="M45" s="2">
        <v>41699</v>
      </c>
      <c r="N45">
        <v>3</v>
      </c>
      <c r="O45" s="1" t="s">
        <v>30</v>
      </c>
      <c r="P45">
        <v>2014</v>
      </c>
      <c r="Q45" s="15">
        <v>4.8499999999999996</v>
      </c>
    </row>
    <row r="46" spans="1:17" x14ac:dyDescent="0.3">
      <c r="A46" s="1" t="s">
        <v>34</v>
      </c>
      <c r="B46" s="1" t="s">
        <v>37</v>
      </c>
      <c r="C46" s="1" t="s">
        <v>29</v>
      </c>
      <c r="D46" s="1" t="s">
        <v>43</v>
      </c>
      <c r="E46">
        <v>2301</v>
      </c>
      <c r="F46" s="15">
        <v>5</v>
      </c>
      <c r="G46" s="15">
        <v>300</v>
      </c>
      <c r="H46" s="15">
        <v>690300</v>
      </c>
      <c r="I46" s="1" t="s">
        <v>56</v>
      </c>
      <c r="J46" s="15">
        <v>683397</v>
      </c>
      <c r="K46" s="15">
        <v>575250</v>
      </c>
      <c r="L46" s="15">
        <v>108147</v>
      </c>
      <c r="M46" s="2">
        <v>41730</v>
      </c>
      <c r="N46">
        <v>4</v>
      </c>
      <c r="O46" s="1" t="s">
        <v>42</v>
      </c>
      <c r="P46">
        <v>2014</v>
      </c>
      <c r="Q46" s="15">
        <v>47</v>
      </c>
    </row>
    <row r="47" spans="1:17" x14ac:dyDescent="0.3">
      <c r="A47" s="1" t="s">
        <v>17</v>
      </c>
      <c r="B47" s="1" t="s">
        <v>25</v>
      </c>
      <c r="C47" s="1" t="s">
        <v>29</v>
      </c>
      <c r="D47" s="1" t="s">
        <v>43</v>
      </c>
      <c r="E47">
        <v>1375.5</v>
      </c>
      <c r="F47" s="15">
        <v>5</v>
      </c>
      <c r="G47" s="15">
        <v>20</v>
      </c>
      <c r="H47" s="15">
        <v>27510</v>
      </c>
      <c r="I47" s="1" t="s">
        <v>57</v>
      </c>
      <c r="J47" s="15">
        <v>27234.9</v>
      </c>
      <c r="K47" s="15">
        <v>13755</v>
      </c>
      <c r="L47" s="15">
        <v>13479.9</v>
      </c>
      <c r="M47" s="2">
        <v>41821</v>
      </c>
      <c r="N47">
        <v>7</v>
      </c>
      <c r="O47" s="1" t="s">
        <v>33</v>
      </c>
      <c r="P47">
        <v>2014</v>
      </c>
      <c r="Q47" s="15">
        <v>9.8000000000000007</v>
      </c>
    </row>
    <row r="48" spans="1:17" x14ac:dyDescent="0.3">
      <c r="A48" s="1" t="s">
        <v>17</v>
      </c>
      <c r="B48" s="1" t="s">
        <v>18</v>
      </c>
      <c r="C48" s="1" t="s">
        <v>29</v>
      </c>
      <c r="D48" s="1" t="s">
        <v>43</v>
      </c>
      <c r="E48">
        <v>1830</v>
      </c>
      <c r="F48" s="15">
        <v>5</v>
      </c>
      <c r="G48" s="15">
        <v>7</v>
      </c>
      <c r="H48" s="15">
        <v>12810</v>
      </c>
      <c r="I48" s="1" t="s">
        <v>58</v>
      </c>
      <c r="J48" s="15">
        <v>12681.9</v>
      </c>
      <c r="K48" s="15">
        <v>9150</v>
      </c>
      <c r="L48" s="15">
        <v>3531.9</v>
      </c>
      <c r="M48" s="2">
        <v>41852</v>
      </c>
      <c r="N48">
        <v>8</v>
      </c>
      <c r="O48" s="1" t="s">
        <v>35</v>
      </c>
      <c r="P48">
        <v>2014</v>
      </c>
      <c r="Q48" s="15">
        <v>1.93</v>
      </c>
    </row>
    <row r="49" spans="1:17" x14ac:dyDescent="0.3">
      <c r="A49" s="1" t="s">
        <v>24</v>
      </c>
      <c r="B49" s="1" t="s">
        <v>37</v>
      </c>
      <c r="C49" s="1" t="s">
        <v>38</v>
      </c>
      <c r="D49" s="1" t="s">
        <v>43</v>
      </c>
      <c r="E49">
        <v>1514</v>
      </c>
      <c r="F49" s="15">
        <v>10</v>
      </c>
      <c r="G49" s="15">
        <v>15</v>
      </c>
      <c r="H49" s="15">
        <v>22710</v>
      </c>
      <c r="I49" s="1" t="s">
        <v>59</v>
      </c>
      <c r="J49" s="15">
        <v>22482.9</v>
      </c>
      <c r="K49" s="15">
        <v>15140</v>
      </c>
      <c r="L49" s="15">
        <v>7342.9</v>
      </c>
      <c r="M49" s="2">
        <v>41671</v>
      </c>
      <c r="N49">
        <v>2</v>
      </c>
      <c r="O49" s="1" t="s">
        <v>39</v>
      </c>
      <c r="P49">
        <v>2014</v>
      </c>
      <c r="Q49" s="15">
        <v>4.8499999999999996</v>
      </c>
    </row>
    <row r="50" spans="1:17" x14ac:dyDescent="0.3">
      <c r="A50" s="1" t="s">
        <v>17</v>
      </c>
      <c r="B50" s="1" t="s">
        <v>37</v>
      </c>
      <c r="C50" s="1" t="s">
        <v>38</v>
      </c>
      <c r="D50" s="1" t="s">
        <v>43</v>
      </c>
      <c r="E50">
        <v>4492.5</v>
      </c>
      <c r="F50" s="15">
        <v>10</v>
      </c>
      <c r="G50" s="15">
        <v>7</v>
      </c>
      <c r="H50" s="15">
        <v>31447.5</v>
      </c>
      <c r="I50" s="1" t="s">
        <v>60</v>
      </c>
      <c r="J50" s="15">
        <v>31133.03</v>
      </c>
      <c r="K50" s="15">
        <v>22462.5</v>
      </c>
      <c r="L50" s="15">
        <v>8670.52</v>
      </c>
      <c r="M50" s="2">
        <v>41730</v>
      </c>
      <c r="N50">
        <v>4</v>
      </c>
      <c r="O50" s="1" t="s">
        <v>42</v>
      </c>
      <c r="P50">
        <v>2014</v>
      </c>
      <c r="Q50" s="15">
        <v>1.93</v>
      </c>
    </row>
    <row r="51" spans="1:17" x14ac:dyDescent="0.3">
      <c r="A51" s="1" t="s">
        <v>32</v>
      </c>
      <c r="B51" s="1" t="s">
        <v>37</v>
      </c>
      <c r="C51" s="1" t="s">
        <v>38</v>
      </c>
      <c r="D51" s="1" t="s">
        <v>43</v>
      </c>
      <c r="E51">
        <v>727</v>
      </c>
      <c r="F51" s="15">
        <v>10</v>
      </c>
      <c r="G51" s="15">
        <v>125</v>
      </c>
      <c r="H51" s="15">
        <v>90875</v>
      </c>
      <c r="I51" s="1" t="s">
        <v>61</v>
      </c>
      <c r="J51" s="15">
        <v>89966.25</v>
      </c>
      <c r="K51" s="15">
        <v>87240</v>
      </c>
      <c r="L51" s="15">
        <v>2726.25</v>
      </c>
      <c r="M51" s="2">
        <v>41791</v>
      </c>
      <c r="N51">
        <v>6</v>
      </c>
      <c r="O51" s="1" t="s">
        <v>26</v>
      </c>
      <c r="P51">
        <v>2014</v>
      </c>
      <c r="Q51" s="15">
        <v>3.75</v>
      </c>
    </row>
    <row r="52" spans="1:17" x14ac:dyDescent="0.3">
      <c r="A52" s="1" t="s">
        <v>32</v>
      </c>
      <c r="B52" s="1" t="s">
        <v>25</v>
      </c>
      <c r="C52" s="1" t="s">
        <v>38</v>
      </c>
      <c r="D52" s="1" t="s">
        <v>43</v>
      </c>
      <c r="E52">
        <v>787</v>
      </c>
      <c r="F52" s="15">
        <v>10</v>
      </c>
      <c r="G52" s="15">
        <v>125</v>
      </c>
      <c r="H52" s="15">
        <v>98375</v>
      </c>
      <c r="I52" s="1" t="s">
        <v>62</v>
      </c>
      <c r="J52" s="15">
        <v>97391.25</v>
      </c>
      <c r="K52" s="15">
        <v>94440</v>
      </c>
      <c r="L52" s="15">
        <v>2951.25</v>
      </c>
      <c r="M52" s="2">
        <v>41791</v>
      </c>
      <c r="N52">
        <v>6</v>
      </c>
      <c r="O52" s="1" t="s">
        <v>26</v>
      </c>
      <c r="P52">
        <v>2014</v>
      </c>
      <c r="Q52" s="15">
        <v>3.75</v>
      </c>
    </row>
    <row r="53" spans="1:17" x14ac:dyDescent="0.3">
      <c r="A53" s="1" t="s">
        <v>32</v>
      </c>
      <c r="B53" s="1" t="s">
        <v>27</v>
      </c>
      <c r="C53" s="1" t="s">
        <v>38</v>
      </c>
      <c r="D53" s="1" t="s">
        <v>43</v>
      </c>
      <c r="E53">
        <v>1823</v>
      </c>
      <c r="F53" s="15">
        <v>10</v>
      </c>
      <c r="G53" s="15">
        <v>125</v>
      </c>
      <c r="H53" s="15">
        <v>227875</v>
      </c>
      <c r="I53" s="1" t="s">
        <v>63</v>
      </c>
      <c r="J53" s="15">
        <v>225596.25</v>
      </c>
      <c r="K53" s="15">
        <v>218760</v>
      </c>
      <c r="L53" s="15">
        <v>6836.25</v>
      </c>
      <c r="M53" s="2">
        <v>41821</v>
      </c>
      <c r="N53">
        <v>7</v>
      </c>
      <c r="O53" s="1" t="s">
        <v>33</v>
      </c>
      <c r="P53">
        <v>2014</v>
      </c>
      <c r="Q53" s="15">
        <v>3.75</v>
      </c>
    </row>
    <row r="54" spans="1:17" x14ac:dyDescent="0.3">
      <c r="A54" s="1" t="s">
        <v>24</v>
      </c>
      <c r="B54" s="1" t="s">
        <v>23</v>
      </c>
      <c r="C54" s="1" t="s">
        <v>38</v>
      </c>
      <c r="D54" s="1" t="s">
        <v>43</v>
      </c>
      <c r="E54">
        <v>747</v>
      </c>
      <c r="F54" s="15">
        <v>10</v>
      </c>
      <c r="G54" s="15">
        <v>15</v>
      </c>
      <c r="H54" s="15">
        <v>11205</v>
      </c>
      <c r="I54" s="1" t="s">
        <v>64</v>
      </c>
      <c r="J54" s="15">
        <v>11092.95</v>
      </c>
      <c r="K54" s="15">
        <v>7470</v>
      </c>
      <c r="L54" s="15">
        <v>3622.95</v>
      </c>
      <c r="M54" s="2">
        <v>41883</v>
      </c>
      <c r="N54">
        <v>9</v>
      </c>
      <c r="O54" s="1" t="s">
        <v>36</v>
      </c>
      <c r="P54">
        <v>2014</v>
      </c>
      <c r="Q54" s="15">
        <v>4.8499999999999996</v>
      </c>
    </row>
    <row r="55" spans="1:17" x14ac:dyDescent="0.3">
      <c r="A55" s="1" t="s">
        <v>34</v>
      </c>
      <c r="B55" s="1" t="s">
        <v>37</v>
      </c>
      <c r="C55" s="1" t="s">
        <v>38</v>
      </c>
      <c r="D55" s="1" t="s">
        <v>43</v>
      </c>
      <c r="E55">
        <v>2905</v>
      </c>
      <c r="F55" s="15">
        <v>10</v>
      </c>
      <c r="G55" s="15">
        <v>300</v>
      </c>
      <c r="H55" s="15">
        <v>871500</v>
      </c>
      <c r="I55" s="1" t="s">
        <v>65</v>
      </c>
      <c r="J55" s="15">
        <v>862785</v>
      </c>
      <c r="K55" s="15">
        <v>726250</v>
      </c>
      <c r="L55" s="15">
        <v>136535</v>
      </c>
      <c r="M55" s="2">
        <v>41944</v>
      </c>
      <c r="N55">
        <v>11</v>
      </c>
      <c r="O55" s="1" t="s">
        <v>66</v>
      </c>
      <c r="P55">
        <v>2014</v>
      </c>
      <c r="Q55" s="15">
        <v>47</v>
      </c>
    </row>
    <row r="56" spans="1:17" x14ac:dyDescent="0.3">
      <c r="A56" s="1" t="s">
        <v>17</v>
      </c>
      <c r="B56" s="1" t="s">
        <v>25</v>
      </c>
      <c r="C56" s="1" t="s">
        <v>38</v>
      </c>
      <c r="D56" s="1" t="s">
        <v>43</v>
      </c>
      <c r="E56">
        <v>2155</v>
      </c>
      <c r="F56" s="15">
        <v>10</v>
      </c>
      <c r="G56" s="15">
        <v>350</v>
      </c>
      <c r="H56" s="15">
        <v>754250</v>
      </c>
      <c r="I56" s="1" t="s">
        <v>54</v>
      </c>
      <c r="J56" s="15">
        <v>746707.5</v>
      </c>
      <c r="K56" s="15">
        <v>560300</v>
      </c>
      <c r="L56" s="15">
        <v>186407.5</v>
      </c>
      <c r="M56" s="2">
        <v>41974</v>
      </c>
      <c r="N56">
        <v>12</v>
      </c>
      <c r="O56" s="1" t="s">
        <v>28</v>
      </c>
      <c r="P56">
        <v>2014</v>
      </c>
      <c r="Q56" s="15">
        <v>86.5</v>
      </c>
    </row>
    <row r="57" spans="1:17" x14ac:dyDescent="0.3">
      <c r="A57" s="1" t="s">
        <v>32</v>
      </c>
      <c r="B57" s="1" t="s">
        <v>18</v>
      </c>
      <c r="C57" s="1" t="s">
        <v>19</v>
      </c>
      <c r="D57" s="1" t="s">
        <v>43</v>
      </c>
      <c r="E57">
        <v>742.5</v>
      </c>
      <c r="F57" s="15">
        <v>3</v>
      </c>
      <c r="G57" s="15">
        <v>125</v>
      </c>
      <c r="H57" s="15">
        <v>92812.5</v>
      </c>
      <c r="I57" s="1" t="s">
        <v>67</v>
      </c>
      <c r="J57" s="15">
        <v>90956.25</v>
      </c>
      <c r="K57" s="15">
        <v>89100</v>
      </c>
      <c r="L57" s="15">
        <v>1856.25</v>
      </c>
      <c r="M57" s="2">
        <v>41730</v>
      </c>
      <c r="N57">
        <v>4</v>
      </c>
      <c r="O57" s="1" t="s">
        <v>42</v>
      </c>
      <c r="P57">
        <v>2014</v>
      </c>
      <c r="Q57" s="15">
        <v>2.5</v>
      </c>
    </row>
    <row r="58" spans="1:17" x14ac:dyDescent="0.3">
      <c r="A58" s="1" t="s">
        <v>31</v>
      </c>
      <c r="B58" s="1" t="s">
        <v>18</v>
      </c>
      <c r="C58" s="1" t="s">
        <v>19</v>
      </c>
      <c r="D58" s="1" t="s">
        <v>43</v>
      </c>
      <c r="E58">
        <v>1295</v>
      </c>
      <c r="F58" s="15">
        <v>3</v>
      </c>
      <c r="G58" s="15">
        <v>12</v>
      </c>
      <c r="H58" s="15">
        <v>15540</v>
      </c>
      <c r="I58" s="1" t="s">
        <v>68</v>
      </c>
      <c r="J58" s="15">
        <v>15229.2</v>
      </c>
      <c r="K58" s="15">
        <v>3885</v>
      </c>
      <c r="L58" s="15">
        <v>11344.2</v>
      </c>
      <c r="M58" s="2">
        <v>41913</v>
      </c>
      <c r="N58">
        <v>10</v>
      </c>
      <c r="O58" s="1" t="s">
        <v>40</v>
      </c>
      <c r="P58">
        <v>2014</v>
      </c>
      <c r="Q58" s="15">
        <v>8.76</v>
      </c>
    </row>
    <row r="59" spans="1:17" x14ac:dyDescent="0.3">
      <c r="A59" s="1" t="s">
        <v>17</v>
      </c>
      <c r="B59" s="1" t="s">
        <v>18</v>
      </c>
      <c r="C59" s="1" t="s">
        <v>19</v>
      </c>
      <c r="D59" s="1" t="s">
        <v>43</v>
      </c>
      <c r="E59">
        <v>2852</v>
      </c>
      <c r="F59" s="15">
        <v>3</v>
      </c>
      <c r="G59" s="15">
        <v>350</v>
      </c>
      <c r="H59" s="15">
        <v>998200</v>
      </c>
      <c r="I59" s="1" t="s">
        <v>69</v>
      </c>
      <c r="J59" s="15">
        <v>978236</v>
      </c>
      <c r="K59" s="15">
        <v>741520</v>
      </c>
      <c r="L59" s="15">
        <v>236716</v>
      </c>
      <c r="M59" s="2">
        <v>41974</v>
      </c>
      <c r="N59">
        <v>12</v>
      </c>
      <c r="O59" s="1" t="s">
        <v>28</v>
      </c>
      <c r="P59">
        <v>2014</v>
      </c>
      <c r="Q59" s="15">
        <v>83</v>
      </c>
    </row>
    <row r="60" spans="1:17" x14ac:dyDescent="0.3">
      <c r="A60" s="1" t="s">
        <v>31</v>
      </c>
      <c r="B60" s="1" t="s">
        <v>37</v>
      </c>
      <c r="C60" s="1" t="s">
        <v>29</v>
      </c>
      <c r="D60" s="1" t="s">
        <v>43</v>
      </c>
      <c r="E60">
        <v>1142</v>
      </c>
      <c r="F60" s="15">
        <v>5</v>
      </c>
      <c r="G60" s="15">
        <v>12</v>
      </c>
      <c r="H60" s="15">
        <v>13704</v>
      </c>
      <c r="I60" s="1" t="s">
        <v>70</v>
      </c>
      <c r="J60" s="15">
        <v>13429.92</v>
      </c>
      <c r="K60" s="15">
        <v>3426</v>
      </c>
      <c r="L60" s="15">
        <v>10003.92</v>
      </c>
      <c r="M60" s="2">
        <v>41791</v>
      </c>
      <c r="N60">
        <v>6</v>
      </c>
      <c r="O60" s="1" t="s">
        <v>26</v>
      </c>
      <c r="P60">
        <v>2014</v>
      </c>
      <c r="Q60" s="15">
        <v>8.76</v>
      </c>
    </row>
    <row r="61" spans="1:17" x14ac:dyDescent="0.3">
      <c r="A61" s="1" t="s">
        <v>17</v>
      </c>
      <c r="B61" s="1" t="s">
        <v>37</v>
      </c>
      <c r="C61" s="1" t="s">
        <v>29</v>
      </c>
      <c r="D61" s="1" t="s">
        <v>43</v>
      </c>
      <c r="E61">
        <v>1566</v>
      </c>
      <c r="F61" s="15">
        <v>5</v>
      </c>
      <c r="G61" s="15">
        <v>20</v>
      </c>
      <c r="H61" s="15">
        <v>31320</v>
      </c>
      <c r="I61" s="1" t="s">
        <v>71</v>
      </c>
      <c r="J61" s="15">
        <v>30693.599999999999</v>
      </c>
      <c r="K61" s="15">
        <v>15660</v>
      </c>
      <c r="L61" s="15">
        <v>15033.6</v>
      </c>
      <c r="M61" s="2">
        <v>41913</v>
      </c>
      <c r="N61">
        <v>10</v>
      </c>
      <c r="O61" s="1" t="s">
        <v>40</v>
      </c>
      <c r="P61">
        <v>2014</v>
      </c>
      <c r="Q61" s="15">
        <v>9.6</v>
      </c>
    </row>
    <row r="62" spans="1:17" x14ac:dyDescent="0.3">
      <c r="A62" s="1" t="s">
        <v>31</v>
      </c>
      <c r="B62" s="1" t="s">
        <v>27</v>
      </c>
      <c r="C62" s="1" t="s">
        <v>29</v>
      </c>
      <c r="D62" s="1" t="s">
        <v>43</v>
      </c>
      <c r="E62">
        <v>690</v>
      </c>
      <c r="F62" s="15">
        <v>5</v>
      </c>
      <c r="G62" s="15">
        <v>12</v>
      </c>
      <c r="H62" s="15">
        <v>8280</v>
      </c>
      <c r="I62" s="1" t="s">
        <v>72</v>
      </c>
      <c r="J62" s="15">
        <v>8114.4</v>
      </c>
      <c r="K62" s="15">
        <v>2070</v>
      </c>
      <c r="L62" s="15">
        <v>6044.4</v>
      </c>
      <c r="M62" s="2">
        <v>41944</v>
      </c>
      <c r="N62">
        <v>11</v>
      </c>
      <c r="O62" s="1" t="s">
        <v>66</v>
      </c>
      <c r="P62">
        <v>2014</v>
      </c>
      <c r="Q62" s="15">
        <v>8.76</v>
      </c>
    </row>
    <row r="63" spans="1:17" x14ac:dyDescent="0.3">
      <c r="A63" s="1" t="s">
        <v>24</v>
      </c>
      <c r="B63" s="1" t="s">
        <v>18</v>
      </c>
      <c r="C63" s="1" t="s">
        <v>38</v>
      </c>
      <c r="D63" s="1" t="s">
        <v>43</v>
      </c>
      <c r="E63">
        <v>2363</v>
      </c>
      <c r="F63" s="15">
        <v>10</v>
      </c>
      <c r="G63" s="15">
        <v>15</v>
      </c>
      <c r="H63" s="15">
        <v>35445</v>
      </c>
      <c r="I63" s="1" t="s">
        <v>73</v>
      </c>
      <c r="J63" s="15">
        <v>34736.1</v>
      </c>
      <c r="K63" s="15">
        <v>23630</v>
      </c>
      <c r="L63" s="15">
        <v>11106.1</v>
      </c>
      <c r="M63" s="2">
        <v>41671</v>
      </c>
      <c r="N63">
        <v>2</v>
      </c>
      <c r="O63" s="1" t="s">
        <v>39</v>
      </c>
      <c r="P63">
        <v>2014</v>
      </c>
      <c r="Q63" s="15">
        <v>4.7</v>
      </c>
    </row>
    <row r="64" spans="1:17" x14ac:dyDescent="0.3">
      <c r="A64" s="1" t="s">
        <v>34</v>
      </c>
      <c r="B64" s="1" t="s">
        <v>25</v>
      </c>
      <c r="C64" s="1" t="s">
        <v>38</v>
      </c>
      <c r="D64" s="1" t="s">
        <v>43</v>
      </c>
      <c r="E64">
        <v>918</v>
      </c>
      <c r="F64" s="15">
        <v>10</v>
      </c>
      <c r="G64" s="15">
        <v>300</v>
      </c>
      <c r="H64" s="15">
        <v>275400</v>
      </c>
      <c r="I64" s="1" t="s">
        <v>74</v>
      </c>
      <c r="J64" s="15">
        <v>269892</v>
      </c>
      <c r="K64" s="15">
        <v>229500</v>
      </c>
      <c r="L64" s="15">
        <v>40392</v>
      </c>
      <c r="M64" s="2">
        <v>41760</v>
      </c>
      <c r="N64">
        <v>5</v>
      </c>
      <c r="O64" s="1" t="s">
        <v>47</v>
      </c>
      <c r="P64">
        <v>2014</v>
      </c>
      <c r="Q64" s="15">
        <v>44</v>
      </c>
    </row>
    <row r="65" spans="1:17" x14ac:dyDescent="0.3">
      <c r="A65" s="1" t="s">
        <v>34</v>
      </c>
      <c r="B65" s="1" t="s">
        <v>23</v>
      </c>
      <c r="C65" s="1" t="s">
        <v>38</v>
      </c>
      <c r="D65" s="1" t="s">
        <v>43</v>
      </c>
      <c r="E65">
        <v>1728</v>
      </c>
      <c r="F65" s="15">
        <v>10</v>
      </c>
      <c r="G65" s="15">
        <v>300</v>
      </c>
      <c r="H65" s="15">
        <v>518400</v>
      </c>
      <c r="I65" s="1" t="s">
        <v>75</v>
      </c>
      <c r="J65" s="15">
        <v>508032</v>
      </c>
      <c r="K65" s="15">
        <v>432000</v>
      </c>
      <c r="L65" s="15">
        <v>76032</v>
      </c>
      <c r="M65" s="2">
        <v>41760</v>
      </c>
      <c r="N65">
        <v>5</v>
      </c>
      <c r="O65" s="1" t="s">
        <v>47</v>
      </c>
      <c r="P65">
        <v>2014</v>
      </c>
      <c r="Q65" s="15">
        <v>44</v>
      </c>
    </row>
    <row r="66" spans="1:17" x14ac:dyDescent="0.3">
      <c r="A66" s="1" t="s">
        <v>31</v>
      </c>
      <c r="B66" s="1" t="s">
        <v>37</v>
      </c>
      <c r="C66" s="1" t="s">
        <v>38</v>
      </c>
      <c r="D66" s="1" t="s">
        <v>43</v>
      </c>
      <c r="E66">
        <v>1142</v>
      </c>
      <c r="F66" s="15">
        <v>10</v>
      </c>
      <c r="G66" s="15">
        <v>12</v>
      </c>
      <c r="H66" s="15">
        <v>13704</v>
      </c>
      <c r="I66" s="1" t="s">
        <v>70</v>
      </c>
      <c r="J66" s="15">
        <v>13429.92</v>
      </c>
      <c r="K66" s="15">
        <v>3426</v>
      </c>
      <c r="L66" s="15">
        <v>10003.92</v>
      </c>
      <c r="M66" s="2">
        <v>41791</v>
      </c>
      <c r="N66">
        <v>6</v>
      </c>
      <c r="O66" s="1" t="s">
        <v>26</v>
      </c>
      <c r="P66">
        <v>2014</v>
      </c>
      <c r="Q66" s="15">
        <v>8.76</v>
      </c>
    </row>
    <row r="67" spans="1:17" x14ac:dyDescent="0.3">
      <c r="A67" s="1" t="s">
        <v>32</v>
      </c>
      <c r="B67" s="1" t="s">
        <v>27</v>
      </c>
      <c r="C67" s="1" t="s">
        <v>38</v>
      </c>
      <c r="D67" s="1" t="s">
        <v>43</v>
      </c>
      <c r="E67">
        <v>662</v>
      </c>
      <c r="F67" s="15">
        <v>10</v>
      </c>
      <c r="G67" s="15">
        <v>125</v>
      </c>
      <c r="H67" s="15">
        <v>82750</v>
      </c>
      <c r="I67" s="1" t="s">
        <v>76</v>
      </c>
      <c r="J67" s="15">
        <v>81095</v>
      </c>
      <c r="K67" s="15">
        <v>79440</v>
      </c>
      <c r="L67" s="15">
        <v>1655</v>
      </c>
      <c r="M67" s="2">
        <v>41791</v>
      </c>
      <c r="N67">
        <v>6</v>
      </c>
      <c r="O67" s="1" t="s">
        <v>26</v>
      </c>
      <c r="P67">
        <v>2014</v>
      </c>
      <c r="Q67" s="15">
        <v>2.5</v>
      </c>
    </row>
    <row r="68" spans="1:17" x14ac:dyDescent="0.3">
      <c r="A68" s="1" t="s">
        <v>31</v>
      </c>
      <c r="B68" s="1" t="s">
        <v>18</v>
      </c>
      <c r="C68" s="1" t="s">
        <v>38</v>
      </c>
      <c r="D68" s="1" t="s">
        <v>43</v>
      </c>
      <c r="E68">
        <v>1295</v>
      </c>
      <c r="F68" s="15">
        <v>10</v>
      </c>
      <c r="G68" s="15">
        <v>12</v>
      </c>
      <c r="H68" s="15">
        <v>15540</v>
      </c>
      <c r="I68" s="1" t="s">
        <v>68</v>
      </c>
      <c r="J68" s="15">
        <v>15229.2</v>
      </c>
      <c r="K68" s="15">
        <v>3885</v>
      </c>
      <c r="L68" s="15">
        <v>11344.2</v>
      </c>
      <c r="M68" s="2">
        <v>41913</v>
      </c>
      <c r="N68">
        <v>10</v>
      </c>
      <c r="O68" s="1" t="s">
        <v>40</v>
      </c>
      <c r="P68">
        <v>2014</v>
      </c>
      <c r="Q68" s="15">
        <v>8.76</v>
      </c>
    </row>
    <row r="69" spans="1:17" x14ac:dyDescent="0.3">
      <c r="A69" s="1" t="s">
        <v>34</v>
      </c>
      <c r="B69" s="1" t="s">
        <v>18</v>
      </c>
      <c r="C69" s="1" t="s">
        <v>38</v>
      </c>
      <c r="D69" s="1" t="s">
        <v>43</v>
      </c>
      <c r="E69">
        <v>1916</v>
      </c>
      <c r="F69" s="15">
        <v>10</v>
      </c>
      <c r="G69" s="15">
        <v>300</v>
      </c>
      <c r="H69" s="15">
        <v>574800</v>
      </c>
      <c r="I69" s="1" t="s">
        <v>77</v>
      </c>
      <c r="J69" s="15">
        <v>563304</v>
      </c>
      <c r="K69" s="15">
        <v>479000</v>
      </c>
      <c r="L69" s="15">
        <v>84304</v>
      </c>
      <c r="M69" s="2">
        <v>41974</v>
      </c>
      <c r="N69">
        <v>12</v>
      </c>
      <c r="O69" s="1" t="s">
        <v>28</v>
      </c>
      <c r="P69">
        <v>2014</v>
      </c>
      <c r="Q69" s="15">
        <v>44</v>
      </c>
    </row>
    <row r="70" spans="1:17" x14ac:dyDescent="0.3">
      <c r="A70" s="1" t="s">
        <v>17</v>
      </c>
      <c r="B70" s="1" t="s">
        <v>18</v>
      </c>
      <c r="C70" s="1" t="s">
        <v>38</v>
      </c>
      <c r="D70" s="1" t="s">
        <v>43</v>
      </c>
      <c r="E70">
        <v>2852</v>
      </c>
      <c r="F70" s="15">
        <v>10</v>
      </c>
      <c r="G70" s="15">
        <v>350</v>
      </c>
      <c r="H70" s="15">
        <v>998200</v>
      </c>
      <c r="I70" s="1" t="s">
        <v>69</v>
      </c>
      <c r="J70" s="15">
        <v>978236</v>
      </c>
      <c r="K70" s="15">
        <v>741520</v>
      </c>
      <c r="L70" s="15">
        <v>236716</v>
      </c>
      <c r="M70" s="2">
        <v>41974</v>
      </c>
      <c r="N70">
        <v>12</v>
      </c>
      <c r="O70" s="1" t="s">
        <v>28</v>
      </c>
      <c r="P70">
        <v>2014</v>
      </c>
      <c r="Q70" s="15">
        <v>83</v>
      </c>
    </row>
    <row r="71" spans="1:17" x14ac:dyDescent="0.3">
      <c r="A71" s="1" t="s">
        <v>32</v>
      </c>
      <c r="B71" s="1" t="s">
        <v>18</v>
      </c>
      <c r="C71" s="1" t="s">
        <v>38</v>
      </c>
      <c r="D71" s="1" t="s">
        <v>43</v>
      </c>
      <c r="E71">
        <v>2729</v>
      </c>
      <c r="F71" s="15">
        <v>10</v>
      </c>
      <c r="G71" s="15">
        <v>125</v>
      </c>
      <c r="H71" s="15">
        <v>341125</v>
      </c>
      <c r="I71" s="1" t="s">
        <v>78</v>
      </c>
      <c r="J71" s="15">
        <v>334302.5</v>
      </c>
      <c r="K71" s="15">
        <v>327480</v>
      </c>
      <c r="L71" s="15">
        <v>6822.5</v>
      </c>
      <c r="M71" s="2">
        <v>41974</v>
      </c>
      <c r="N71">
        <v>12</v>
      </c>
      <c r="O71" s="1" t="s">
        <v>28</v>
      </c>
      <c r="P71">
        <v>2014</v>
      </c>
      <c r="Q71" s="15">
        <v>2.5</v>
      </c>
    </row>
    <row r="72" spans="1:17" x14ac:dyDescent="0.3">
      <c r="A72" s="1" t="s">
        <v>31</v>
      </c>
      <c r="B72" s="1" t="s">
        <v>25</v>
      </c>
      <c r="C72" s="1" t="s">
        <v>38</v>
      </c>
      <c r="D72" s="1" t="s">
        <v>43</v>
      </c>
      <c r="E72">
        <v>1055</v>
      </c>
      <c r="F72" s="15">
        <v>10</v>
      </c>
      <c r="G72" s="15">
        <v>12</v>
      </c>
      <c r="H72" s="15">
        <v>12660</v>
      </c>
      <c r="I72" s="1" t="s">
        <v>79</v>
      </c>
      <c r="J72" s="15">
        <v>12406.8</v>
      </c>
      <c r="K72" s="15">
        <v>3165</v>
      </c>
      <c r="L72" s="15">
        <v>9241.7999999999993</v>
      </c>
      <c r="M72" s="2">
        <v>41974</v>
      </c>
      <c r="N72">
        <v>12</v>
      </c>
      <c r="O72" s="1" t="s">
        <v>28</v>
      </c>
      <c r="P72">
        <v>2014</v>
      </c>
      <c r="Q72" s="15">
        <v>8.76</v>
      </c>
    </row>
    <row r="73" spans="1:17" x14ac:dyDescent="0.3">
      <c r="A73" s="1" t="s">
        <v>31</v>
      </c>
      <c r="B73" s="1" t="s">
        <v>27</v>
      </c>
      <c r="C73" s="1" t="s">
        <v>38</v>
      </c>
      <c r="D73" s="1" t="s">
        <v>43</v>
      </c>
      <c r="E73">
        <v>1084</v>
      </c>
      <c r="F73" s="15">
        <v>10</v>
      </c>
      <c r="G73" s="15">
        <v>12</v>
      </c>
      <c r="H73" s="15">
        <v>13008</v>
      </c>
      <c r="I73" s="1" t="s">
        <v>80</v>
      </c>
      <c r="J73" s="15">
        <v>12747.84</v>
      </c>
      <c r="K73" s="15">
        <v>3252</v>
      </c>
      <c r="L73" s="15">
        <v>9495.84</v>
      </c>
      <c r="M73" s="2">
        <v>41974</v>
      </c>
      <c r="N73">
        <v>12</v>
      </c>
      <c r="O73" s="1" t="s">
        <v>28</v>
      </c>
      <c r="P73">
        <v>2014</v>
      </c>
      <c r="Q73" s="15">
        <v>8.76</v>
      </c>
    </row>
    <row r="74" spans="1:17" x14ac:dyDescent="0.3">
      <c r="A74" s="1" t="s">
        <v>34</v>
      </c>
      <c r="B74" s="1" t="s">
        <v>23</v>
      </c>
      <c r="C74" s="1" t="s">
        <v>41</v>
      </c>
      <c r="D74" s="1" t="s">
        <v>43</v>
      </c>
      <c r="E74">
        <v>259</v>
      </c>
      <c r="F74" s="15">
        <v>260</v>
      </c>
      <c r="G74" s="15">
        <v>300</v>
      </c>
      <c r="H74" s="15">
        <v>77700</v>
      </c>
      <c r="I74" s="1" t="s">
        <v>81</v>
      </c>
      <c r="J74" s="15">
        <v>76146</v>
      </c>
      <c r="K74" s="15">
        <v>64750</v>
      </c>
      <c r="L74" s="15">
        <v>11396</v>
      </c>
      <c r="M74" s="2">
        <v>41699</v>
      </c>
      <c r="N74">
        <v>3</v>
      </c>
      <c r="O74" s="1" t="s">
        <v>30</v>
      </c>
      <c r="P74">
        <v>2014</v>
      </c>
      <c r="Q74" s="15">
        <v>44</v>
      </c>
    </row>
    <row r="75" spans="1:17" x14ac:dyDescent="0.3">
      <c r="A75" s="1" t="s">
        <v>34</v>
      </c>
      <c r="B75" s="1" t="s">
        <v>27</v>
      </c>
      <c r="C75" s="1" t="s">
        <v>41</v>
      </c>
      <c r="D75" s="1" t="s">
        <v>43</v>
      </c>
      <c r="E75">
        <v>1101</v>
      </c>
      <c r="F75" s="15">
        <v>260</v>
      </c>
      <c r="G75" s="15">
        <v>300</v>
      </c>
      <c r="H75" s="15">
        <v>330300</v>
      </c>
      <c r="I75" s="1" t="s">
        <v>82</v>
      </c>
      <c r="J75" s="15">
        <v>323694</v>
      </c>
      <c r="K75" s="15">
        <v>275250</v>
      </c>
      <c r="L75" s="15">
        <v>48444</v>
      </c>
      <c r="M75" s="2">
        <v>41699</v>
      </c>
      <c r="N75">
        <v>3</v>
      </c>
      <c r="O75" s="1" t="s">
        <v>30</v>
      </c>
      <c r="P75">
        <v>2014</v>
      </c>
      <c r="Q75" s="15">
        <v>44</v>
      </c>
    </row>
    <row r="76" spans="1:17" x14ac:dyDescent="0.3">
      <c r="A76" s="1" t="s">
        <v>32</v>
      </c>
      <c r="B76" s="1" t="s">
        <v>23</v>
      </c>
      <c r="C76" s="1" t="s">
        <v>41</v>
      </c>
      <c r="D76" s="1" t="s">
        <v>43</v>
      </c>
      <c r="E76">
        <v>2276</v>
      </c>
      <c r="F76" s="15">
        <v>260</v>
      </c>
      <c r="G76" s="15">
        <v>125</v>
      </c>
      <c r="H76" s="15">
        <v>284500</v>
      </c>
      <c r="I76" s="1" t="s">
        <v>83</v>
      </c>
      <c r="J76" s="15">
        <v>278810</v>
      </c>
      <c r="K76" s="15">
        <v>273120</v>
      </c>
      <c r="L76" s="15">
        <v>5690</v>
      </c>
      <c r="M76" s="2">
        <v>41760</v>
      </c>
      <c r="N76">
        <v>5</v>
      </c>
      <c r="O76" s="1" t="s">
        <v>47</v>
      </c>
      <c r="P76">
        <v>2014</v>
      </c>
      <c r="Q76" s="15">
        <v>2.5</v>
      </c>
    </row>
    <row r="77" spans="1:17" x14ac:dyDescent="0.3">
      <c r="A77" s="1" t="s">
        <v>17</v>
      </c>
      <c r="B77" s="1" t="s">
        <v>37</v>
      </c>
      <c r="C77" s="1" t="s">
        <v>41</v>
      </c>
      <c r="D77" s="1" t="s">
        <v>43</v>
      </c>
      <c r="E77">
        <v>1236</v>
      </c>
      <c r="F77" s="15">
        <v>260</v>
      </c>
      <c r="G77" s="15">
        <v>20</v>
      </c>
      <c r="H77" s="15">
        <v>24720</v>
      </c>
      <c r="I77" s="1" t="s">
        <v>84</v>
      </c>
      <c r="J77" s="15">
        <v>24225.599999999999</v>
      </c>
      <c r="K77" s="15">
        <v>12360</v>
      </c>
      <c r="L77" s="15">
        <v>11865.6</v>
      </c>
      <c r="M77" s="2">
        <v>41944</v>
      </c>
      <c r="N77">
        <v>11</v>
      </c>
      <c r="O77" s="1" t="s">
        <v>66</v>
      </c>
      <c r="P77">
        <v>2014</v>
      </c>
      <c r="Q77" s="15">
        <v>9.6</v>
      </c>
    </row>
    <row r="78" spans="1:17" x14ac:dyDescent="0.3">
      <c r="A78" s="1" t="s">
        <v>17</v>
      </c>
      <c r="B78" s="1" t="s">
        <v>25</v>
      </c>
      <c r="C78" s="1" t="s">
        <v>41</v>
      </c>
      <c r="D78" s="1" t="s">
        <v>43</v>
      </c>
      <c r="E78">
        <v>941</v>
      </c>
      <c r="F78" s="15">
        <v>260</v>
      </c>
      <c r="G78" s="15">
        <v>20</v>
      </c>
      <c r="H78" s="15">
        <v>18820</v>
      </c>
      <c r="I78" s="1" t="s">
        <v>85</v>
      </c>
      <c r="J78" s="15">
        <v>18443.599999999999</v>
      </c>
      <c r="K78" s="15">
        <v>9410</v>
      </c>
      <c r="L78" s="15">
        <v>9033.6</v>
      </c>
      <c r="M78" s="2">
        <v>41944</v>
      </c>
      <c r="N78">
        <v>11</v>
      </c>
      <c r="O78" s="1" t="s">
        <v>66</v>
      </c>
      <c r="P78">
        <v>2014</v>
      </c>
      <c r="Q78" s="15">
        <v>9.6</v>
      </c>
    </row>
    <row r="79" spans="1:17" x14ac:dyDescent="0.3">
      <c r="A79" s="1" t="s">
        <v>34</v>
      </c>
      <c r="B79" s="1" t="s">
        <v>18</v>
      </c>
      <c r="C79" s="1" t="s">
        <v>41</v>
      </c>
      <c r="D79" s="1" t="s">
        <v>43</v>
      </c>
      <c r="E79">
        <v>1916</v>
      </c>
      <c r="F79" s="15">
        <v>260</v>
      </c>
      <c r="G79" s="15">
        <v>300</v>
      </c>
      <c r="H79" s="15">
        <v>574800</v>
      </c>
      <c r="I79" s="1" t="s">
        <v>77</v>
      </c>
      <c r="J79" s="15">
        <v>563304</v>
      </c>
      <c r="K79" s="15">
        <v>479000</v>
      </c>
      <c r="L79" s="15">
        <v>84304</v>
      </c>
      <c r="M79" s="2">
        <v>41974</v>
      </c>
      <c r="N79">
        <v>12</v>
      </c>
      <c r="O79" s="1" t="s">
        <v>28</v>
      </c>
      <c r="P79">
        <v>2014</v>
      </c>
      <c r="Q79" s="15">
        <v>44</v>
      </c>
    </row>
    <row r="80" spans="1:17" x14ac:dyDescent="0.3">
      <c r="A80" s="1" t="s">
        <v>32</v>
      </c>
      <c r="B80" s="1" t="s">
        <v>25</v>
      </c>
      <c r="C80" s="1" t="s">
        <v>19</v>
      </c>
      <c r="D80" s="1" t="s">
        <v>43</v>
      </c>
      <c r="E80">
        <v>4243.5</v>
      </c>
      <c r="F80" s="15">
        <v>3</v>
      </c>
      <c r="G80" s="15">
        <v>125</v>
      </c>
      <c r="H80" s="15">
        <v>530437.5</v>
      </c>
      <c r="I80" s="1" t="s">
        <v>86</v>
      </c>
      <c r="J80" s="15">
        <v>514524.38</v>
      </c>
      <c r="K80" s="15">
        <v>509220</v>
      </c>
      <c r="L80" s="15">
        <v>5304.38</v>
      </c>
      <c r="M80" s="2">
        <v>41730</v>
      </c>
      <c r="N80">
        <v>4</v>
      </c>
      <c r="O80" s="1" t="s">
        <v>42</v>
      </c>
      <c r="P80">
        <v>2014</v>
      </c>
      <c r="Q80" s="15">
        <v>1.25</v>
      </c>
    </row>
    <row r="81" spans="1:17" x14ac:dyDescent="0.3">
      <c r="A81" s="1" t="s">
        <v>17</v>
      </c>
      <c r="B81" s="1" t="s">
        <v>23</v>
      </c>
      <c r="C81" s="1" t="s">
        <v>19</v>
      </c>
      <c r="D81" s="1" t="s">
        <v>43</v>
      </c>
      <c r="E81">
        <v>2580</v>
      </c>
      <c r="F81" s="15">
        <v>3</v>
      </c>
      <c r="G81" s="15">
        <v>20</v>
      </c>
      <c r="H81" s="15">
        <v>51600</v>
      </c>
      <c r="I81" s="1" t="s">
        <v>87</v>
      </c>
      <c r="J81" s="15">
        <v>50052</v>
      </c>
      <c r="K81" s="15">
        <v>25800</v>
      </c>
      <c r="L81" s="15">
        <v>24252</v>
      </c>
      <c r="M81" s="2">
        <v>41730</v>
      </c>
      <c r="N81">
        <v>4</v>
      </c>
      <c r="O81" s="1" t="s">
        <v>42</v>
      </c>
      <c r="P81">
        <v>2014</v>
      </c>
      <c r="Q81" s="15">
        <v>9.4</v>
      </c>
    </row>
    <row r="82" spans="1:17" x14ac:dyDescent="0.3">
      <c r="A82" s="1" t="s">
        <v>34</v>
      </c>
      <c r="B82" s="1" t="s">
        <v>23</v>
      </c>
      <c r="C82" s="1" t="s">
        <v>19</v>
      </c>
      <c r="D82" s="1" t="s">
        <v>43</v>
      </c>
      <c r="E82">
        <v>689</v>
      </c>
      <c r="F82" s="15">
        <v>3</v>
      </c>
      <c r="G82" s="15">
        <v>300</v>
      </c>
      <c r="H82" s="15">
        <v>206700</v>
      </c>
      <c r="I82" s="1" t="s">
        <v>88</v>
      </c>
      <c r="J82" s="15">
        <v>200499</v>
      </c>
      <c r="K82" s="15">
        <v>172250</v>
      </c>
      <c r="L82" s="15">
        <v>28249</v>
      </c>
      <c r="M82" s="2">
        <v>41791</v>
      </c>
      <c r="N82">
        <v>6</v>
      </c>
      <c r="O82" s="1" t="s">
        <v>26</v>
      </c>
      <c r="P82">
        <v>2014</v>
      </c>
      <c r="Q82" s="15">
        <v>41</v>
      </c>
    </row>
    <row r="83" spans="1:17" x14ac:dyDescent="0.3">
      <c r="A83" s="1" t="s">
        <v>31</v>
      </c>
      <c r="B83" s="1" t="s">
        <v>37</v>
      </c>
      <c r="C83" s="1" t="s">
        <v>19</v>
      </c>
      <c r="D83" s="1" t="s">
        <v>43</v>
      </c>
      <c r="E83">
        <v>1947</v>
      </c>
      <c r="F83" s="15">
        <v>3</v>
      </c>
      <c r="G83" s="15">
        <v>12</v>
      </c>
      <c r="H83" s="15">
        <v>23364</v>
      </c>
      <c r="I83" s="1" t="s">
        <v>89</v>
      </c>
      <c r="J83" s="15">
        <v>22663.08</v>
      </c>
      <c r="K83" s="15">
        <v>5841</v>
      </c>
      <c r="L83" s="15">
        <v>16822.080000000002</v>
      </c>
      <c r="M83" s="2">
        <v>41883</v>
      </c>
      <c r="N83">
        <v>9</v>
      </c>
      <c r="O83" s="1" t="s">
        <v>36</v>
      </c>
      <c r="P83">
        <v>2014</v>
      </c>
      <c r="Q83" s="15">
        <v>8.64</v>
      </c>
    </row>
    <row r="84" spans="1:17" x14ac:dyDescent="0.3">
      <c r="A84" s="1" t="s">
        <v>17</v>
      </c>
      <c r="B84" s="1" t="s">
        <v>23</v>
      </c>
      <c r="C84" s="1" t="s">
        <v>29</v>
      </c>
      <c r="D84" s="1" t="s">
        <v>43</v>
      </c>
      <c r="E84">
        <v>1958</v>
      </c>
      <c r="F84" s="15">
        <v>5</v>
      </c>
      <c r="G84" s="15">
        <v>7</v>
      </c>
      <c r="H84" s="15">
        <v>13706</v>
      </c>
      <c r="I84" s="1" t="s">
        <v>90</v>
      </c>
      <c r="J84" s="15">
        <v>13294.82</v>
      </c>
      <c r="K84" s="15">
        <v>9790</v>
      </c>
      <c r="L84" s="15">
        <v>3504.82</v>
      </c>
      <c r="M84" s="2">
        <v>41671</v>
      </c>
      <c r="N84">
        <v>2</v>
      </c>
      <c r="O84" s="1" t="s">
        <v>39</v>
      </c>
      <c r="P84">
        <v>2014</v>
      </c>
      <c r="Q84" s="15">
        <v>1.79</v>
      </c>
    </row>
    <row r="85" spans="1:17" x14ac:dyDescent="0.3">
      <c r="A85" s="1" t="s">
        <v>31</v>
      </c>
      <c r="B85" s="1" t="s">
        <v>25</v>
      </c>
      <c r="C85" s="1" t="s">
        <v>29</v>
      </c>
      <c r="D85" s="1" t="s">
        <v>43</v>
      </c>
      <c r="E85">
        <v>1901</v>
      </c>
      <c r="F85" s="15">
        <v>5</v>
      </c>
      <c r="G85" s="15">
        <v>12</v>
      </c>
      <c r="H85" s="15">
        <v>22812</v>
      </c>
      <c r="I85" s="1" t="s">
        <v>91</v>
      </c>
      <c r="J85" s="15">
        <v>22127.64</v>
      </c>
      <c r="K85" s="15">
        <v>5703</v>
      </c>
      <c r="L85" s="15">
        <v>16424.64</v>
      </c>
      <c r="M85" s="2">
        <v>41791</v>
      </c>
      <c r="N85">
        <v>6</v>
      </c>
      <c r="O85" s="1" t="s">
        <v>26</v>
      </c>
      <c r="P85">
        <v>2014</v>
      </c>
      <c r="Q85" s="15">
        <v>8.64</v>
      </c>
    </row>
    <row r="86" spans="1:17" x14ac:dyDescent="0.3">
      <c r="A86" s="1" t="s">
        <v>17</v>
      </c>
      <c r="B86" s="1" t="s">
        <v>25</v>
      </c>
      <c r="C86" s="1" t="s">
        <v>29</v>
      </c>
      <c r="D86" s="1" t="s">
        <v>43</v>
      </c>
      <c r="E86">
        <v>544</v>
      </c>
      <c r="F86" s="15">
        <v>5</v>
      </c>
      <c r="G86" s="15">
        <v>7</v>
      </c>
      <c r="H86" s="15">
        <v>3808</v>
      </c>
      <c r="I86" s="1" t="s">
        <v>92</v>
      </c>
      <c r="J86" s="15">
        <v>3693.76</v>
      </c>
      <c r="K86" s="15">
        <v>2720</v>
      </c>
      <c r="L86" s="15">
        <v>973.76</v>
      </c>
      <c r="M86" s="2">
        <v>41883</v>
      </c>
      <c r="N86">
        <v>9</v>
      </c>
      <c r="O86" s="1" t="s">
        <v>36</v>
      </c>
      <c r="P86">
        <v>2014</v>
      </c>
      <c r="Q86" s="15">
        <v>1.79</v>
      </c>
    </row>
    <row r="87" spans="1:17" x14ac:dyDescent="0.3">
      <c r="A87" s="1" t="s">
        <v>32</v>
      </c>
      <c r="B87" s="1" t="s">
        <v>25</v>
      </c>
      <c r="C87" s="1" t="s">
        <v>29</v>
      </c>
      <c r="D87" s="1" t="s">
        <v>43</v>
      </c>
      <c r="E87">
        <v>1287</v>
      </c>
      <c r="F87" s="15">
        <v>5</v>
      </c>
      <c r="G87" s="15">
        <v>125</v>
      </c>
      <c r="H87" s="15">
        <v>160875</v>
      </c>
      <c r="I87" s="1" t="s">
        <v>93</v>
      </c>
      <c r="J87" s="15">
        <v>156048.75</v>
      </c>
      <c r="K87" s="15">
        <v>154440</v>
      </c>
      <c r="L87" s="15">
        <v>1608.75</v>
      </c>
      <c r="M87" s="2">
        <v>41974</v>
      </c>
      <c r="N87">
        <v>12</v>
      </c>
      <c r="O87" s="1" t="s">
        <v>28</v>
      </c>
      <c r="P87">
        <v>2014</v>
      </c>
      <c r="Q87" s="15">
        <v>1.25</v>
      </c>
    </row>
    <row r="88" spans="1:17" x14ac:dyDescent="0.3">
      <c r="A88" s="1" t="s">
        <v>32</v>
      </c>
      <c r="B88" s="1" t="s">
        <v>23</v>
      </c>
      <c r="C88" s="1" t="s">
        <v>29</v>
      </c>
      <c r="D88" s="1" t="s">
        <v>43</v>
      </c>
      <c r="E88">
        <v>1706</v>
      </c>
      <c r="F88" s="15">
        <v>5</v>
      </c>
      <c r="G88" s="15">
        <v>125</v>
      </c>
      <c r="H88" s="15">
        <v>213250</v>
      </c>
      <c r="I88" s="1" t="s">
        <v>94</v>
      </c>
      <c r="J88" s="15">
        <v>206852.5</v>
      </c>
      <c r="K88" s="15">
        <v>204720</v>
      </c>
      <c r="L88" s="15">
        <v>2132.5</v>
      </c>
      <c r="M88" s="2">
        <v>41974</v>
      </c>
      <c r="N88">
        <v>12</v>
      </c>
      <c r="O88" s="1" t="s">
        <v>28</v>
      </c>
      <c r="P88">
        <v>2014</v>
      </c>
      <c r="Q88" s="15">
        <v>1.25</v>
      </c>
    </row>
    <row r="89" spans="1:17" x14ac:dyDescent="0.3">
      <c r="A89" s="1" t="s">
        <v>34</v>
      </c>
      <c r="B89" s="1" t="s">
        <v>25</v>
      </c>
      <c r="C89" s="1" t="s">
        <v>38</v>
      </c>
      <c r="D89" s="1" t="s">
        <v>43</v>
      </c>
      <c r="E89">
        <v>2434.5</v>
      </c>
      <c r="F89" s="15">
        <v>10</v>
      </c>
      <c r="G89" s="15">
        <v>300</v>
      </c>
      <c r="H89" s="15">
        <v>730350</v>
      </c>
      <c r="I89" s="1" t="s">
        <v>95</v>
      </c>
      <c r="J89" s="15">
        <v>708439.5</v>
      </c>
      <c r="K89" s="15">
        <v>608625</v>
      </c>
      <c r="L89" s="15">
        <v>99814.5</v>
      </c>
      <c r="M89" s="2">
        <v>41640</v>
      </c>
      <c r="N89">
        <v>1</v>
      </c>
      <c r="O89" s="1" t="s">
        <v>22</v>
      </c>
      <c r="P89">
        <v>2014</v>
      </c>
      <c r="Q89" s="15">
        <v>41</v>
      </c>
    </row>
    <row r="90" spans="1:17" x14ac:dyDescent="0.3">
      <c r="A90" s="1" t="s">
        <v>32</v>
      </c>
      <c r="B90" s="1" t="s">
        <v>18</v>
      </c>
      <c r="C90" s="1" t="s">
        <v>38</v>
      </c>
      <c r="D90" s="1" t="s">
        <v>43</v>
      </c>
      <c r="E90">
        <v>1774</v>
      </c>
      <c r="F90" s="15">
        <v>10</v>
      </c>
      <c r="G90" s="15">
        <v>125</v>
      </c>
      <c r="H90" s="15">
        <v>221750</v>
      </c>
      <c r="I90" s="1" t="s">
        <v>96</v>
      </c>
      <c r="J90" s="15">
        <v>215097.5</v>
      </c>
      <c r="K90" s="15">
        <v>212880</v>
      </c>
      <c r="L90" s="15">
        <v>2217.5</v>
      </c>
      <c r="M90" s="2">
        <v>41699</v>
      </c>
      <c r="N90">
        <v>3</v>
      </c>
      <c r="O90" s="1" t="s">
        <v>30</v>
      </c>
      <c r="P90">
        <v>2014</v>
      </c>
      <c r="Q90" s="15">
        <v>1.25</v>
      </c>
    </row>
    <row r="91" spans="1:17" x14ac:dyDescent="0.3">
      <c r="A91" s="1" t="s">
        <v>31</v>
      </c>
      <c r="B91" s="1" t="s">
        <v>25</v>
      </c>
      <c r="C91" s="1" t="s">
        <v>38</v>
      </c>
      <c r="D91" s="1" t="s">
        <v>43</v>
      </c>
      <c r="E91">
        <v>1901</v>
      </c>
      <c r="F91" s="15">
        <v>10</v>
      </c>
      <c r="G91" s="15">
        <v>12</v>
      </c>
      <c r="H91" s="15">
        <v>22812</v>
      </c>
      <c r="I91" s="1" t="s">
        <v>91</v>
      </c>
      <c r="J91" s="15">
        <v>22127.64</v>
      </c>
      <c r="K91" s="15">
        <v>5703</v>
      </c>
      <c r="L91" s="15">
        <v>16424.64</v>
      </c>
      <c r="M91" s="2">
        <v>41791</v>
      </c>
      <c r="N91">
        <v>6</v>
      </c>
      <c r="O91" s="1" t="s">
        <v>26</v>
      </c>
      <c r="P91">
        <v>2014</v>
      </c>
      <c r="Q91" s="15">
        <v>8.64</v>
      </c>
    </row>
    <row r="92" spans="1:17" x14ac:dyDescent="0.3">
      <c r="A92" s="1" t="s">
        <v>34</v>
      </c>
      <c r="B92" s="1" t="s">
        <v>23</v>
      </c>
      <c r="C92" s="1" t="s">
        <v>38</v>
      </c>
      <c r="D92" s="1" t="s">
        <v>43</v>
      </c>
      <c r="E92">
        <v>689</v>
      </c>
      <c r="F92" s="15">
        <v>10</v>
      </c>
      <c r="G92" s="15">
        <v>300</v>
      </c>
      <c r="H92" s="15">
        <v>206700</v>
      </c>
      <c r="I92" s="1" t="s">
        <v>88</v>
      </c>
      <c r="J92" s="15">
        <v>200499</v>
      </c>
      <c r="K92" s="15">
        <v>172250</v>
      </c>
      <c r="L92" s="15">
        <v>28249</v>
      </c>
      <c r="M92" s="2">
        <v>41791</v>
      </c>
      <c r="N92">
        <v>6</v>
      </c>
      <c r="O92" s="1" t="s">
        <v>26</v>
      </c>
      <c r="P92">
        <v>2014</v>
      </c>
      <c r="Q92" s="15">
        <v>41</v>
      </c>
    </row>
    <row r="93" spans="1:17" x14ac:dyDescent="0.3">
      <c r="A93" s="1" t="s">
        <v>32</v>
      </c>
      <c r="B93" s="1" t="s">
        <v>23</v>
      </c>
      <c r="C93" s="1" t="s">
        <v>38</v>
      </c>
      <c r="D93" s="1" t="s">
        <v>43</v>
      </c>
      <c r="E93">
        <v>1570</v>
      </c>
      <c r="F93" s="15">
        <v>10</v>
      </c>
      <c r="G93" s="15">
        <v>125</v>
      </c>
      <c r="H93" s="15">
        <v>196250</v>
      </c>
      <c r="I93" s="1" t="s">
        <v>97</v>
      </c>
      <c r="J93" s="15">
        <v>190362.5</v>
      </c>
      <c r="K93" s="15">
        <v>188400</v>
      </c>
      <c r="L93" s="15">
        <v>1962.5</v>
      </c>
      <c r="M93" s="2">
        <v>41791</v>
      </c>
      <c r="N93">
        <v>6</v>
      </c>
      <c r="O93" s="1" t="s">
        <v>26</v>
      </c>
      <c r="P93">
        <v>2014</v>
      </c>
      <c r="Q93" s="15">
        <v>1.25</v>
      </c>
    </row>
    <row r="94" spans="1:17" x14ac:dyDescent="0.3">
      <c r="A94" s="1" t="s">
        <v>31</v>
      </c>
      <c r="B94" s="1" t="s">
        <v>37</v>
      </c>
      <c r="C94" s="1" t="s">
        <v>38</v>
      </c>
      <c r="D94" s="1" t="s">
        <v>43</v>
      </c>
      <c r="E94">
        <v>1369.5</v>
      </c>
      <c r="F94" s="15">
        <v>10</v>
      </c>
      <c r="G94" s="15">
        <v>12</v>
      </c>
      <c r="H94" s="15">
        <v>16434</v>
      </c>
      <c r="I94" s="1" t="s">
        <v>98</v>
      </c>
      <c r="J94" s="15">
        <v>15940.98</v>
      </c>
      <c r="K94" s="15">
        <v>4108.5</v>
      </c>
      <c r="L94" s="15">
        <v>11832.48</v>
      </c>
      <c r="M94" s="2">
        <v>41821</v>
      </c>
      <c r="N94">
        <v>7</v>
      </c>
      <c r="O94" s="1" t="s">
        <v>33</v>
      </c>
      <c r="P94">
        <v>2014</v>
      </c>
      <c r="Q94" s="15">
        <v>8.64</v>
      </c>
    </row>
    <row r="95" spans="1:17" x14ac:dyDescent="0.3">
      <c r="A95" s="1" t="s">
        <v>32</v>
      </c>
      <c r="B95" s="1" t="s">
        <v>18</v>
      </c>
      <c r="C95" s="1" t="s">
        <v>38</v>
      </c>
      <c r="D95" s="1" t="s">
        <v>43</v>
      </c>
      <c r="E95">
        <v>2009</v>
      </c>
      <c r="F95" s="15">
        <v>10</v>
      </c>
      <c r="G95" s="15">
        <v>125</v>
      </c>
      <c r="H95" s="15">
        <v>251125</v>
      </c>
      <c r="I95" s="1" t="s">
        <v>99</v>
      </c>
      <c r="J95" s="15">
        <v>243591.25</v>
      </c>
      <c r="K95" s="15">
        <v>241080</v>
      </c>
      <c r="L95" s="15">
        <v>2511.25</v>
      </c>
      <c r="M95" s="2">
        <v>41913</v>
      </c>
      <c r="N95">
        <v>10</v>
      </c>
      <c r="O95" s="1" t="s">
        <v>40</v>
      </c>
      <c r="P95">
        <v>2014</v>
      </c>
      <c r="Q95" s="15">
        <v>1.25</v>
      </c>
    </row>
    <row r="96" spans="1:17" x14ac:dyDescent="0.3">
      <c r="A96" s="1" t="s">
        <v>32</v>
      </c>
      <c r="B96" s="1" t="s">
        <v>25</v>
      </c>
      <c r="C96" s="1" t="s">
        <v>38</v>
      </c>
      <c r="D96" s="1" t="s">
        <v>43</v>
      </c>
      <c r="E96">
        <v>1287</v>
      </c>
      <c r="F96" s="15">
        <v>10</v>
      </c>
      <c r="G96" s="15">
        <v>125</v>
      </c>
      <c r="H96" s="15">
        <v>160875</v>
      </c>
      <c r="I96" s="1" t="s">
        <v>93</v>
      </c>
      <c r="J96" s="15">
        <v>156048.75</v>
      </c>
      <c r="K96" s="15">
        <v>154440</v>
      </c>
      <c r="L96" s="15">
        <v>1608.75</v>
      </c>
      <c r="M96" s="2">
        <v>41974</v>
      </c>
      <c r="N96">
        <v>12</v>
      </c>
      <c r="O96" s="1" t="s">
        <v>28</v>
      </c>
      <c r="P96">
        <v>2014</v>
      </c>
      <c r="Q96" s="15">
        <v>1.25</v>
      </c>
    </row>
    <row r="97" spans="1:17" x14ac:dyDescent="0.3">
      <c r="A97" s="1" t="s">
        <v>32</v>
      </c>
      <c r="B97" s="1" t="s">
        <v>23</v>
      </c>
      <c r="C97" s="1" t="s">
        <v>38</v>
      </c>
      <c r="D97" s="1" t="s">
        <v>43</v>
      </c>
      <c r="E97">
        <v>1706</v>
      </c>
      <c r="F97" s="15">
        <v>10</v>
      </c>
      <c r="G97" s="15">
        <v>125</v>
      </c>
      <c r="H97" s="15">
        <v>213250</v>
      </c>
      <c r="I97" s="1" t="s">
        <v>94</v>
      </c>
      <c r="J97" s="15">
        <v>206852.5</v>
      </c>
      <c r="K97" s="15">
        <v>204720</v>
      </c>
      <c r="L97" s="15">
        <v>2132.5</v>
      </c>
      <c r="M97" s="2">
        <v>41974</v>
      </c>
      <c r="N97">
        <v>12</v>
      </c>
      <c r="O97" s="1" t="s">
        <v>28</v>
      </c>
      <c r="P97">
        <v>2014</v>
      </c>
      <c r="Q97" s="15">
        <v>1.25</v>
      </c>
    </row>
    <row r="98" spans="1:17" x14ac:dyDescent="0.3">
      <c r="A98" s="1" t="s">
        <v>17</v>
      </c>
      <c r="B98" s="1" t="s">
        <v>18</v>
      </c>
      <c r="C98" s="1" t="s">
        <v>19</v>
      </c>
      <c r="D98" s="1" t="s">
        <v>43</v>
      </c>
      <c r="E98">
        <v>831</v>
      </c>
      <c r="F98" s="15">
        <v>3</v>
      </c>
      <c r="G98" s="15">
        <v>20</v>
      </c>
      <c r="H98" s="15">
        <v>16620</v>
      </c>
      <c r="I98" s="1" t="s">
        <v>100</v>
      </c>
      <c r="J98" s="15">
        <v>16121.4</v>
      </c>
      <c r="K98" s="15">
        <v>8310</v>
      </c>
      <c r="L98" s="15">
        <v>7811.4</v>
      </c>
      <c r="M98" s="2">
        <v>41760</v>
      </c>
      <c r="N98">
        <v>5</v>
      </c>
      <c r="O98" s="1" t="s">
        <v>47</v>
      </c>
      <c r="P98">
        <v>2014</v>
      </c>
      <c r="Q98" s="15">
        <v>9.4</v>
      </c>
    </row>
    <row r="99" spans="1:17" x14ac:dyDescent="0.3">
      <c r="A99" s="1" t="s">
        <v>24</v>
      </c>
      <c r="B99" s="1" t="s">
        <v>27</v>
      </c>
      <c r="C99" s="1" t="s">
        <v>29</v>
      </c>
      <c r="D99" s="1" t="s">
        <v>43</v>
      </c>
      <c r="E99">
        <v>2031</v>
      </c>
      <c r="F99" s="15">
        <v>5</v>
      </c>
      <c r="G99" s="15">
        <v>15</v>
      </c>
      <c r="H99" s="15">
        <v>30465</v>
      </c>
      <c r="I99" s="1" t="s">
        <v>101</v>
      </c>
      <c r="J99" s="15">
        <v>29246.400000000001</v>
      </c>
      <c r="K99" s="15">
        <v>20310</v>
      </c>
      <c r="L99" s="15">
        <v>8936.4</v>
      </c>
      <c r="M99" s="2">
        <v>41913</v>
      </c>
      <c r="N99">
        <v>10</v>
      </c>
      <c r="O99" s="1" t="s">
        <v>40</v>
      </c>
      <c r="P99">
        <v>2014</v>
      </c>
      <c r="Q99" s="15">
        <v>4.4000000000000004</v>
      </c>
    </row>
    <row r="100" spans="1:17" x14ac:dyDescent="0.3">
      <c r="A100" s="1" t="s">
        <v>24</v>
      </c>
      <c r="B100" s="1" t="s">
        <v>27</v>
      </c>
      <c r="C100" s="1" t="s">
        <v>38</v>
      </c>
      <c r="D100" s="1" t="s">
        <v>43</v>
      </c>
      <c r="E100">
        <v>2031</v>
      </c>
      <c r="F100" s="15">
        <v>10</v>
      </c>
      <c r="G100" s="15">
        <v>15</v>
      </c>
      <c r="H100" s="15">
        <v>30465</v>
      </c>
      <c r="I100" s="1" t="s">
        <v>101</v>
      </c>
      <c r="J100" s="15">
        <v>29246.400000000001</v>
      </c>
      <c r="K100" s="15">
        <v>20310</v>
      </c>
      <c r="L100" s="15">
        <v>8936.4</v>
      </c>
      <c r="M100" s="2">
        <v>41913</v>
      </c>
      <c r="N100">
        <v>10</v>
      </c>
      <c r="O100" s="1" t="s">
        <v>40</v>
      </c>
      <c r="P100">
        <v>2014</v>
      </c>
      <c r="Q100" s="15">
        <v>4.4000000000000004</v>
      </c>
    </row>
    <row r="101" spans="1:17" x14ac:dyDescent="0.3">
      <c r="A101" s="1" t="s">
        <v>34</v>
      </c>
      <c r="B101" s="1" t="s">
        <v>23</v>
      </c>
      <c r="C101" s="1" t="s">
        <v>19</v>
      </c>
      <c r="D101" s="1" t="s">
        <v>43</v>
      </c>
      <c r="E101">
        <v>2021</v>
      </c>
      <c r="F101" s="15">
        <v>3</v>
      </c>
      <c r="G101" s="15">
        <v>300</v>
      </c>
      <c r="H101" s="15">
        <v>606300</v>
      </c>
      <c r="I101" s="1" t="s">
        <v>102</v>
      </c>
      <c r="J101" s="15">
        <v>582048</v>
      </c>
      <c r="K101" s="15">
        <v>505250</v>
      </c>
      <c r="L101" s="15">
        <v>76798</v>
      </c>
      <c r="M101" s="2">
        <v>41913</v>
      </c>
      <c r="N101">
        <v>10</v>
      </c>
      <c r="O101" s="1" t="s">
        <v>40</v>
      </c>
      <c r="P101">
        <v>2014</v>
      </c>
      <c r="Q101" s="15">
        <v>38</v>
      </c>
    </row>
    <row r="102" spans="1:17" x14ac:dyDescent="0.3">
      <c r="A102" s="1" t="s">
        <v>17</v>
      </c>
      <c r="B102" s="1" t="s">
        <v>37</v>
      </c>
      <c r="C102" s="1" t="s">
        <v>19</v>
      </c>
      <c r="D102" s="1" t="s">
        <v>43</v>
      </c>
      <c r="E102">
        <v>274</v>
      </c>
      <c r="F102" s="15">
        <v>3</v>
      </c>
      <c r="G102" s="15">
        <v>350</v>
      </c>
      <c r="H102" s="15">
        <v>95900</v>
      </c>
      <c r="I102" s="1" t="s">
        <v>103</v>
      </c>
      <c r="J102" s="15">
        <v>92064</v>
      </c>
      <c r="K102" s="15">
        <v>71240</v>
      </c>
      <c r="L102" s="15">
        <v>20824</v>
      </c>
      <c r="M102" s="2">
        <v>41974</v>
      </c>
      <c r="N102">
        <v>12</v>
      </c>
      <c r="O102" s="1" t="s">
        <v>28</v>
      </c>
      <c r="P102">
        <v>2014</v>
      </c>
      <c r="Q102" s="15">
        <v>76</v>
      </c>
    </row>
    <row r="103" spans="1:17" x14ac:dyDescent="0.3">
      <c r="A103" s="1" t="s">
        <v>24</v>
      </c>
      <c r="B103" s="1" t="s">
        <v>18</v>
      </c>
      <c r="C103" s="1" t="s">
        <v>29</v>
      </c>
      <c r="D103" s="1" t="s">
        <v>43</v>
      </c>
      <c r="E103">
        <v>1967</v>
      </c>
      <c r="F103" s="15">
        <v>5</v>
      </c>
      <c r="G103" s="15">
        <v>15</v>
      </c>
      <c r="H103" s="15">
        <v>29505</v>
      </c>
      <c r="I103" s="1" t="s">
        <v>104</v>
      </c>
      <c r="J103" s="15">
        <v>28324.799999999999</v>
      </c>
      <c r="K103" s="15">
        <v>19670</v>
      </c>
      <c r="L103" s="15">
        <v>8654.7999999999993</v>
      </c>
      <c r="M103" s="2">
        <v>41699</v>
      </c>
      <c r="N103">
        <v>3</v>
      </c>
      <c r="O103" s="1" t="s">
        <v>30</v>
      </c>
      <c r="P103">
        <v>2014</v>
      </c>
      <c r="Q103" s="15">
        <v>4.4000000000000004</v>
      </c>
    </row>
    <row r="104" spans="1:17" x14ac:dyDescent="0.3">
      <c r="A104" s="1" t="s">
        <v>34</v>
      </c>
      <c r="B104" s="1" t="s">
        <v>23</v>
      </c>
      <c r="C104" s="1" t="s">
        <v>29</v>
      </c>
      <c r="D104" s="1" t="s">
        <v>43</v>
      </c>
      <c r="E104">
        <v>1859</v>
      </c>
      <c r="F104" s="15">
        <v>5</v>
      </c>
      <c r="G104" s="15">
        <v>300</v>
      </c>
      <c r="H104" s="15">
        <v>557700</v>
      </c>
      <c r="I104" s="1" t="s">
        <v>105</v>
      </c>
      <c r="J104" s="15">
        <v>535392</v>
      </c>
      <c r="K104" s="15">
        <v>464750</v>
      </c>
      <c r="L104" s="15">
        <v>70642</v>
      </c>
      <c r="M104" s="2">
        <v>41852</v>
      </c>
      <c r="N104">
        <v>8</v>
      </c>
      <c r="O104" s="1" t="s">
        <v>35</v>
      </c>
      <c r="P104">
        <v>2014</v>
      </c>
      <c r="Q104" s="15">
        <v>38</v>
      </c>
    </row>
    <row r="105" spans="1:17" x14ac:dyDescent="0.3">
      <c r="A105" s="1" t="s">
        <v>34</v>
      </c>
      <c r="B105" s="1" t="s">
        <v>23</v>
      </c>
      <c r="C105" s="1" t="s">
        <v>29</v>
      </c>
      <c r="D105" s="1" t="s">
        <v>43</v>
      </c>
      <c r="E105">
        <v>2021</v>
      </c>
      <c r="F105" s="15">
        <v>5</v>
      </c>
      <c r="G105" s="15">
        <v>300</v>
      </c>
      <c r="H105" s="15">
        <v>606300</v>
      </c>
      <c r="I105" s="1" t="s">
        <v>102</v>
      </c>
      <c r="J105" s="15">
        <v>582048</v>
      </c>
      <c r="K105" s="15">
        <v>505250</v>
      </c>
      <c r="L105" s="15">
        <v>76798</v>
      </c>
      <c r="M105" s="2">
        <v>41913</v>
      </c>
      <c r="N105">
        <v>10</v>
      </c>
      <c r="O105" s="1" t="s">
        <v>40</v>
      </c>
      <c r="P105">
        <v>2014</v>
      </c>
      <c r="Q105" s="15">
        <v>38</v>
      </c>
    </row>
    <row r="106" spans="1:17" x14ac:dyDescent="0.3">
      <c r="A106" s="1" t="s">
        <v>32</v>
      </c>
      <c r="B106" s="1" t="s">
        <v>27</v>
      </c>
      <c r="C106" s="1" t="s">
        <v>29</v>
      </c>
      <c r="D106" s="1" t="s">
        <v>43</v>
      </c>
      <c r="E106">
        <v>1138</v>
      </c>
      <c r="F106" s="15">
        <v>5</v>
      </c>
      <c r="G106" s="15">
        <v>125</v>
      </c>
      <c r="H106" s="15">
        <v>142250</v>
      </c>
      <c r="I106" s="1" t="s">
        <v>83</v>
      </c>
      <c r="J106" s="15">
        <v>136560</v>
      </c>
      <c r="K106" s="15">
        <v>136560</v>
      </c>
      <c r="M106" s="2">
        <v>41974</v>
      </c>
      <c r="N106">
        <v>12</v>
      </c>
      <c r="O106" s="1" t="s">
        <v>28</v>
      </c>
      <c r="P106">
        <v>2014</v>
      </c>
    </row>
    <row r="107" spans="1:17" x14ac:dyDescent="0.3">
      <c r="A107" s="1" t="s">
        <v>17</v>
      </c>
      <c r="B107" s="1" t="s">
        <v>18</v>
      </c>
      <c r="C107" s="1" t="s">
        <v>38</v>
      </c>
      <c r="D107" s="1" t="s">
        <v>43</v>
      </c>
      <c r="E107">
        <v>4251</v>
      </c>
      <c r="F107" s="15">
        <v>10</v>
      </c>
      <c r="G107" s="15">
        <v>7</v>
      </c>
      <c r="H107" s="15">
        <v>29757</v>
      </c>
      <c r="I107" s="1" t="s">
        <v>106</v>
      </c>
      <c r="J107" s="15">
        <v>28566.720000000001</v>
      </c>
      <c r="K107" s="15">
        <v>21255</v>
      </c>
      <c r="L107" s="15">
        <v>7311.72</v>
      </c>
      <c r="M107" s="2">
        <v>41640</v>
      </c>
      <c r="N107">
        <v>1</v>
      </c>
      <c r="O107" s="1" t="s">
        <v>22</v>
      </c>
      <c r="P107">
        <v>2014</v>
      </c>
      <c r="Q107" s="15">
        <v>1.72</v>
      </c>
    </row>
    <row r="108" spans="1:17" x14ac:dyDescent="0.3">
      <c r="A108" s="1" t="s">
        <v>32</v>
      </c>
      <c r="B108" s="1" t="s">
        <v>23</v>
      </c>
      <c r="C108" s="1" t="s">
        <v>38</v>
      </c>
      <c r="D108" s="1" t="s">
        <v>43</v>
      </c>
      <c r="E108">
        <v>795</v>
      </c>
      <c r="F108" s="15">
        <v>10</v>
      </c>
      <c r="G108" s="15">
        <v>125</v>
      </c>
      <c r="H108" s="15">
        <v>99375</v>
      </c>
      <c r="I108" s="1" t="s">
        <v>107</v>
      </c>
      <c r="J108" s="15">
        <v>95400</v>
      </c>
      <c r="K108" s="15">
        <v>95400</v>
      </c>
      <c r="M108" s="2">
        <v>41699</v>
      </c>
      <c r="N108">
        <v>3</v>
      </c>
      <c r="O108" s="1" t="s">
        <v>30</v>
      </c>
      <c r="P108">
        <v>2014</v>
      </c>
    </row>
    <row r="109" spans="1:17" x14ac:dyDescent="0.3">
      <c r="A109" s="1" t="s">
        <v>34</v>
      </c>
      <c r="B109" s="1" t="s">
        <v>23</v>
      </c>
      <c r="C109" s="1" t="s">
        <v>38</v>
      </c>
      <c r="D109" s="1" t="s">
        <v>43</v>
      </c>
      <c r="E109">
        <v>1414.5</v>
      </c>
      <c r="F109" s="15">
        <v>10</v>
      </c>
      <c r="G109" s="15">
        <v>300</v>
      </c>
      <c r="H109" s="15">
        <v>424350</v>
      </c>
      <c r="I109" s="1" t="s">
        <v>108</v>
      </c>
      <c r="J109" s="15">
        <v>407376</v>
      </c>
      <c r="K109" s="15">
        <v>353625</v>
      </c>
      <c r="L109" s="15">
        <v>53751</v>
      </c>
      <c r="M109" s="2">
        <v>41730</v>
      </c>
      <c r="N109">
        <v>4</v>
      </c>
      <c r="O109" s="1" t="s">
        <v>42</v>
      </c>
      <c r="P109">
        <v>2014</v>
      </c>
      <c r="Q109" s="15">
        <v>38</v>
      </c>
    </row>
    <row r="110" spans="1:17" x14ac:dyDescent="0.3">
      <c r="A110" s="1" t="s">
        <v>34</v>
      </c>
      <c r="B110" s="1" t="s">
        <v>37</v>
      </c>
      <c r="C110" s="1" t="s">
        <v>38</v>
      </c>
      <c r="D110" s="1" t="s">
        <v>43</v>
      </c>
      <c r="E110">
        <v>2918</v>
      </c>
      <c r="F110" s="15">
        <v>10</v>
      </c>
      <c r="G110" s="15">
        <v>300</v>
      </c>
      <c r="H110" s="15">
        <v>875400</v>
      </c>
      <c r="I110" s="1" t="s">
        <v>109</v>
      </c>
      <c r="J110" s="15">
        <v>840384</v>
      </c>
      <c r="K110" s="15">
        <v>729500</v>
      </c>
      <c r="L110" s="15">
        <v>110884</v>
      </c>
      <c r="M110" s="2">
        <v>41760</v>
      </c>
      <c r="N110">
        <v>5</v>
      </c>
      <c r="O110" s="1" t="s">
        <v>47</v>
      </c>
      <c r="P110">
        <v>2014</v>
      </c>
      <c r="Q110" s="15">
        <v>38</v>
      </c>
    </row>
    <row r="111" spans="1:17" x14ac:dyDescent="0.3">
      <c r="A111" s="1" t="s">
        <v>17</v>
      </c>
      <c r="B111" s="1" t="s">
        <v>37</v>
      </c>
      <c r="C111" s="1" t="s">
        <v>38</v>
      </c>
      <c r="D111" s="1" t="s">
        <v>43</v>
      </c>
      <c r="E111">
        <v>3450</v>
      </c>
      <c r="F111" s="15">
        <v>10</v>
      </c>
      <c r="G111" s="15">
        <v>350</v>
      </c>
      <c r="H111" s="15">
        <v>1207500</v>
      </c>
      <c r="I111" s="1" t="s">
        <v>110</v>
      </c>
      <c r="J111" s="15">
        <v>1159200</v>
      </c>
      <c r="K111" s="15">
        <v>897000</v>
      </c>
      <c r="L111" s="15">
        <v>262200</v>
      </c>
      <c r="M111" s="2">
        <v>41821</v>
      </c>
      <c r="N111">
        <v>7</v>
      </c>
      <c r="O111" s="1" t="s">
        <v>33</v>
      </c>
      <c r="P111">
        <v>2014</v>
      </c>
      <c r="Q111" s="15">
        <v>76</v>
      </c>
    </row>
    <row r="112" spans="1:17" x14ac:dyDescent="0.3">
      <c r="A112" s="1" t="s">
        <v>32</v>
      </c>
      <c r="B112" s="1" t="s">
        <v>25</v>
      </c>
      <c r="C112" s="1" t="s">
        <v>38</v>
      </c>
      <c r="D112" s="1" t="s">
        <v>43</v>
      </c>
      <c r="E112">
        <v>2988</v>
      </c>
      <c r="F112" s="15">
        <v>10</v>
      </c>
      <c r="G112" s="15">
        <v>125</v>
      </c>
      <c r="H112" s="15">
        <v>373500</v>
      </c>
      <c r="I112" s="1" t="s">
        <v>111</v>
      </c>
      <c r="J112" s="15">
        <v>358560</v>
      </c>
      <c r="K112" s="15">
        <v>358560</v>
      </c>
      <c r="M112" s="2">
        <v>41821</v>
      </c>
      <c r="N112">
        <v>7</v>
      </c>
      <c r="O112" s="1" t="s">
        <v>33</v>
      </c>
      <c r="P112">
        <v>2014</v>
      </c>
    </row>
    <row r="113" spans="1:17" x14ac:dyDescent="0.3">
      <c r="A113" s="1" t="s">
        <v>24</v>
      </c>
      <c r="B113" s="1" t="s">
        <v>18</v>
      </c>
      <c r="C113" s="1" t="s">
        <v>38</v>
      </c>
      <c r="D113" s="1" t="s">
        <v>43</v>
      </c>
      <c r="E113">
        <v>218</v>
      </c>
      <c r="F113" s="15">
        <v>10</v>
      </c>
      <c r="G113" s="15">
        <v>15</v>
      </c>
      <c r="H113" s="15">
        <v>3270</v>
      </c>
      <c r="I113" s="1" t="s">
        <v>112</v>
      </c>
      <c r="J113" s="15">
        <v>3139.2</v>
      </c>
      <c r="K113" s="15">
        <v>2180</v>
      </c>
      <c r="L113" s="15">
        <v>959.2</v>
      </c>
      <c r="M113" s="2">
        <v>41883</v>
      </c>
      <c r="N113">
        <v>9</v>
      </c>
      <c r="O113" s="1" t="s">
        <v>36</v>
      </c>
      <c r="P113">
        <v>2014</v>
      </c>
      <c r="Q113" s="15">
        <v>4.4000000000000004</v>
      </c>
    </row>
    <row r="114" spans="1:17" x14ac:dyDescent="0.3">
      <c r="A114" s="1" t="s">
        <v>17</v>
      </c>
      <c r="B114" s="1" t="s">
        <v>18</v>
      </c>
      <c r="C114" s="1" t="s">
        <v>38</v>
      </c>
      <c r="D114" s="1" t="s">
        <v>43</v>
      </c>
      <c r="E114">
        <v>2074</v>
      </c>
      <c r="F114" s="15">
        <v>10</v>
      </c>
      <c r="G114" s="15">
        <v>20</v>
      </c>
      <c r="H114" s="15">
        <v>41480</v>
      </c>
      <c r="I114" s="1" t="s">
        <v>113</v>
      </c>
      <c r="J114" s="15">
        <v>39820.800000000003</v>
      </c>
      <c r="K114" s="15">
        <v>20740</v>
      </c>
      <c r="L114" s="15">
        <v>19080.8</v>
      </c>
      <c r="M114" s="2">
        <v>41883</v>
      </c>
      <c r="N114">
        <v>9</v>
      </c>
      <c r="O114" s="1" t="s">
        <v>36</v>
      </c>
      <c r="P114">
        <v>2014</v>
      </c>
      <c r="Q114" s="15">
        <v>9.1999999999999993</v>
      </c>
    </row>
    <row r="115" spans="1:17" x14ac:dyDescent="0.3">
      <c r="A115" s="1" t="s">
        <v>17</v>
      </c>
      <c r="B115" s="1" t="s">
        <v>37</v>
      </c>
      <c r="C115" s="1" t="s">
        <v>38</v>
      </c>
      <c r="D115" s="1" t="s">
        <v>43</v>
      </c>
      <c r="E115">
        <v>1056</v>
      </c>
      <c r="F115" s="15">
        <v>10</v>
      </c>
      <c r="G115" s="15">
        <v>20</v>
      </c>
      <c r="H115" s="15">
        <v>21120</v>
      </c>
      <c r="I115" s="1" t="s">
        <v>114</v>
      </c>
      <c r="J115" s="15">
        <v>20275.2</v>
      </c>
      <c r="K115" s="15">
        <v>10560</v>
      </c>
      <c r="L115" s="15">
        <v>9715.2000000000007</v>
      </c>
      <c r="M115" s="2">
        <v>41883</v>
      </c>
      <c r="N115">
        <v>9</v>
      </c>
      <c r="O115" s="1" t="s">
        <v>36</v>
      </c>
      <c r="P115">
        <v>2014</v>
      </c>
      <c r="Q115" s="15">
        <v>9.1999999999999993</v>
      </c>
    </row>
    <row r="116" spans="1:17" x14ac:dyDescent="0.3">
      <c r="A116" s="1" t="s">
        <v>17</v>
      </c>
      <c r="B116" s="1" t="s">
        <v>37</v>
      </c>
      <c r="C116" s="1" t="s">
        <v>38</v>
      </c>
      <c r="D116" s="1" t="s">
        <v>43</v>
      </c>
      <c r="E116">
        <v>274</v>
      </c>
      <c r="F116" s="15">
        <v>10</v>
      </c>
      <c r="G116" s="15">
        <v>350</v>
      </c>
      <c r="H116" s="15">
        <v>95900</v>
      </c>
      <c r="I116" s="1" t="s">
        <v>103</v>
      </c>
      <c r="J116" s="15">
        <v>92064</v>
      </c>
      <c r="K116" s="15">
        <v>71240</v>
      </c>
      <c r="L116" s="15">
        <v>20824</v>
      </c>
      <c r="M116" s="2">
        <v>41974</v>
      </c>
      <c r="N116">
        <v>12</v>
      </c>
      <c r="O116" s="1" t="s">
        <v>28</v>
      </c>
      <c r="P116">
        <v>2014</v>
      </c>
      <c r="Q116" s="15">
        <v>76</v>
      </c>
    </row>
    <row r="117" spans="1:17" x14ac:dyDescent="0.3">
      <c r="A117" s="1" t="s">
        <v>32</v>
      </c>
      <c r="B117" s="1" t="s">
        <v>27</v>
      </c>
      <c r="C117" s="1" t="s">
        <v>38</v>
      </c>
      <c r="D117" s="1" t="s">
        <v>43</v>
      </c>
      <c r="E117">
        <v>1138</v>
      </c>
      <c r="F117" s="15">
        <v>10</v>
      </c>
      <c r="G117" s="15">
        <v>125</v>
      </c>
      <c r="H117" s="15">
        <v>142250</v>
      </c>
      <c r="I117" s="1" t="s">
        <v>83</v>
      </c>
      <c r="J117" s="15">
        <v>136560</v>
      </c>
      <c r="K117" s="15">
        <v>136560</v>
      </c>
      <c r="M117" s="2">
        <v>41974</v>
      </c>
      <c r="N117">
        <v>12</v>
      </c>
      <c r="O117" s="1" t="s">
        <v>28</v>
      </c>
      <c r="P117">
        <v>2014</v>
      </c>
    </row>
    <row r="118" spans="1:17" x14ac:dyDescent="0.3">
      <c r="A118" s="1" t="s">
        <v>17</v>
      </c>
      <c r="B118" s="1" t="s">
        <v>27</v>
      </c>
      <c r="C118" s="1" t="s">
        <v>41</v>
      </c>
      <c r="D118" s="1" t="s">
        <v>43</v>
      </c>
      <c r="E118">
        <v>1865</v>
      </c>
      <c r="F118" s="15">
        <v>260</v>
      </c>
      <c r="G118" s="15">
        <v>350</v>
      </c>
      <c r="H118" s="15">
        <v>652750</v>
      </c>
      <c r="I118" s="1" t="s">
        <v>115</v>
      </c>
      <c r="J118" s="15">
        <v>626640</v>
      </c>
      <c r="K118" s="15">
        <v>484900</v>
      </c>
      <c r="L118" s="15">
        <v>141740</v>
      </c>
      <c r="M118" s="2">
        <v>41671</v>
      </c>
      <c r="N118">
        <v>2</v>
      </c>
      <c r="O118" s="1" t="s">
        <v>39</v>
      </c>
      <c r="P118">
        <v>2014</v>
      </c>
      <c r="Q118" s="15">
        <v>76</v>
      </c>
    </row>
    <row r="119" spans="1:17" x14ac:dyDescent="0.3">
      <c r="A119" s="1" t="s">
        <v>32</v>
      </c>
      <c r="B119" s="1" t="s">
        <v>27</v>
      </c>
      <c r="C119" s="1" t="s">
        <v>41</v>
      </c>
      <c r="D119" s="1" t="s">
        <v>43</v>
      </c>
      <c r="E119">
        <v>1074</v>
      </c>
      <c r="F119" s="15">
        <v>260</v>
      </c>
      <c r="G119" s="15">
        <v>125</v>
      </c>
      <c r="H119" s="15">
        <v>134250</v>
      </c>
      <c r="I119" s="1" t="s">
        <v>116</v>
      </c>
      <c r="J119" s="15">
        <v>128880</v>
      </c>
      <c r="K119" s="15">
        <v>128880</v>
      </c>
      <c r="M119" s="2">
        <v>41730</v>
      </c>
      <c r="N119">
        <v>4</v>
      </c>
      <c r="O119" s="1" t="s">
        <v>42</v>
      </c>
      <c r="P119">
        <v>2014</v>
      </c>
    </row>
    <row r="120" spans="1:17" x14ac:dyDescent="0.3">
      <c r="A120" s="1" t="s">
        <v>17</v>
      </c>
      <c r="B120" s="1" t="s">
        <v>23</v>
      </c>
      <c r="C120" s="1" t="s">
        <v>41</v>
      </c>
      <c r="D120" s="1" t="s">
        <v>43</v>
      </c>
      <c r="E120">
        <v>1907</v>
      </c>
      <c r="F120" s="15">
        <v>260</v>
      </c>
      <c r="G120" s="15">
        <v>350</v>
      </c>
      <c r="H120" s="15">
        <v>667450</v>
      </c>
      <c r="I120" s="1" t="s">
        <v>117</v>
      </c>
      <c r="J120" s="15">
        <v>640752</v>
      </c>
      <c r="K120" s="15">
        <v>495820</v>
      </c>
      <c r="L120" s="15">
        <v>144932</v>
      </c>
      <c r="M120" s="2">
        <v>41883</v>
      </c>
      <c r="N120">
        <v>9</v>
      </c>
      <c r="O120" s="1" t="s">
        <v>36</v>
      </c>
      <c r="P120">
        <v>2014</v>
      </c>
      <c r="Q120" s="15">
        <v>76</v>
      </c>
    </row>
    <row r="121" spans="1:17" x14ac:dyDescent="0.3">
      <c r="A121" s="1" t="s">
        <v>17</v>
      </c>
      <c r="B121" s="1" t="s">
        <v>23</v>
      </c>
      <c r="C121" s="1" t="s">
        <v>38</v>
      </c>
      <c r="D121" s="1" t="s">
        <v>118</v>
      </c>
      <c r="E121">
        <v>1372</v>
      </c>
      <c r="F121" s="15">
        <v>10</v>
      </c>
      <c r="G121" s="15">
        <v>7</v>
      </c>
      <c r="H121" s="15">
        <v>9604</v>
      </c>
      <c r="I121" s="1" t="s">
        <v>119</v>
      </c>
      <c r="J121" s="15">
        <v>9123.7999999999993</v>
      </c>
      <c r="K121" s="15">
        <v>6860</v>
      </c>
      <c r="L121" s="15">
        <v>2263.8000000000002</v>
      </c>
      <c r="M121" s="2">
        <v>41640</v>
      </c>
      <c r="N121">
        <v>1</v>
      </c>
      <c r="O121" s="1" t="s">
        <v>22</v>
      </c>
      <c r="P121">
        <v>2014</v>
      </c>
      <c r="Q121" s="15">
        <v>1.65</v>
      </c>
    </row>
    <row r="122" spans="1:17" x14ac:dyDescent="0.3">
      <c r="A122" s="1" t="s">
        <v>17</v>
      </c>
      <c r="B122" s="1" t="s">
        <v>27</v>
      </c>
      <c r="C122" s="1" t="s">
        <v>38</v>
      </c>
      <c r="D122" s="1" t="s">
        <v>118</v>
      </c>
      <c r="E122">
        <v>2689</v>
      </c>
      <c r="F122" s="15">
        <v>10</v>
      </c>
      <c r="G122" s="15">
        <v>7</v>
      </c>
      <c r="H122" s="15">
        <v>18823</v>
      </c>
      <c r="I122" s="1" t="s">
        <v>120</v>
      </c>
      <c r="J122" s="15">
        <v>17881.849999999999</v>
      </c>
      <c r="K122" s="15">
        <v>13445</v>
      </c>
      <c r="L122" s="15">
        <v>4436.8500000000004</v>
      </c>
      <c r="M122" s="2">
        <v>41913</v>
      </c>
      <c r="N122">
        <v>10</v>
      </c>
      <c r="O122" s="1" t="s">
        <v>40</v>
      </c>
      <c r="P122">
        <v>2014</v>
      </c>
      <c r="Q122" s="15">
        <v>1.65</v>
      </c>
    </row>
    <row r="123" spans="1:17" x14ac:dyDescent="0.3">
      <c r="A123" s="1" t="s">
        <v>31</v>
      </c>
      <c r="B123" s="1" t="s">
        <v>18</v>
      </c>
      <c r="C123" s="1" t="s">
        <v>38</v>
      </c>
      <c r="D123" s="1" t="s">
        <v>118</v>
      </c>
      <c r="E123">
        <v>2431</v>
      </c>
      <c r="F123" s="15">
        <v>10</v>
      </c>
      <c r="G123" s="15">
        <v>12</v>
      </c>
      <c r="H123" s="15">
        <v>29172</v>
      </c>
      <c r="I123" s="1" t="s">
        <v>121</v>
      </c>
      <c r="J123" s="15">
        <v>27713.4</v>
      </c>
      <c r="K123" s="15">
        <v>7293</v>
      </c>
      <c r="L123" s="15">
        <v>20420.400000000001</v>
      </c>
      <c r="M123" s="2">
        <v>41974</v>
      </c>
      <c r="N123">
        <v>12</v>
      </c>
      <c r="O123" s="1" t="s">
        <v>28</v>
      </c>
      <c r="P123">
        <v>2014</v>
      </c>
      <c r="Q123" s="15">
        <v>8.4</v>
      </c>
    </row>
    <row r="124" spans="1:17" x14ac:dyDescent="0.3">
      <c r="A124" s="1" t="s">
        <v>17</v>
      </c>
      <c r="B124" s="1" t="s">
        <v>27</v>
      </c>
      <c r="C124" s="1" t="s">
        <v>41</v>
      </c>
      <c r="D124" s="1" t="s">
        <v>118</v>
      </c>
      <c r="E124">
        <v>1683</v>
      </c>
      <c r="F124" s="15">
        <v>260</v>
      </c>
      <c r="G124" s="15">
        <v>7</v>
      </c>
      <c r="H124" s="15">
        <v>11781</v>
      </c>
      <c r="I124" s="1" t="s">
        <v>122</v>
      </c>
      <c r="J124" s="15">
        <v>11191.95</v>
      </c>
      <c r="K124" s="15">
        <v>8415</v>
      </c>
      <c r="L124" s="15">
        <v>2776.95</v>
      </c>
      <c r="M124" s="2">
        <v>41821</v>
      </c>
      <c r="N124">
        <v>7</v>
      </c>
      <c r="O124" s="1" t="s">
        <v>33</v>
      </c>
      <c r="P124">
        <v>2014</v>
      </c>
      <c r="Q124" s="15">
        <v>1.65</v>
      </c>
    </row>
    <row r="125" spans="1:17" x14ac:dyDescent="0.3">
      <c r="A125" s="1" t="s">
        <v>31</v>
      </c>
      <c r="B125" s="1" t="s">
        <v>27</v>
      </c>
      <c r="C125" s="1" t="s">
        <v>41</v>
      </c>
      <c r="D125" s="1" t="s">
        <v>118</v>
      </c>
      <c r="E125">
        <v>1123</v>
      </c>
      <c r="F125" s="15">
        <v>260</v>
      </c>
      <c r="G125" s="15">
        <v>12</v>
      </c>
      <c r="H125" s="15">
        <v>13476</v>
      </c>
      <c r="I125" s="1" t="s">
        <v>123</v>
      </c>
      <c r="J125" s="15">
        <v>12802.2</v>
      </c>
      <c r="K125" s="15">
        <v>3369</v>
      </c>
      <c r="L125" s="15">
        <v>9433.2000000000007</v>
      </c>
      <c r="M125" s="2">
        <v>41852</v>
      </c>
      <c r="N125">
        <v>8</v>
      </c>
      <c r="O125" s="1" t="s">
        <v>35</v>
      </c>
      <c r="P125">
        <v>2014</v>
      </c>
      <c r="Q125" s="15">
        <v>8.4</v>
      </c>
    </row>
    <row r="126" spans="1:17" x14ac:dyDescent="0.3">
      <c r="A126" s="1" t="s">
        <v>31</v>
      </c>
      <c r="B126" s="1" t="s">
        <v>25</v>
      </c>
      <c r="C126" s="1" t="s">
        <v>19</v>
      </c>
      <c r="D126" s="1" t="s">
        <v>118</v>
      </c>
      <c r="E126">
        <v>1865</v>
      </c>
      <c r="F126" s="15">
        <v>3</v>
      </c>
      <c r="G126" s="15">
        <v>12</v>
      </c>
      <c r="H126" s="15">
        <v>22380</v>
      </c>
      <c r="I126" s="1" t="s">
        <v>124</v>
      </c>
      <c r="J126" s="15">
        <v>21261</v>
      </c>
      <c r="K126" s="15">
        <v>5595</v>
      </c>
      <c r="L126" s="15">
        <v>15666</v>
      </c>
      <c r="M126" s="2">
        <v>41671</v>
      </c>
      <c r="N126">
        <v>2</v>
      </c>
      <c r="O126" s="1" t="s">
        <v>39</v>
      </c>
      <c r="P126">
        <v>2014</v>
      </c>
      <c r="Q126" s="15">
        <v>8.4</v>
      </c>
    </row>
    <row r="127" spans="1:17" x14ac:dyDescent="0.3">
      <c r="A127" s="1" t="s">
        <v>31</v>
      </c>
      <c r="B127" s="1" t="s">
        <v>23</v>
      </c>
      <c r="C127" s="1" t="s">
        <v>19</v>
      </c>
      <c r="D127" s="1" t="s">
        <v>118</v>
      </c>
      <c r="E127">
        <v>1116</v>
      </c>
      <c r="F127" s="15">
        <v>3</v>
      </c>
      <c r="G127" s="15">
        <v>12</v>
      </c>
      <c r="H127" s="15">
        <v>13392</v>
      </c>
      <c r="I127" s="1" t="s">
        <v>125</v>
      </c>
      <c r="J127" s="15">
        <v>12722.4</v>
      </c>
      <c r="K127" s="15">
        <v>3348</v>
      </c>
      <c r="L127" s="15">
        <v>9374.4</v>
      </c>
      <c r="M127" s="2">
        <v>41671</v>
      </c>
      <c r="N127">
        <v>2</v>
      </c>
      <c r="O127" s="1" t="s">
        <v>39</v>
      </c>
      <c r="P127">
        <v>2014</v>
      </c>
      <c r="Q127" s="15">
        <v>8.4</v>
      </c>
    </row>
    <row r="128" spans="1:17" x14ac:dyDescent="0.3">
      <c r="A128" s="1" t="s">
        <v>17</v>
      </c>
      <c r="B128" s="1" t="s">
        <v>25</v>
      </c>
      <c r="C128" s="1" t="s">
        <v>19</v>
      </c>
      <c r="D128" s="1" t="s">
        <v>118</v>
      </c>
      <c r="E128">
        <v>1563</v>
      </c>
      <c r="F128" s="15">
        <v>3</v>
      </c>
      <c r="G128" s="15">
        <v>20</v>
      </c>
      <c r="H128" s="15">
        <v>31260</v>
      </c>
      <c r="I128" s="1" t="s">
        <v>126</v>
      </c>
      <c r="J128" s="15">
        <v>29697</v>
      </c>
      <c r="K128" s="15">
        <v>15630</v>
      </c>
      <c r="L128" s="15">
        <v>14067</v>
      </c>
      <c r="M128" s="2">
        <v>41760</v>
      </c>
      <c r="N128">
        <v>5</v>
      </c>
      <c r="O128" s="1" t="s">
        <v>47</v>
      </c>
      <c r="P128">
        <v>2014</v>
      </c>
      <c r="Q128" s="15">
        <v>9</v>
      </c>
    </row>
    <row r="129" spans="1:17" x14ac:dyDescent="0.3">
      <c r="A129" s="1" t="s">
        <v>34</v>
      </c>
      <c r="B129" s="1" t="s">
        <v>37</v>
      </c>
      <c r="C129" s="1" t="s">
        <v>19</v>
      </c>
      <c r="D129" s="1" t="s">
        <v>118</v>
      </c>
      <c r="E129">
        <v>991</v>
      </c>
      <c r="F129" s="15">
        <v>3</v>
      </c>
      <c r="G129" s="15">
        <v>300</v>
      </c>
      <c r="H129" s="15">
        <v>297300</v>
      </c>
      <c r="I129" s="1" t="s">
        <v>127</v>
      </c>
      <c r="J129" s="15">
        <v>282435</v>
      </c>
      <c r="K129" s="15">
        <v>247750</v>
      </c>
      <c r="L129" s="15">
        <v>34685</v>
      </c>
      <c r="M129" s="2">
        <v>41791</v>
      </c>
      <c r="N129">
        <v>6</v>
      </c>
      <c r="O129" s="1" t="s">
        <v>26</v>
      </c>
      <c r="P129">
        <v>2014</v>
      </c>
      <c r="Q129" s="15">
        <v>35</v>
      </c>
    </row>
    <row r="130" spans="1:17" x14ac:dyDescent="0.3">
      <c r="A130" s="1" t="s">
        <v>24</v>
      </c>
      <c r="B130" s="1" t="s">
        <v>27</v>
      </c>
      <c r="C130" s="1" t="s">
        <v>19</v>
      </c>
      <c r="D130" s="1" t="s">
        <v>118</v>
      </c>
      <c r="E130">
        <v>2791</v>
      </c>
      <c r="F130" s="15">
        <v>3</v>
      </c>
      <c r="G130" s="15">
        <v>15</v>
      </c>
      <c r="H130" s="15">
        <v>41865</v>
      </c>
      <c r="I130" s="1" t="s">
        <v>128</v>
      </c>
      <c r="J130" s="15">
        <v>39771.75</v>
      </c>
      <c r="K130" s="15">
        <v>27910</v>
      </c>
      <c r="L130" s="15">
        <v>11861.75</v>
      </c>
      <c r="M130" s="2">
        <v>41944</v>
      </c>
      <c r="N130">
        <v>11</v>
      </c>
      <c r="O130" s="1" t="s">
        <v>66</v>
      </c>
      <c r="P130">
        <v>2014</v>
      </c>
      <c r="Q130" s="15">
        <v>4.25</v>
      </c>
    </row>
    <row r="131" spans="1:17" x14ac:dyDescent="0.3">
      <c r="A131" s="1" t="s">
        <v>17</v>
      </c>
      <c r="B131" s="1" t="s">
        <v>37</v>
      </c>
      <c r="C131" s="1" t="s">
        <v>19</v>
      </c>
      <c r="D131" s="1" t="s">
        <v>118</v>
      </c>
      <c r="E131">
        <v>570</v>
      </c>
      <c r="F131" s="15">
        <v>3</v>
      </c>
      <c r="G131" s="15">
        <v>7</v>
      </c>
      <c r="H131" s="15">
        <v>3990</v>
      </c>
      <c r="I131" s="1" t="s">
        <v>129</v>
      </c>
      <c r="J131" s="15">
        <v>3790.5</v>
      </c>
      <c r="K131" s="15">
        <v>2850</v>
      </c>
      <c r="L131" s="15">
        <v>940.5</v>
      </c>
      <c r="M131" s="2">
        <v>41974</v>
      </c>
      <c r="N131">
        <v>12</v>
      </c>
      <c r="O131" s="1" t="s">
        <v>28</v>
      </c>
      <c r="P131">
        <v>2014</v>
      </c>
      <c r="Q131" s="15">
        <v>1.65</v>
      </c>
    </row>
    <row r="132" spans="1:17" x14ac:dyDescent="0.3">
      <c r="A132" s="1" t="s">
        <v>17</v>
      </c>
      <c r="B132" s="1" t="s">
        <v>25</v>
      </c>
      <c r="C132" s="1" t="s">
        <v>19</v>
      </c>
      <c r="D132" s="1" t="s">
        <v>118</v>
      </c>
      <c r="E132">
        <v>2487</v>
      </c>
      <c r="F132" s="15">
        <v>3</v>
      </c>
      <c r="G132" s="15">
        <v>7</v>
      </c>
      <c r="H132" s="15">
        <v>17409</v>
      </c>
      <c r="I132" s="1" t="s">
        <v>130</v>
      </c>
      <c r="J132" s="15">
        <v>16538.55</v>
      </c>
      <c r="K132" s="15">
        <v>12435</v>
      </c>
      <c r="L132" s="15">
        <v>4103.55</v>
      </c>
      <c r="M132" s="2">
        <v>41974</v>
      </c>
      <c r="N132">
        <v>12</v>
      </c>
      <c r="O132" s="1" t="s">
        <v>28</v>
      </c>
      <c r="P132">
        <v>2014</v>
      </c>
      <c r="Q132" s="15">
        <v>1.65</v>
      </c>
    </row>
    <row r="133" spans="1:17" x14ac:dyDescent="0.3">
      <c r="A133" s="1" t="s">
        <v>17</v>
      </c>
      <c r="B133" s="1" t="s">
        <v>25</v>
      </c>
      <c r="C133" s="1" t="s">
        <v>29</v>
      </c>
      <c r="D133" s="1" t="s">
        <v>118</v>
      </c>
      <c r="E133">
        <v>1384.5</v>
      </c>
      <c r="F133" s="15">
        <v>5</v>
      </c>
      <c r="G133" s="15">
        <v>350</v>
      </c>
      <c r="H133" s="15">
        <v>484575</v>
      </c>
      <c r="I133" s="1" t="s">
        <v>131</v>
      </c>
      <c r="J133" s="15">
        <v>460346.25</v>
      </c>
      <c r="K133" s="15">
        <v>359970</v>
      </c>
      <c r="L133" s="15">
        <v>100376.25</v>
      </c>
      <c r="M133" s="2">
        <v>41640</v>
      </c>
      <c r="N133">
        <v>1</v>
      </c>
      <c r="O133" s="1" t="s">
        <v>22</v>
      </c>
      <c r="P133">
        <v>2014</v>
      </c>
      <c r="Q133" s="15">
        <v>72.5</v>
      </c>
    </row>
    <row r="134" spans="1:17" x14ac:dyDescent="0.3">
      <c r="A134" s="1" t="s">
        <v>31</v>
      </c>
      <c r="B134" s="1" t="s">
        <v>23</v>
      </c>
      <c r="C134" s="1" t="s">
        <v>29</v>
      </c>
      <c r="D134" s="1" t="s">
        <v>118</v>
      </c>
      <c r="E134">
        <v>2342</v>
      </c>
      <c r="F134" s="15">
        <v>5</v>
      </c>
      <c r="G134" s="15">
        <v>12</v>
      </c>
      <c r="H134" s="15">
        <v>28104</v>
      </c>
      <c r="I134" s="1" t="s">
        <v>132</v>
      </c>
      <c r="J134" s="15">
        <v>26698.799999999999</v>
      </c>
      <c r="K134" s="15">
        <v>7026</v>
      </c>
      <c r="L134" s="15">
        <v>19672.8</v>
      </c>
      <c r="M134" s="2">
        <v>41944</v>
      </c>
      <c r="N134">
        <v>11</v>
      </c>
      <c r="O134" s="1" t="s">
        <v>66</v>
      </c>
      <c r="P134">
        <v>2014</v>
      </c>
      <c r="Q134" s="15">
        <v>8.4</v>
      </c>
    </row>
    <row r="135" spans="1:17" x14ac:dyDescent="0.3">
      <c r="A135" s="1" t="s">
        <v>17</v>
      </c>
      <c r="B135" s="1" t="s">
        <v>25</v>
      </c>
      <c r="C135" s="1" t="s">
        <v>38</v>
      </c>
      <c r="D135" s="1" t="s">
        <v>118</v>
      </c>
      <c r="E135">
        <v>1303</v>
      </c>
      <c r="F135" s="15">
        <v>10</v>
      </c>
      <c r="G135" s="15">
        <v>20</v>
      </c>
      <c r="H135" s="15">
        <v>26060</v>
      </c>
      <c r="I135" s="1" t="s">
        <v>133</v>
      </c>
      <c r="J135" s="15">
        <v>24757</v>
      </c>
      <c r="K135" s="15">
        <v>13030</v>
      </c>
      <c r="L135" s="15">
        <v>11727</v>
      </c>
      <c r="M135" s="2">
        <v>41671</v>
      </c>
      <c r="N135">
        <v>2</v>
      </c>
      <c r="O135" s="1" t="s">
        <v>39</v>
      </c>
      <c r="P135">
        <v>2014</v>
      </c>
      <c r="Q135" s="15">
        <v>9</v>
      </c>
    </row>
    <row r="136" spans="1:17" x14ac:dyDescent="0.3">
      <c r="A136" s="1" t="s">
        <v>34</v>
      </c>
      <c r="B136" s="1" t="s">
        <v>27</v>
      </c>
      <c r="C136" s="1" t="s">
        <v>38</v>
      </c>
      <c r="D136" s="1" t="s">
        <v>118</v>
      </c>
      <c r="E136">
        <v>1607</v>
      </c>
      <c r="F136" s="15">
        <v>10</v>
      </c>
      <c r="G136" s="15">
        <v>300</v>
      </c>
      <c r="H136" s="15">
        <v>482100</v>
      </c>
      <c r="I136" s="1" t="s">
        <v>134</v>
      </c>
      <c r="J136" s="15">
        <v>457995</v>
      </c>
      <c r="K136" s="15">
        <v>401750</v>
      </c>
      <c r="L136" s="15">
        <v>56245</v>
      </c>
      <c r="M136" s="2">
        <v>41730</v>
      </c>
      <c r="N136">
        <v>4</v>
      </c>
      <c r="O136" s="1" t="s">
        <v>42</v>
      </c>
      <c r="P136">
        <v>2014</v>
      </c>
      <c r="Q136" s="15">
        <v>35</v>
      </c>
    </row>
    <row r="137" spans="1:17" x14ac:dyDescent="0.3">
      <c r="A137" s="1" t="s">
        <v>17</v>
      </c>
      <c r="B137" s="1" t="s">
        <v>37</v>
      </c>
      <c r="C137" s="1" t="s">
        <v>38</v>
      </c>
      <c r="D137" s="1" t="s">
        <v>118</v>
      </c>
      <c r="E137">
        <v>2327</v>
      </c>
      <c r="F137" s="15">
        <v>10</v>
      </c>
      <c r="G137" s="15">
        <v>7</v>
      </c>
      <c r="H137" s="15">
        <v>16289</v>
      </c>
      <c r="I137" s="1" t="s">
        <v>135</v>
      </c>
      <c r="J137" s="15">
        <v>15474.55</v>
      </c>
      <c r="K137" s="15">
        <v>11635</v>
      </c>
      <c r="L137" s="15">
        <v>3839.55</v>
      </c>
      <c r="M137" s="2">
        <v>41760</v>
      </c>
      <c r="N137">
        <v>5</v>
      </c>
      <c r="O137" s="1" t="s">
        <v>47</v>
      </c>
      <c r="P137">
        <v>2014</v>
      </c>
      <c r="Q137" s="15">
        <v>1.65</v>
      </c>
    </row>
    <row r="138" spans="1:17" x14ac:dyDescent="0.3">
      <c r="A138" s="1" t="s">
        <v>34</v>
      </c>
      <c r="B138" s="1" t="s">
        <v>37</v>
      </c>
      <c r="C138" s="1" t="s">
        <v>38</v>
      </c>
      <c r="D138" s="1" t="s">
        <v>118</v>
      </c>
      <c r="E138">
        <v>991</v>
      </c>
      <c r="F138" s="15">
        <v>10</v>
      </c>
      <c r="G138" s="15">
        <v>300</v>
      </c>
      <c r="H138" s="15">
        <v>297300</v>
      </c>
      <c r="I138" s="1" t="s">
        <v>127</v>
      </c>
      <c r="J138" s="15">
        <v>282435</v>
      </c>
      <c r="K138" s="15">
        <v>247750</v>
      </c>
      <c r="L138" s="15">
        <v>34685</v>
      </c>
      <c r="M138" s="2">
        <v>41791</v>
      </c>
      <c r="N138">
        <v>6</v>
      </c>
      <c r="O138" s="1" t="s">
        <v>26</v>
      </c>
      <c r="P138">
        <v>2014</v>
      </c>
      <c r="Q138" s="15">
        <v>35</v>
      </c>
    </row>
    <row r="139" spans="1:17" x14ac:dyDescent="0.3">
      <c r="A139" s="1" t="s">
        <v>17</v>
      </c>
      <c r="B139" s="1" t="s">
        <v>37</v>
      </c>
      <c r="C139" s="1" t="s">
        <v>38</v>
      </c>
      <c r="D139" s="1" t="s">
        <v>118</v>
      </c>
      <c r="E139">
        <v>602</v>
      </c>
      <c r="F139" s="15">
        <v>10</v>
      </c>
      <c r="G139" s="15">
        <v>350</v>
      </c>
      <c r="H139" s="15">
        <v>210700</v>
      </c>
      <c r="I139" s="1" t="s">
        <v>136</v>
      </c>
      <c r="J139" s="15">
        <v>200165</v>
      </c>
      <c r="K139" s="15">
        <v>156520</v>
      </c>
      <c r="L139" s="15">
        <v>43645</v>
      </c>
      <c r="M139" s="2">
        <v>41791</v>
      </c>
      <c r="N139">
        <v>6</v>
      </c>
      <c r="O139" s="1" t="s">
        <v>26</v>
      </c>
      <c r="P139">
        <v>2014</v>
      </c>
      <c r="Q139" s="15">
        <v>72.5</v>
      </c>
    </row>
    <row r="140" spans="1:17" x14ac:dyDescent="0.3">
      <c r="A140" s="1" t="s">
        <v>24</v>
      </c>
      <c r="B140" s="1" t="s">
        <v>25</v>
      </c>
      <c r="C140" s="1" t="s">
        <v>38</v>
      </c>
      <c r="D140" s="1" t="s">
        <v>118</v>
      </c>
      <c r="E140">
        <v>2620</v>
      </c>
      <c r="F140" s="15">
        <v>10</v>
      </c>
      <c r="G140" s="15">
        <v>15</v>
      </c>
      <c r="H140" s="15">
        <v>39300</v>
      </c>
      <c r="I140" s="1" t="s">
        <v>137</v>
      </c>
      <c r="J140" s="15">
        <v>37335</v>
      </c>
      <c r="K140" s="15">
        <v>26200</v>
      </c>
      <c r="L140" s="15">
        <v>11135</v>
      </c>
      <c r="M140" s="2">
        <v>41883</v>
      </c>
      <c r="N140">
        <v>9</v>
      </c>
      <c r="O140" s="1" t="s">
        <v>36</v>
      </c>
      <c r="P140">
        <v>2014</v>
      </c>
      <c r="Q140" s="15">
        <v>4.25</v>
      </c>
    </row>
    <row r="141" spans="1:17" x14ac:dyDescent="0.3">
      <c r="A141" s="1" t="s">
        <v>17</v>
      </c>
      <c r="B141" s="1" t="s">
        <v>37</v>
      </c>
      <c r="C141" s="1" t="s">
        <v>38</v>
      </c>
      <c r="D141" s="1" t="s">
        <v>118</v>
      </c>
      <c r="E141">
        <v>2663</v>
      </c>
      <c r="F141" s="15">
        <v>10</v>
      </c>
      <c r="G141" s="15">
        <v>20</v>
      </c>
      <c r="H141" s="15">
        <v>53260</v>
      </c>
      <c r="I141" s="1" t="s">
        <v>138</v>
      </c>
      <c r="J141" s="15">
        <v>50597</v>
      </c>
      <c r="K141" s="15">
        <v>26630</v>
      </c>
      <c r="L141" s="15">
        <v>23967</v>
      </c>
      <c r="M141" s="2">
        <v>41974</v>
      </c>
      <c r="N141">
        <v>12</v>
      </c>
      <c r="O141" s="1" t="s">
        <v>28</v>
      </c>
      <c r="P141">
        <v>2014</v>
      </c>
      <c r="Q141" s="15">
        <v>9</v>
      </c>
    </row>
    <row r="142" spans="1:17" x14ac:dyDescent="0.3">
      <c r="A142" s="1" t="s">
        <v>17</v>
      </c>
      <c r="B142" s="1" t="s">
        <v>23</v>
      </c>
      <c r="C142" s="1" t="s">
        <v>41</v>
      </c>
      <c r="D142" s="1" t="s">
        <v>118</v>
      </c>
      <c r="E142">
        <v>1350</v>
      </c>
      <c r="F142" s="15">
        <v>260</v>
      </c>
      <c r="G142" s="15">
        <v>350</v>
      </c>
      <c r="H142" s="15">
        <v>472500</v>
      </c>
      <c r="I142" s="1" t="s">
        <v>139</v>
      </c>
      <c r="J142" s="15">
        <v>448875</v>
      </c>
      <c r="K142" s="15">
        <v>351000</v>
      </c>
      <c r="L142" s="15">
        <v>97875</v>
      </c>
      <c r="M142" s="2">
        <v>41671</v>
      </c>
      <c r="N142">
        <v>2</v>
      </c>
      <c r="O142" s="1" t="s">
        <v>39</v>
      </c>
      <c r="P142">
        <v>2014</v>
      </c>
      <c r="Q142" s="15">
        <v>72.5</v>
      </c>
    </row>
    <row r="143" spans="1:17" x14ac:dyDescent="0.3">
      <c r="A143" s="1" t="s">
        <v>17</v>
      </c>
      <c r="B143" s="1" t="s">
        <v>18</v>
      </c>
      <c r="C143" s="1" t="s">
        <v>41</v>
      </c>
      <c r="D143" s="1" t="s">
        <v>118</v>
      </c>
      <c r="E143">
        <v>552</v>
      </c>
      <c r="F143" s="15">
        <v>260</v>
      </c>
      <c r="G143" s="15">
        <v>350</v>
      </c>
      <c r="H143" s="15">
        <v>193200</v>
      </c>
      <c r="I143" s="1" t="s">
        <v>140</v>
      </c>
      <c r="J143" s="15">
        <v>183540</v>
      </c>
      <c r="K143" s="15">
        <v>143520</v>
      </c>
      <c r="L143" s="15">
        <v>40020</v>
      </c>
      <c r="M143" s="2">
        <v>41852</v>
      </c>
      <c r="N143">
        <v>8</v>
      </c>
      <c r="O143" s="1" t="s">
        <v>35</v>
      </c>
      <c r="P143">
        <v>2014</v>
      </c>
      <c r="Q143" s="15">
        <v>72.5</v>
      </c>
    </row>
    <row r="144" spans="1:17" x14ac:dyDescent="0.3">
      <c r="A144" s="1" t="s">
        <v>34</v>
      </c>
      <c r="B144" s="1" t="s">
        <v>23</v>
      </c>
      <c r="C144" s="1" t="s">
        <v>41</v>
      </c>
      <c r="D144" s="1" t="s">
        <v>118</v>
      </c>
      <c r="E144">
        <v>1250</v>
      </c>
      <c r="F144" s="15">
        <v>260</v>
      </c>
      <c r="G144" s="15">
        <v>300</v>
      </c>
      <c r="H144" s="15">
        <v>375000</v>
      </c>
      <c r="I144" s="1" t="s">
        <v>141</v>
      </c>
      <c r="J144" s="15">
        <v>356250</v>
      </c>
      <c r="K144" s="15">
        <v>312500</v>
      </c>
      <c r="L144" s="15">
        <v>43750</v>
      </c>
      <c r="M144" s="2">
        <v>41974</v>
      </c>
      <c r="N144">
        <v>12</v>
      </c>
      <c r="O144" s="1" t="s">
        <v>28</v>
      </c>
      <c r="P144">
        <v>2014</v>
      </c>
      <c r="Q144" s="15">
        <v>35</v>
      </c>
    </row>
    <row r="145" spans="1:17" x14ac:dyDescent="0.3">
      <c r="A145" s="1" t="s">
        <v>24</v>
      </c>
      <c r="B145" s="1" t="s">
        <v>25</v>
      </c>
      <c r="C145" s="1" t="s">
        <v>38</v>
      </c>
      <c r="D145" s="1" t="s">
        <v>118</v>
      </c>
      <c r="E145">
        <v>3801</v>
      </c>
      <c r="F145" s="15">
        <v>10</v>
      </c>
      <c r="G145" s="15">
        <v>15</v>
      </c>
      <c r="H145" s="15">
        <v>57015</v>
      </c>
      <c r="I145" s="1" t="s">
        <v>142</v>
      </c>
      <c r="J145" s="15">
        <v>53594.1</v>
      </c>
      <c r="K145" s="15">
        <v>38010</v>
      </c>
      <c r="L145" s="15">
        <v>15584.1</v>
      </c>
      <c r="M145" s="2">
        <v>41730</v>
      </c>
      <c r="N145">
        <v>4</v>
      </c>
      <c r="O145" s="1" t="s">
        <v>42</v>
      </c>
      <c r="P145">
        <v>2014</v>
      </c>
      <c r="Q145" s="15">
        <v>4.0999999999999996</v>
      </c>
    </row>
    <row r="146" spans="1:17" x14ac:dyDescent="0.3">
      <c r="A146" s="1" t="s">
        <v>17</v>
      </c>
      <c r="B146" s="1" t="s">
        <v>37</v>
      </c>
      <c r="C146" s="1" t="s">
        <v>19</v>
      </c>
      <c r="D146" s="1" t="s">
        <v>118</v>
      </c>
      <c r="E146">
        <v>1117.5</v>
      </c>
      <c r="F146" s="15">
        <v>3</v>
      </c>
      <c r="G146" s="15">
        <v>20</v>
      </c>
      <c r="H146" s="15">
        <v>22350</v>
      </c>
      <c r="I146" s="1" t="s">
        <v>143</v>
      </c>
      <c r="J146" s="15">
        <v>21009</v>
      </c>
      <c r="K146" s="15">
        <v>11175</v>
      </c>
      <c r="L146" s="15">
        <v>9834</v>
      </c>
      <c r="M146" s="2">
        <v>41640</v>
      </c>
      <c r="N146">
        <v>1</v>
      </c>
      <c r="O146" s="1" t="s">
        <v>22</v>
      </c>
      <c r="P146">
        <v>2014</v>
      </c>
      <c r="Q146" s="15">
        <v>8.8000000000000007</v>
      </c>
    </row>
    <row r="147" spans="1:17" x14ac:dyDescent="0.3">
      <c r="A147" s="1" t="s">
        <v>24</v>
      </c>
      <c r="B147" s="1" t="s">
        <v>18</v>
      </c>
      <c r="C147" s="1" t="s">
        <v>19</v>
      </c>
      <c r="D147" s="1" t="s">
        <v>118</v>
      </c>
      <c r="E147">
        <v>2844</v>
      </c>
      <c r="F147" s="15">
        <v>3</v>
      </c>
      <c r="G147" s="15">
        <v>15</v>
      </c>
      <c r="H147" s="15">
        <v>42660</v>
      </c>
      <c r="I147" s="1" t="s">
        <v>144</v>
      </c>
      <c r="J147" s="15">
        <v>40100.400000000001</v>
      </c>
      <c r="K147" s="15">
        <v>28440</v>
      </c>
      <c r="L147" s="15">
        <v>11660.4</v>
      </c>
      <c r="M147" s="2">
        <v>41791</v>
      </c>
      <c r="N147">
        <v>6</v>
      </c>
      <c r="O147" s="1" t="s">
        <v>26</v>
      </c>
      <c r="P147">
        <v>2014</v>
      </c>
      <c r="Q147" s="15">
        <v>4.0999999999999996</v>
      </c>
    </row>
    <row r="148" spans="1:17" x14ac:dyDescent="0.3">
      <c r="A148" s="1" t="s">
        <v>31</v>
      </c>
      <c r="B148" s="1" t="s">
        <v>27</v>
      </c>
      <c r="C148" s="1" t="s">
        <v>19</v>
      </c>
      <c r="D148" s="1" t="s">
        <v>118</v>
      </c>
      <c r="E148">
        <v>562</v>
      </c>
      <c r="F148" s="15">
        <v>3</v>
      </c>
      <c r="G148" s="15">
        <v>12</v>
      </c>
      <c r="H148" s="15">
        <v>6744</v>
      </c>
      <c r="I148" s="1" t="s">
        <v>145</v>
      </c>
      <c r="J148" s="15">
        <v>6339.36</v>
      </c>
      <c r="K148" s="15">
        <v>1686</v>
      </c>
      <c r="L148" s="15">
        <v>4653.3599999999997</v>
      </c>
      <c r="M148" s="2">
        <v>41883</v>
      </c>
      <c r="N148">
        <v>9</v>
      </c>
      <c r="O148" s="1" t="s">
        <v>36</v>
      </c>
      <c r="P148">
        <v>2014</v>
      </c>
      <c r="Q148" s="15">
        <v>8.2799999999999994</v>
      </c>
    </row>
    <row r="149" spans="1:17" x14ac:dyDescent="0.3">
      <c r="A149" s="1" t="s">
        <v>24</v>
      </c>
      <c r="B149" s="1" t="s">
        <v>37</v>
      </c>
      <c r="C149" s="1" t="s">
        <v>19</v>
      </c>
      <c r="D149" s="1" t="s">
        <v>118</v>
      </c>
      <c r="E149">
        <v>2030</v>
      </c>
      <c r="F149" s="15">
        <v>3</v>
      </c>
      <c r="G149" s="15">
        <v>15</v>
      </c>
      <c r="H149" s="15">
        <v>30450</v>
      </c>
      <c r="I149" s="1" t="s">
        <v>146</v>
      </c>
      <c r="J149" s="15">
        <v>28623</v>
      </c>
      <c r="K149" s="15">
        <v>20300</v>
      </c>
      <c r="L149" s="15">
        <v>8323</v>
      </c>
      <c r="M149" s="2">
        <v>41944</v>
      </c>
      <c r="N149">
        <v>11</v>
      </c>
      <c r="O149" s="1" t="s">
        <v>66</v>
      </c>
      <c r="P149">
        <v>2014</v>
      </c>
      <c r="Q149" s="15">
        <v>4.0999999999999996</v>
      </c>
    </row>
    <row r="150" spans="1:17" x14ac:dyDescent="0.3">
      <c r="A150" s="1" t="s">
        <v>17</v>
      </c>
      <c r="B150" s="1" t="s">
        <v>27</v>
      </c>
      <c r="C150" s="1" t="s">
        <v>29</v>
      </c>
      <c r="D150" s="1" t="s">
        <v>118</v>
      </c>
      <c r="E150">
        <v>980</v>
      </c>
      <c r="F150" s="15">
        <v>5</v>
      </c>
      <c r="G150" s="15">
        <v>350</v>
      </c>
      <c r="H150" s="15">
        <v>343000</v>
      </c>
      <c r="I150" s="1" t="s">
        <v>147</v>
      </c>
      <c r="J150" s="15">
        <v>322420</v>
      </c>
      <c r="K150" s="15">
        <v>254800</v>
      </c>
      <c r="L150" s="15">
        <v>67620</v>
      </c>
      <c r="M150" s="2">
        <v>41730</v>
      </c>
      <c r="N150">
        <v>4</v>
      </c>
      <c r="O150" s="1" t="s">
        <v>42</v>
      </c>
      <c r="P150">
        <v>2014</v>
      </c>
      <c r="Q150" s="15">
        <v>69</v>
      </c>
    </row>
    <row r="151" spans="1:17" x14ac:dyDescent="0.3">
      <c r="A151" s="1" t="s">
        <v>17</v>
      </c>
      <c r="B151" s="1" t="s">
        <v>23</v>
      </c>
      <c r="C151" s="1" t="s">
        <v>29</v>
      </c>
      <c r="D151" s="1" t="s">
        <v>118</v>
      </c>
      <c r="E151">
        <v>1460</v>
      </c>
      <c r="F151" s="15">
        <v>5</v>
      </c>
      <c r="G151" s="15">
        <v>350</v>
      </c>
      <c r="H151" s="15">
        <v>511000</v>
      </c>
      <c r="I151" s="1" t="s">
        <v>148</v>
      </c>
      <c r="J151" s="15">
        <v>480340</v>
      </c>
      <c r="K151" s="15">
        <v>379600</v>
      </c>
      <c r="L151" s="15">
        <v>100740</v>
      </c>
      <c r="M151" s="2">
        <v>41760</v>
      </c>
      <c r="N151">
        <v>5</v>
      </c>
      <c r="O151" s="1" t="s">
        <v>47</v>
      </c>
      <c r="P151">
        <v>2014</v>
      </c>
      <c r="Q151" s="15">
        <v>69</v>
      </c>
    </row>
    <row r="152" spans="1:17" x14ac:dyDescent="0.3">
      <c r="A152" s="1" t="s">
        <v>31</v>
      </c>
      <c r="B152" s="1" t="s">
        <v>37</v>
      </c>
      <c r="C152" s="1" t="s">
        <v>29</v>
      </c>
      <c r="D152" s="1" t="s">
        <v>118</v>
      </c>
      <c r="E152">
        <v>2723</v>
      </c>
      <c r="F152" s="15">
        <v>5</v>
      </c>
      <c r="G152" s="15">
        <v>12</v>
      </c>
      <c r="H152" s="15">
        <v>32676</v>
      </c>
      <c r="I152" s="1" t="s">
        <v>149</v>
      </c>
      <c r="J152" s="15">
        <v>30715.439999999999</v>
      </c>
      <c r="K152" s="15">
        <v>8169</v>
      </c>
      <c r="L152" s="15">
        <v>22546.44</v>
      </c>
      <c r="M152" s="2">
        <v>41944</v>
      </c>
      <c r="N152">
        <v>11</v>
      </c>
      <c r="O152" s="1" t="s">
        <v>66</v>
      </c>
      <c r="P152">
        <v>2014</v>
      </c>
      <c r="Q152" s="15">
        <v>8.2799999999999994</v>
      </c>
    </row>
    <row r="153" spans="1:17" x14ac:dyDescent="0.3">
      <c r="A153" s="1" t="s">
        <v>17</v>
      </c>
      <c r="B153" s="1" t="s">
        <v>25</v>
      </c>
      <c r="C153" s="1" t="s">
        <v>38</v>
      </c>
      <c r="D153" s="1" t="s">
        <v>118</v>
      </c>
      <c r="E153">
        <v>1496</v>
      </c>
      <c r="F153" s="15">
        <v>10</v>
      </c>
      <c r="G153" s="15">
        <v>350</v>
      </c>
      <c r="H153" s="15">
        <v>523600</v>
      </c>
      <c r="I153" s="1" t="s">
        <v>150</v>
      </c>
      <c r="J153" s="15">
        <v>492184</v>
      </c>
      <c r="K153" s="15">
        <v>388960</v>
      </c>
      <c r="L153" s="15">
        <v>103224</v>
      </c>
      <c r="M153" s="2">
        <v>41791</v>
      </c>
      <c r="N153">
        <v>6</v>
      </c>
      <c r="O153" s="1" t="s">
        <v>26</v>
      </c>
      <c r="P153">
        <v>2014</v>
      </c>
      <c r="Q153" s="15">
        <v>69</v>
      </c>
    </row>
    <row r="154" spans="1:17" x14ac:dyDescent="0.3">
      <c r="A154" s="1" t="s">
        <v>17</v>
      </c>
      <c r="B154" s="1" t="s">
        <v>27</v>
      </c>
      <c r="C154" s="1" t="s">
        <v>41</v>
      </c>
      <c r="D154" s="1" t="s">
        <v>118</v>
      </c>
      <c r="E154">
        <v>1679</v>
      </c>
      <c r="F154" s="15">
        <v>260</v>
      </c>
      <c r="G154" s="15">
        <v>350</v>
      </c>
      <c r="H154" s="15">
        <v>587650</v>
      </c>
      <c r="I154" s="1" t="s">
        <v>151</v>
      </c>
      <c r="J154" s="15">
        <v>552391</v>
      </c>
      <c r="K154" s="15">
        <v>436540</v>
      </c>
      <c r="L154" s="15">
        <v>115851</v>
      </c>
      <c r="M154" s="2">
        <v>41883</v>
      </c>
      <c r="N154">
        <v>9</v>
      </c>
      <c r="O154" s="1" t="s">
        <v>36</v>
      </c>
      <c r="P154">
        <v>2014</v>
      </c>
      <c r="Q154" s="15">
        <v>69</v>
      </c>
    </row>
    <row r="155" spans="1:17" x14ac:dyDescent="0.3">
      <c r="A155" s="1" t="s">
        <v>24</v>
      </c>
      <c r="B155" s="1" t="s">
        <v>37</v>
      </c>
      <c r="C155" s="1" t="s">
        <v>38</v>
      </c>
      <c r="D155" s="1" t="s">
        <v>118</v>
      </c>
      <c r="E155">
        <v>2198</v>
      </c>
      <c r="F155" s="15">
        <v>10</v>
      </c>
      <c r="G155" s="15">
        <v>15</v>
      </c>
      <c r="H155" s="15">
        <v>32970</v>
      </c>
      <c r="I155" s="1" t="s">
        <v>152</v>
      </c>
      <c r="J155" s="15">
        <v>30991.8</v>
      </c>
      <c r="K155" s="15">
        <v>21980</v>
      </c>
      <c r="L155" s="15">
        <v>9011.7999999999993</v>
      </c>
      <c r="M155" s="2">
        <v>41852</v>
      </c>
      <c r="N155">
        <v>8</v>
      </c>
      <c r="O155" s="1" t="s">
        <v>35</v>
      </c>
      <c r="P155">
        <v>2014</v>
      </c>
      <c r="Q155" s="15">
        <v>4.0999999999999996</v>
      </c>
    </row>
    <row r="156" spans="1:17" x14ac:dyDescent="0.3">
      <c r="A156" s="1" t="s">
        <v>24</v>
      </c>
      <c r="B156" s="1" t="s">
        <v>23</v>
      </c>
      <c r="C156" s="1" t="s">
        <v>38</v>
      </c>
      <c r="D156" s="1" t="s">
        <v>118</v>
      </c>
      <c r="E156">
        <v>1743</v>
      </c>
      <c r="F156" s="15">
        <v>10</v>
      </c>
      <c r="G156" s="15">
        <v>15</v>
      </c>
      <c r="H156" s="15">
        <v>26145</v>
      </c>
      <c r="I156" s="1" t="s">
        <v>153</v>
      </c>
      <c r="J156" s="15">
        <v>24576.3</v>
      </c>
      <c r="K156" s="15">
        <v>17430</v>
      </c>
      <c r="L156" s="15">
        <v>7146.3</v>
      </c>
      <c r="M156" s="2">
        <v>41852</v>
      </c>
      <c r="N156">
        <v>8</v>
      </c>
      <c r="O156" s="1" t="s">
        <v>35</v>
      </c>
      <c r="P156">
        <v>2014</v>
      </c>
      <c r="Q156" s="15">
        <v>4.0999999999999996</v>
      </c>
    </row>
    <row r="157" spans="1:17" x14ac:dyDescent="0.3">
      <c r="A157" s="1" t="s">
        <v>24</v>
      </c>
      <c r="B157" s="1" t="s">
        <v>37</v>
      </c>
      <c r="C157" s="1" t="s">
        <v>38</v>
      </c>
      <c r="D157" s="1" t="s">
        <v>118</v>
      </c>
      <c r="E157">
        <v>1153</v>
      </c>
      <c r="F157" s="15">
        <v>10</v>
      </c>
      <c r="G157" s="15">
        <v>15</v>
      </c>
      <c r="H157" s="15">
        <v>17295</v>
      </c>
      <c r="I157" s="1" t="s">
        <v>154</v>
      </c>
      <c r="J157" s="15">
        <v>16257.3</v>
      </c>
      <c r="K157" s="15">
        <v>11530</v>
      </c>
      <c r="L157" s="15">
        <v>4727.3</v>
      </c>
      <c r="M157" s="2">
        <v>41913</v>
      </c>
      <c r="N157">
        <v>10</v>
      </c>
      <c r="O157" s="1" t="s">
        <v>40</v>
      </c>
      <c r="P157">
        <v>2014</v>
      </c>
      <c r="Q157" s="15">
        <v>4.0999999999999996</v>
      </c>
    </row>
    <row r="158" spans="1:17" x14ac:dyDescent="0.3">
      <c r="A158" s="1" t="s">
        <v>31</v>
      </c>
      <c r="B158" s="1" t="s">
        <v>27</v>
      </c>
      <c r="C158" s="1" t="s">
        <v>19</v>
      </c>
      <c r="D158" s="1" t="s">
        <v>118</v>
      </c>
      <c r="E158">
        <v>727</v>
      </c>
      <c r="F158" s="15">
        <v>3</v>
      </c>
      <c r="G158" s="15">
        <v>12</v>
      </c>
      <c r="H158" s="15">
        <v>8724</v>
      </c>
      <c r="I158" s="1" t="s">
        <v>155</v>
      </c>
      <c r="J158" s="15">
        <v>8113.32</v>
      </c>
      <c r="K158" s="15">
        <v>2181</v>
      </c>
      <c r="L158" s="15">
        <v>5932.32</v>
      </c>
      <c r="M158" s="2">
        <v>41671</v>
      </c>
      <c r="N158">
        <v>2</v>
      </c>
      <c r="O158" s="1" t="s">
        <v>39</v>
      </c>
      <c r="P158">
        <v>2014</v>
      </c>
      <c r="Q158" s="15">
        <v>8.16</v>
      </c>
    </row>
    <row r="159" spans="1:17" x14ac:dyDescent="0.3">
      <c r="A159" s="1" t="s">
        <v>31</v>
      </c>
      <c r="B159" s="1" t="s">
        <v>18</v>
      </c>
      <c r="C159" s="1" t="s">
        <v>19</v>
      </c>
      <c r="D159" s="1" t="s">
        <v>118</v>
      </c>
      <c r="E159">
        <v>1884</v>
      </c>
      <c r="F159" s="15">
        <v>3</v>
      </c>
      <c r="G159" s="15">
        <v>12</v>
      </c>
      <c r="H159" s="15">
        <v>22608</v>
      </c>
      <c r="I159" s="1" t="s">
        <v>156</v>
      </c>
      <c r="J159" s="15">
        <v>21025.439999999999</v>
      </c>
      <c r="K159" s="15">
        <v>5652</v>
      </c>
      <c r="L159" s="15">
        <v>15373.44</v>
      </c>
      <c r="M159" s="2">
        <v>41852</v>
      </c>
      <c r="N159">
        <v>8</v>
      </c>
      <c r="O159" s="1" t="s">
        <v>35</v>
      </c>
      <c r="P159">
        <v>2014</v>
      </c>
      <c r="Q159" s="15">
        <v>8.16</v>
      </c>
    </row>
    <row r="160" spans="1:17" x14ac:dyDescent="0.3">
      <c r="A160" s="1" t="s">
        <v>31</v>
      </c>
      <c r="B160" s="1" t="s">
        <v>27</v>
      </c>
      <c r="C160" s="1" t="s">
        <v>29</v>
      </c>
      <c r="D160" s="1" t="s">
        <v>118</v>
      </c>
      <c r="E160">
        <v>2340</v>
      </c>
      <c r="F160" s="15">
        <v>5</v>
      </c>
      <c r="G160" s="15">
        <v>12</v>
      </c>
      <c r="H160" s="15">
        <v>28080</v>
      </c>
      <c r="I160" s="1" t="s">
        <v>157</v>
      </c>
      <c r="J160" s="15">
        <v>26114.400000000001</v>
      </c>
      <c r="K160" s="15">
        <v>7020</v>
      </c>
      <c r="L160" s="15">
        <v>19094.400000000001</v>
      </c>
      <c r="M160" s="2">
        <v>41640</v>
      </c>
      <c r="N160">
        <v>1</v>
      </c>
      <c r="O160" s="1" t="s">
        <v>22</v>
      </c>
      <c r="P160">
        <v>2014</v>
      </c>
      <c r="Q160" s="15">
        <v>8.16</v>
      </c>
    </row>
    <row r="161" spans="1:17" x14ac:dyDescent="0.3">
      <c r="A161" s="1" t="s">
        <v>31</v>
      </c>
      <c r="B161" s="1" t="s">
        <v>25</v>
      </c>
      <c r="C161" s="1" t="s">
        <v>29</v>
      </c>
      <c r="D161" s="1" t="s">
        <v>118</v>
      </c>
      <c r="E161">
        <v>2342</v>
      </c>
      <c r="F161" s="15">
        <v>5</v>
      </c>
      <c r="G161" s="15">
        <v>12</v>
      </c>
      <c r="H161" s="15">
        <v>28104</v>
      </c>
      <c r="I161" s="1" t="s">
        <v>158</v>
      </c>
      <c r="J161" s="15">
        <v>26136.720000000001</v>
      </c>
      <c r="K161" s="15">
        <v>7026</v>
      </c>
      <c r="L161" s="15">
        <v>19110.72</v>
      </c>
      <c r="M161" s="2">
        <v>41944</v>
      </c>
      <c r="N161">
        <v>11</v>
      </c>
      <c r="O161" s="1" t="s">
        <v>66</v>
      </c>
      <c r="P161">
        <v>2014</v>
      </c>
      <c r="Q161" s="15">
        <v>8.16</v>
      </c>
    </row>
    <row r="162" spans="1:17" x14ac:dyDescent="0.3">
      <c r="A162" s="1" t="s">
        <v>17</v>
      </c>
      <c r="B162" s="1" t="s">
        <v>18</v>
      </c>
      <c r="C162" s="1" t="s">
        <v>41</v>
      </c>
      <c r="D162" s="1" t="s">
        <v>118</v>
      </c>
      <c r="E162">
        <v>1135</v>
      </c>
      <c r="F162" s="15">
        <v>260</v>
      </c>
      <c r="G162" s="15">
        <v>7</v>
      </c>
      <c r="H162" s="15">
        <v>7945</v>
      </c>
      <c r="I162" s="1" t="s">
        <v>159</v>
      </c>
      <c r="J162" s="15">
        <v>7388.85</v>
      </c>
      <c r="K162" s="15">
        <v>5675</v>
      </c>
      <c r="L162" s="15">
        <v>1713.85</v>
      </c>
      <c r="M162" s="2">
        <v>41791</v>
      </c>
      <c r="N162">
        <v>6</v>
      </c>
      <c r="O162" s="1" t="s">
        <v>26</v>
      </c>
      <c r="P162">
        <v>2014</v>
      </c>
      <c r="Q162" s="15">
        <v>1.51</v>
      </c>
    </row>
    <row r="163" spans="1:17" x14ac:dyDescent="0.3">
      <c r="A163" s="1" t="s">
        <v>17</v>
      </c>
      <c r="B163" s="1" t="s">
        <v>37</v>
      </c>
      <c r="C163" s="1" t="s">
        <v>19</v>
      </c>
      <c r="D163" s="1" t="s">
        <v>118</v>
      </c>
      <c r="E163">
        <v>1761</v>
      </c>
      <c r="F163" s="15">
        <v>3</v>
      </c>
      <c r="G163" s="15">
        <v>350</v>
      </c>
      <c r="H163" s="15">
        <v>616350</v>
      </c>
      <c r="I163" s="1" t="s">
        <v>160</v>
      </c>
      <c r="J163" s="15">
        <v>573205.5</v>
      </c>
      <c r="K163" s="15">
        <v>457860</v>
      </c>
      <c r="L163" s="15">
        <v>115345.5</v>
      </c>
      <c r="M163" s="2">
        <v>41699</v>
      </c>
      <c r="N163">
        <v>3</v>
      </c>
      <c r="O163" s="1" t="s">
        <v>30</v>
      </c>
      <c r="P163">
        <v>2014</v>
      </c>
      <c r="Q163" s="15">
        <v>65.5</v>
      </c>
    </row>
    <row r="164" spans="1:17" x14ac:dyDescent="0.3">
      <c r="A164" s="1" t="s">
        <v>34</v>
      </c>
      <c r="B164" s="1" t="s">
        <v>25</v>
      </c>
      <c r="C164" s="1" t="s">
        <v>19</v>
      </c>
      <c r="D164" s="1" t="s">
        <v>118</v>
      </c>
      <c r="E164">
        <v>448</v>
      </c>
      <c r="F164" s="15">
        <v>3</v>
      </c>
      <c r="G164" s="15">
        <v>300</v>
      </c>
      <c r="H164" s="15">
        <v>134400</v>
      </c>
      <c r="I164" s="1" t="s">
        <v>161</v>
      </c>
      <c r="J164" s="15">
        <v>124992</v>
      </c>
      <c r="K164" s="15">
        <v>112000</v>
      </c>
      <c r="L164" s="15">
        <v>12992</v>
      </c>
      <c r="M164" s="2">
        <v>41791</v>
      </c>
      <c r="N164">
        <v>6</v>
      </c>
      <c r="O164" s="1" t="s">
        <v>26</v>
      </c>
      <c r="P164">
        <v>2014</v>
      </c>
      <c r="Q164" s="15">
        <v>29</v>
      </c>
    </row>
    <row r="165" spans="1:17" x14ac:dyDescent="0.3">
      <c r="A165" s="1" t="s">
        <v>34</v>
      </c>
      <c r="B165" s="1" t="s">
        <v>25</v>
      </c>
      <c r="C165" s="1" t="s">
        <v>19</v>
      </c>
      <c r="D165" s="1" t="s">
        <v>118</v>
      </c>
      <c r="E165">
        <v>2181</v>
      </c>
      <c r="F165" s="15">
        <v>3</v>
      </c>
      <c r="G165" s="15">
        <v>300</v>
      </c>
      <c r="H165" s="15">
        <v>654300</v>
      </c>
      <c r="I165" s="1" t="s">
        <v>162</v>
      </c>
      <c r="J165" s="15">
        <v>608499</v>
      </c>
      <c r="K165" s="15">
        <v>545250</v>
      </c>
      <c r="L165" s="15">
        <v>63249</v>
      </c>
      <c r="M165" s="2">
        <v>41913</v>
      </c>
      <c r="N165">
        <v>10</v>
      </c>
      <c r="O165" s="1" t="s">
        <v>40</v>
      </c>
      <c r="P165">
        <v>2014</v>
      </c>
      <c r="Q165" s="15">
        <v>29</v>
      </c>
    </row>
    <row r="166" spans="1:17" x14ac:dyDescent="0.3">
      <c r="A166" s="1" t="s">
        <v>17</v>
      </c>
      <c r="B166" s="1" t="s">
        <v>25</v>
      </c>
      <c r="C166" s="1" t="s">
        <v>29</v>
      </c>
      <c r="D166" s="1" t="s">
        <v>118</v>
      </c>
      <c r="E166">
        <v>1976</v>
      </c>
      <c r="F166" s="15">
        <v>5</v>
      </c>
      <c r="G166" s="15">
        <v>20</v>
      </c>
      <c r="H166" s="15">
        <v>39520</v>
      </c>
      <c r="I166" s="1" t="s">
        <v>163</v>
      </c>
      <c r="J166" s="15">
        <v>36753.599999999999</v>
      </c>
      <c r="K166" s="15">
        <v>19760</v>
      </c>
      <c r="L166" s="15">
        <v>16993.599999999999</v>
      </c>
      <c r="M166" s="2">
        <v>41913</v>
      </c>
      <c r="N166">
        <v>10</v>
      </c>
      <c r="O166" s="1" t="s">
        <v>40</v>
      </c>
      <c r="P166">
        <v>2014</v>
      </c>
      <c r="Q166" s="15">
        <v>8.6</v>
      </c>
    </row>
    <row r="167" spans="1:17" x14ac:dyDescent="0.3">
      <c r="A167" s="1" t="s">
        <v>34</v>
      </c>
      <c r="B167" s="1" t="s">
        <v>25</v>
      </c>
      <c r="C167" s="1" t="s">
        <v>29</v>
      </c>
      <c r="D167" s="1" t="s">
        <v>118</v>
      </c>
      <c r="E167">
        <v>2181</v>
      </c>
      <c r="F167" s="15">
        <v>5</v>
      </c>
      <c r="G167" s="15">
        <v>300</v>
      </c>
      <c r="H167" s="15">
        <v>654300</v>
      </c>
      <c r="I167" s="1" t="s">
        <v>162</v>
      </c>
      <c r="J167" s="15">
        <v>608499</v>
      </c>
      <c r="K167" s="15">
        <v>545250</v>
      </c>
      <c r="L167" s="15">
        <v>63249</v>
      </c>
      <c r="M167" s="2">
        <v>41913</v>
      </c>
      <c r="N167">
        <v>10</v>
      </c>
      <c r="O167" s="1" t="s">
        <v>40</v>
      </c>
      <c r="P167">
        <v>2014</v>
      </c>
      <c r="Q167" s="15">
        <v>29</v>
      </c>
    </row>
    <row r="168" spans="1:17" x14ac:dyDescent="0.3">
      <c r="A168" s="1" t="s">
        <v>34</v>
      </c>
      <c r="B168" s="1" t="s">
        <v>18</v>
      </c>
      <c r="C168" s="1" t="s">
        <v>38</v>
      </c>
      <c r="D168" s="1" t="s">
        <v>118</v>
      </c>
      <c r="E168">
        <v>1702</v>
      </c>
      <c r="F168" s="15">
        <v>10</v>
      </c>
      <c r="G168" s="15">
        <v>300</v>
      </c>
      <c r="H168" s="15">
        <v>510600</v>
      </c>
      <c r="I168" s="1" t="s">
        <v>164</v>
      </c>
      <c r="J168" s="15">
        <v>474858</v>
      </c>
      <c r="K168" s="15">
        <v>425500</v>
      </c>
      <c r="L168" s="15">
        <v>49358</v>
      </c>
      <c r="M168" s="2">
        <v>41760</v>
      </c>
      <c r="N168">
        <v>5</v>
      </c>
      <c r="O168" s="1" t="s">
        <v>47</v>
      </c>
      <c r="P168">
        <v>2014</v>
      </c>
      <c r="Q168" s="15">
        <v>29</v>
      </c>
    </row>
    <row r="169" spans="1:17" x14ac:dyDescent="0.3">
      <c r="A169" s="1" t="s">
        <v>34</v>
      </c>
      <c r="B169" s="1" t="s">
        <v>25</v>
      </c>
      <c r="C169" s="1" t="s">
        <v>38</v>
      </c>
      <c r="D169" s="1" t="s">
        <v>118</v>
      </c>
      <c r="E169">
        <v>448</v>
      </c>
      <c r="F169" s="15">
        <v>10</v>
      </c>
      <c r="G169" s="15">
        <v>300</v>
      </c>
      <c r="H169" s="15">
        <v>134400</v>
      </c>
      <c r="I169" s="1" t="s">
        <v>161</v>
      </c>
      <c r="J169" s="15">
        <v>124992</v>
      </c>
      <c r="K169" s="15">
        <v>112000</v>
      </c>
      <c r="L169" s="15">
        <v>12992</v>
      </c>
      <c r="M169" s="2">
        <v>41791</v>
      </c>
      <c r="N169">
        <v>6</v>
      </c>
      <c r="O169" s="1" t="s">
        <v>26</v>
      </c>
      <c r="P169">
        <v>2014</v>
      </c>
      <c r="Q169" s="15">
        <v>29</v>
      </c>
    </row>
    <row r="170" spans="1:17" x14ac:dyDescent="0.3">
      <c r="A170" s="1" t="s">
        <v>24</v>
      </c>
      <c r="B170" s="1" t="s">
        <v>25</v>
      </c>
      <c r="C170" s="1" t="s">
        <v>38</v>
      </c>
      <c r="D170" s="1" t="s">
        <v>118</v>
      </c>
      <c r="E170">
        <v>2101</v>
      </c>
      <c r="F170" s="15">
        <v>10</v>
      </c>
      <c r="G170" s="15">
        <v>15</v>
      </c>
      <c r="H170" s="15">
        <v>31515</v>
      </c>
      <c r="I170" s="1" t="s">
        <v>165</v>
      </c>
      <c r="J170" s="15">
        <v>29308.95</v>
      </c>
      <c r="K170" s="15">
        <v>21010</v>
      </c>
      <c r="L170" s="15">
        <v>8298.9500000000007</v>
      </c>
      <c r="M170" s="2">
        <v>41852</v>
      </c>
      <c r="N170">
        <v>8</v>
      </c>
      <c r="O170" s="1" t="s">
        <v>35</v>
      </c>
      <c r="P170">
        <v>2014</v>
      </c>
      <c r="Q170" s="15">
        <v>3.95</v>
      </c>
    </row>
    <row r="171" spans="1:17" x14ac:dyDescent="0.3">
      <c r="A171" s="1" t="s">
        <v>17</v>
      </c>
      <c r="B171" s="1" t="s">
        <v>25</v>
      </c>
      <c r="C171" s="1" t="s">
        <v>38</v>
      </c>
      <c r="D171" s="1" t="s">
        <v>118</v>
      </c>
      <c r="E171">
        <v>1535</v>
      </c>
      <c r="F171" s="15">
        <v>10</v>
      </c>
      <c r="G171" s="15">
        <v>20</v>
      </c>
      <c r="H171" s="15">
        <v>30700</v>
      </c>
      <c r="I171" s="1" t="s">
        <v>166</v>
      </c>
      <c r="J171" s="15">
        <v>28551</v>
      </c>
      <c r="K171" s="15">
        <v>15350</v>
      </c>
      <c r="L171" s="15">
        <v>13201</v>
      </c>
      <c r="M171" s="2">
        <v>41883</v>
      </c>
      <c r="N171">
        <v>9</v>
      </c>
      <c r="O171" s="1" t="s">
        <v>36</v>
      </c>
      <c r="P171">
        <v>2014</v>
      </c>
      <c r="Q171" s="15">
        <v>8.6</v>
      </c>
    </row>
    <row r="172" spans="1:17" x14ac:dyDescent="0.3">
      <c r="A172" s="1" t="s">
        <v>17</v>
      </c>
      <c r="B172" s="1" t="s">
        <v>25</v>
      </c>
      <c r="C172" s="1" t="s">
        <v>41</v>
      </c>
      <c r="D172" s="1" t="s">
        <v>118</v>
      </c>
      <c r="E172">
        <v>2876</v>
      </c>
      <c r="F172" s="15">
        <v>260</v>
      </c>
      <c r="G172" s="15">
        <v>350</v>
      </c>
      <c r="H172" s="15">
        <v>1006600</v>
      </c>
      <c r="I172" s="1" t="s">
        <v>167</v>
      </c>
      <c r="J172" s="15">
        <v>936138</v>
      </c>
      <c r="K172" s="15">
        <v>747760</v>
      </c>
      <c r="L172" s="15">
        <v>188378</v>
      </c>
      <c r="M172" s="2">
        <v>41883</v>
      </c>
      <c r="N172">
        <v>9</v>
      </c>
      <c r="O172" s="1" t="s">
        <v>36</v>
      </c>
      <c r="P172">
        <v>2014</v>
      </c>
      <c r="Q172" s="15">
        <v>65.5</v>
      </c>
    </row>
    <row r="173" spans="1:17" x14ac:dyDescent="0.3">
      <c r="A173" s="1" t="s">
        <v>17</v>
      </c>
      <c r="B173" s="1" t="s">
        <v>18</v>
      </c>
      <c r="C173" s="1" t="s">
        <v>41</v>
      </c>
      <c r="D173" s="1" t="s">
        <v>118</v>
      </c>
      <c r="E173">
        <v>1118</v>
      </c>
      <c r="F173" s="15">
        <v>260</v>
      </c>
      <c r="G173" s="15">
        <v>20</v>
      </c>
      <c r="H173" s="15">
        <v>22360</v>
      </c>
      <c r="I173" s="1" t="s">
        <v>168</v>
      </c>
      <c r="J173" s="15">
        <v>20794.8</v>
      </c>
      <c r="K173" s="15">
        <v>11180</v>
      </c>
      <c r="L173" s="15">
        <v>9614.7999999999993</v>
      </c>
      <c r="M173" s="2">
        <v>41944</v>
      </c>
      <c r="N173">
        <v>11</v>
      </c>
      <c r="O173" s="1" t="s">
        <v>66</v>
      </c>
      <c r="P173">
        <v>2014</v>
      </c>
      <c r="Q173" s="15">
        <v>8.6</v>
      </c>
    </row>
    <row r="174" spans="1:17" x14ac:dyDescent="0.3">
      <c r="A174" s="1" t="s">
        <v>34</v>
      </c>
      <c r="B174" s="1" t="s">
        <v>37</v>
      </c>
      <c r="C174" s="1" t="s">
        <v>41</v>
      </c>
      <c r="D174" s="1" t="s">
        <v>118</v>
      </c>
      <c r="E174">
        <v>1372</v>
      </c>
      <c r="F174" s="15">
        <v>260</v>
      </c>
      <c r="G174" s="15">
        <v>300</v>
      </c>
      <c r="H174" s="15">
        <v>411600</v>
      </c>
      <c r="I174" s="1" t="s">
        <v>169</v>
      </c>
      <c r="J174" s="15">
        <v>382788</v>
      </c>
      <c r="K174" s="15">
        <v>343000</v>
      </c>
      <c r="L174" s="15">
        <v>39788</v>
      </c>
      <c r="M174" s="2">
        <v>41974</v>
      </c>
      <c r="N174">
        <v>12</v>
      </c>
      <c r="O174" s="1" t="s">
        <v>28</v>
      </c>
      <c r="P174">
        <v>2014</v>
      </c>
      <c r="Q174" s="15">
        <v>29</v>
      </c>
    </row>
    <row r="175" spans="1:17" x14ac:dyDescent="0.3">
      <c r="A175" s="1" t="s">
        <v>17</v>
      </c>
      <c r="B175" s="1" t="s">
        <v>18</v>
      </c>
      <c r="C175" s="1" t="s">
        <v>29</v>
      </c>
      <c r="D175" s="1" t="s">
        <v>118</v>
      </c>
      <c r="E175">
        <v>488</v>
      </c>
      <c r="F175" s="15">
        <v>5</v>
      </c>
      <c r="G175" s="15">
        <v>7</v>
      </c>
      <c r="H175" s="15">
        <v>3416</v>
      </c>
      <c r="I175" s="1" t="s">
        <v>170</v>
      </c>
      <c r="J175" s="15">
        <v>3142.72</v>
      </c>
      <c r="K175" s="15">
        <v>2440</v>
      </c>
      <c r="L175" s="15">
        <v>702.72</v>
      </c>
      <c r="M175" s="2">
        <v>41671</v>
      </c>
      <c r="N175">
        <v>2</v>
      </c>
      <c r="O175" s="1" t="s">
        <v>39</v>
      </c>
      <c r="P175">
        <v>2014</v>
      </c>
      <c r="Q175" s="15">
        <v>1.44</v>
      </c>
    </row>
    <row r="176" spans="1:17" x14ac:dyDescent="0.3">
      <c r="A176" s="1" t="s">
        <v>17</v>
      </c>
      <c r="B176" s="1" t="s">
        <v>37</v>
      </c>
      <c r="C176" s="1" t="s">
        <v>29</v>
      </c>
      <c r="D176" s="1" t="s">
        <v>118</v>
      </c>
      <c r="E176">
        <v>1282</v>
      </c>
      <c r="F176" s="15">
        <v>5</v>
      </c>
      <c r="G176" s="15">
        <v>20</v>
      </c>
      <c r="H176" s="15">
        <v>25640</v>
      </c>
      <c r="I176" s="1" t="s">
        <v>171</v>
      </c>
      <c r="J176" s="15">
        <v>23588.799999999999</v>
      </c>
      <c r="K176" s="15">
        <v>12820</v>
      </c>
      <c r="L176" s="15">
        <v>10768.8</v>
      </c>
      <c r="M176" s="2">
        <v>41791</v>
      </c>
      <c r="N176">
        <v>6</v>
      </c>
      <c r="O176" s="1" t="s">
        <v>26</v>
      </c>
      <c r="P176">
        <v>2014</v>
      </c>
      <c r="Q176" s="15">
        <v>8.4</v>
      </c>
    </row>
    <row r="177" spans="1:17" x14ac:dyDescent="0.3">
      <c r="A177" s="1" t="s">
        <v>17</v>
      </c>
      <c r="B177" s="1" t="s">
        <v>18</v>
      </c>
      <c r="C177" s="1" t="s">
        <v>38</v>
      </c>
      <c r="D177" s="1" t="s">
        <v>118</v>
      </c>
      <c r="E177">
        <v>257</v>
      </c>
      <c r="F177" s="15">
        <v>10</v>
      </c>
      <c r="G177" s="15">
        <v>7</v>
      </c>
      <c r="H177" s="15">
        <v>1799</v>
      </c>
      <c r="I177" s="1" t="s">
        <v>172</v>
      </c>
      <c r="J177" s="15">
        <v>1655.08</v>
      </c>
      <c r="K177" s="15">
        <v>1285</v>
      </c>
      <c r="L177" s="15">
        <v>370.08</v>
      </c>
      <c r="M177" s="2">
        <v>41760</v>
      </c>
      <c r="N177">
        <v>5</v>
      </c>
      <c r="O177" s="1" t="s">
        <v>47</v>
      </c>
      <c r="P177">
        <v>2014</v>
      </c>
      <c r="Q177" s="15">
        <v>1.44</v>
      </c>
    </row>
    <row r="178" spans="1:17" x14ac:dyDescent="0.3">
      <c r="A178" s="1" t="s">
        <v>17</v>
      </c>
      <c r="B178" s="1" t="s">
        <v>37</v>
      </c>
      <c r="C178" s="1" t="s">
        <v>41</v>
      </c>
      <c r="D178" s="1" t="s">
        <v>118</v>
      </c>
      <c r="E178">
        <v>1282</v>
      </c>
      <c r="F178" s="15">
        <v>260</v>
      </c>
      <c r="G178" s="15">
        <v>20</v>
      </c>
      <c r="H178" s="15">
        <v>25640</v>
      </c>
      <c r="I178" s="1" t="s">
        <v>171</v>
      </c>
      <c r="J178" s="15">
        <v>23588.799999999999</v>
      </c>
      <c r="K178" s="15">
        <v>12820</v>
      </c>
      <c r="L178" s="15">
        <v>10768.8</v>
      </c>
      <c r="M178" s="2">
        <v>41791</v>
      </c>
      <c r="N178">
        <v>6</v>
      </c>
      <c r="O178" s="1" t="s">
        <v>26</v>
      </c>
      <c r="P178">
        <v>2014</v>
      </c>
      <c r="Q178" s="15">
        <v>8.4</v>
      </c>
    </row>
    <row r="179" spans="1:17" x14ac:dyDescent="0.3">
      <c r="A179" s="1" t="s">
        <v>24</v>
      </c>
      <c r="B179" s="1" t="s">
        <v>25</v>
      </c>
      <c r="C179" s="1" t="s">
        <v>19</v>
      </c>
      <c r="D179" s="1" t="s">
        <v>118</v>
      </c>
      <c r="E179">
        <v>490</v>
      </c>
      <c r="F179" s="15">
        <v>3</v>
      </c>
      <c r="G179" s="15">
        <v>15</v>
      </c>
      <c r="H179" s="15">
        <v>7350</v>
      </c>
      <c r="I179" s="1" t="s">
        <v>173</v>
      </c>
      <c r="J179" s="15">
        <v>6762</v>
      </c>
      <c r="K179" s="15">
        <v>4900</v>
      </c>
      <c r="L179" s="15">
        <v>1862</v>
      </c>
      <c r="M179" s="2">
        <v>41944</v>
      </c>
      <c r="N179">
        <v>11</v>
      </c>
      <c r="O179" s="1" t="s">
        <v>66</v>
      </c>
      <c r="P179">
        <v>2014</v>
      </c>
      <c r="Q179" s="15">
        <v>3.8</v>
      </c>
    </row>
    <row r="180" spans="1:17" x14ac:dyDescent="0.3">
      <c r="A180" s="1" t="s">
        <v>17</v>
      </c>
      <c r="B180" s="1" t="s">
        <v>27</v>
      </c>
      <c r="C180" s="1" t="s">
        <v>19</v>
      </c>
      <c r="D180" s="1" t="s">
        <v>118</v>
      </c>
      <c r="E180">
        <v>1362</v>
      </c>
      <c r="F180" s="15">
        <v>3</v>
      </c>
      <c r="G180" s="15">
        <v>350</v>
      </c>
      <c r="H180" s="15">
        <v>476700</v>
      </c>
      <c r="I180" s="1" t="s">
        <v>174</v>
      </c>
      <c r="J180" s="15">
        <v>438564</v>
      </c>
      <c r="K180" s="15">
        <v>354120</v>
      </c>
      <c r="L180" s="15">
        <v>84444</v>
      </c>
      <c r="M180" s="2">
        <v>41974</v>
      </c>
      <c r="N180">
        <v>12</v>
      </c>
      <c r="O180" s="1" t="s">
        <v>28</v>
      </c>
      <c r="P180">
        <v>2014</v>
      </c>
      <c r="Q180" s="15">
        <v>62</v>
      </c>
    </row>
    <row r="181" spans="1:17" x14ac:dyDescent="0.3">
      <c r="A181" s="1" t="s">
        <v>24</v>
      </c>
      <c r="B181" s="1" t="s">
        <v>25</v>
      </c>
      <c r="C181" s="1" t="s">
        <v>29</v>
      </c>
      <c r="D181" s="1" t="s">
        <v>118</v>
      </c>
      <c r="E181">
        <v>2501</v>
      </c>
      <c r="F181" s="15">
        <v>5</v>
      </c>
      <c r="G181" s="15">
        <v>15</v>
      </c>
      <c r="H181" s="15">
        <v>37515</v>
      </c>
      <c r="I181" s="1" t="s">
        <v>175</v>
      </c>
      <c r="J181" s="15">
        <v>34513.800000000003</v>
      </c>
      <c r="K181" s="15">
        <v>25010</v>
      </c>
      <c r="L181" s="15">
        <v>9503.7999999999993</v>
      </c>
      <c r="M181" s="2">
        <v>41699</v>
      </c>
      <c r="N181">
        <v>3</v>
      </c>
      <c r="O181" s="1" t="s">
        <v>30</v>
      </c>
      <c r="P181">
        <v>2014</v>
      </c>
      <c r="Q181" s="15">
        <v>3.8</v>
      </c>
    </row>
    <row r="182" spans="1:17" x14ac:dyDescent="0.3">
      <c r="A182" s="1" t="s">
        <v>17</v>
      </c>
      <c r="B182" s="1" t="s">
        <v>18</v>
      </c>
      <c r="C182" s="1" t="s">
        <v>29</v>
      </c>
      <c r="D182" s="1" t="s">
        <v>118</v>
      </c>
      <c r="E182">
        <v>708</v>
      </c>
      <c r="F182" s="15">
        <v>5</v>
      </c>
      <c r="G182" s="15">
        <v>20</v>
      </c>
      <c r="H182" s="15">
        <v>14160</v>
      </c>
      <c r="I182" s="1" t="s">
        <v>176</v>
      </c>
      <c r="J182" s="15">
        <v>13027.2</v>
      </c>
      <c r="K182" s="15">
        <v>7080</v>
      </c>
      <c r="L182" s="15">
        <v>5947.2</v>
      </c>
      <c r="M182" s="2">
        <v>41791</v>
      </c>
      <c r="N182">
        <v>6</v>
      </c>
      <c r="O182" s="1" t="s">
        <v>26</v>
      </c>
      <c r="P182">
        <v>2014</v>
      </c>
      <c r="Q182" s="15">
        <v>8.4</v>
      </c>
    </row>
    <row r="183" spans="1:17" x14ac:dyDescent="0.3">
      <c r="A183" s="1" t="s">
        <v>17</v>
      </c>
      <c r="B183" s="1" t="s">
        <v>23</v>
      </c>
      <c r="C183" s="1" t="s">
        <v>29</v>
      </c>
      <c r="D183" s="1" t="s">
        <v>118</v>
      </c>
      <c r="E183">
        <v>645</v>
      </c>
      <c r="F183" s="15">
        <v>5</v>
      </c>
      <c r="G183" s="15">
        <v>20</v>
      </c>
      <c r="H183" s="15">
        <v>12900</v>
      </c>
      <c r="I183" s="1" t="s">
        <v>177</v>
      </c>
      <c r="J183" s="15">
        <v>11868</v>
      </c>
      <c r="K183" s="15">
        <v>6450</v>
      </c>
      <c r="L183" s="15">
        <v>5418</v>
      </c>
      <c r="M183" s="2">
        <v>41821</v>
      </c>
      <c r="N183">
        <v>7</v>
      </c>
      <c r="O183" s="1" t="s">
        <v>33</v>
      </c>
      <c r="P183">
        <v>2014</v>
      </c>
      <c r="Q183" s="15">
        <v>8.4</v>
      </c>
    </row>
    <row r="184" spans="1:17" x14ac:dyDescent="0.3">
      <c r="A184" s="1" t="s">
        <v>34</v>
      </c>
      <c r="B184" s="1" t="s">
        <v>25</v>
      </c>
      <c r="C184" s="1" t="s">
        <v>29</v>
      </c>
      <c r="D184" s="1" t="s">
        <v>118</v>
      </c>
      <c r="E184">
        <v>1562</v>
      </c>
      <c r="F184" s="15">
        <v>5</v>
      </c>
      <c r="G184" s="15">
        <v>300</v>
      </c>
      <c r="H184" s="15">
        <v>468600</v>
      </c>
      <c r="I184" s="1" t="s">
        <v>178</v>
      </c>
      <c r="J184" s="15">
        <v>431112</v>
      </c>
      <c r="K184" s="15">
        <v>390500</v>
      </c>
      <c r="L184" s="15">
        <v>40612</v>
      </c>
      <c r="M184" s="2">
        <v>41852</v>
      </c>
      <c r="N184">
        <v>8</v>
      </c>
      <c r="O184" s="1" t="s">
        <v>35</v>
      </c>
      <c r="P184">
        <v>2014</v>
      </c>
      <c r="Q184" s="15">
        <v>26</v>
      </c>
    </row>
    <row r="185" spans="1:17" x14ac:dyDescent="0.3">
      <c r="A185" s="1" t="s">
        <v>24</v>
      </c>
      <c r="B185" s="1" t="s">
        <v>23</v>
      </c>
      <c r="C185" s="1" t="s">
        <v>29</v>
      </c>
      <c r="D185" s="1" t="s">
        <v>118</v>
      </c>
      <c r="E185">
        <v>711</v>
      </c>
      <c r="F185" s="15">
        <v>5</v>
      </c>
      <c r="G185" s="15">
        <v>15</v>
      </c>
      <c r="H185" s="15">
        <v>10665</v>
      </c>
      <c r="I185" s="1" t="s">
        <v>179</v>
      </c>
      <c r="J185" s="15">
        <v>9811.7999999999993</v>
      </c>
      <c r="K185" s="15">
        <v>7110</v>
      </c>
      <c r="L185" s="15">
        <v>2701.8</v>
      </c>
      <c r="M185" s="2">
        <v>41974</v>
      </c>
      <c r="N185">
        <v>12</v>
      </c>
      <c r="O185" s="1" t="s">
        <v>28</v>
      </c>
      <c r="P185">
        <v>2014</v>
      </c>
      <c r="Q185" s="15">
        <v>3.8</v>
      </c>
    </row>
    <row r="186" spans="1:17" x14ac:dyDescent="0.3">
      <c r="A186" s="1" t="s">
        <v>17</v>
      </c>
      <c r="B186" s="1" t="s">
        <v>23</v>
      </c>
      <c r="C186" s="1" t="s">
        <v>38</v>
      </c>
      <c r="D186" s="1" t="s">
        <v>118</v>
      </c>
      <c r="E186">
        <v>1259</v>
      </c>
      <c r="F186" s="15">
        <v>10</v>
      </c>
      <c r="G186" s="15">
        <v>7</v>
      </c>
      <c r="H186" s="15">
        <v>8813</v>
      </c>
      <c r="I186" s="1" t="s">
        <v>180</v>
      </c>
      <c r="J186" s="15">
        <v>8107.96</v>
      </c>
      <c r="K186" s="15">
        <v>6295</v>
      </c>
      <c r="L186" s="15">
        <v>1812.96</v>
      </c>
      <c r="M186" s="2">
        <v>41730</v>
      </c>
      <c r="N186">
        <v>4</v>
      </c>
      <c r="O186" s="1" t="s">
        <v>42</v>
      </c>
      <c r="P186">
        <v>2014</v>
      </c>
      <c r="Q186" s="15">
        <v>1.44</v>
      </c>
    </row>
    <row r="187" spans="1:17" x14ac:dyDescent="0.3">
      <c r="A187" s="1" t="s">
        <v>17</v>
      </c>
      <c r="B187" s="1" t="s">
        <v>23</v>
      </c>
      <c r="C187" s="1" t="s">
        <v>38</v>
      </c>
      <c r="D187" s="1" t="s">
        <v>118</v>
      </c>
      <c r="E187">
        <v>1095</v>
      </c>
      <c r="F187" s="15">
        <v>10</v>
      </c>
      <c r="G187" s="15">
        <v>7</v>
      </c>
      <c r="H187" s="15">
        <v>7665</v>
      </c>
      <c r="I187" s="1" t="s">
        <v>181</v>
      </c>
      <c r="J187" s="15">
        <v>7051.8</v>
      </c>
      <c r="K187" s="15">
        <v>5475</v>
      </c>
      <c r="L187" s="15">
        <v>1576.8</v>
      </c>
      <c r="M187" s="2">
        <v>41760</v>
      </c>
      <c r="N187">
        <v>5</v>
      </c>
      <c r="O187" s="1" t="s">
        <v>47</v>
      </c>
      <c r="P187">
        <v>2014</v>
      </c>
      <c r="Q187" s="15">
        <v>1.44</v>
      </c>
    </row>
    <row r="188" spans="1:17" x14ac:dyDescent="0.3">
      <c r="A188" s="1" t="s">
        <v>17</v>
      </c>
      <c r="B188" s="1" t="s">
        <v>23</v>
      </c>
      <c r="C188" s="1" t="s">
        <v>38</v>
      </c>
      <c r="D188" s="1" t="s">
        <v>118</v>
      </c>
      <c r="E188">
        <v>1366</v>
      </c>
      <c r="F188" s="15">
        <v>10</v>
      </c>
      <c r="G188" s="15">
        <v>20</v>
      </c>
      <c r="H188" s="15">
        <v>27320</v>
      </c>
      <c r="I188" s="1" t="s">
        <v>182</v>
      </c>
      <c r="J188" s="15">
        <v>25134.400000000001</v>
      </c>
      <c r="K188" s="15">
        <v>13660</v>
      </c>
      <c r="L188" s="15">
        <v>11474.4</v>
      </c>
      <c r="M188" s="2">
        <v>41791</v>
      </c>
      <c r="N188">
        <v>6</v>
      </c>
      <c r="O188" s="1" t="s">
        <v>26</v>
      </c>
      <c r="P188">
        <v>2014</v>
      </c>
      <c r="Q188" s="15">
        <v>8.4</v>
      </c>
    </row>
    <row r="189" spans="1:17" x14ac:dyDescent="0.3">
      <c r="A189" s="1" t="s">
        <v>34</v>
      </c>
      <c r="B189" s="1" t="s">
        <v>27</v>
      </c>
      <c r="C189" s="1" t="s">
        <v>38</v>
      </c>
      <c r="D189" s="1" t="s">
        <v>118</v>
      </c>
      <c r="E189">
        <v>2460</v>
      </c>
      <c r="F189" s="15">
        <v>10</v>
      </c>
      <c r="G189" s="15">
        <v>300</v>
      </c>
      <c r="H189" s="15">
        <v>738000</v>
      </c>
      <c r="I189" s="1" t="s">
        <v>183</v>
      </c>
      <c r="J189" s="15">
        <v>678960</v>
      </c>
      <c r="K189" s="15">
        <v>615000</v>
      </c>
      <c r="L189" s="15">
        <v>63960</v>
      </c>
      <c r="M189" s="2">
        <v>41791</v>
      </c>
      <c r="N189">
        <v>6</v>
      </c>
      <c r="O189" s="1" t="s">
        <v>26</v>
      </c>
      <c r="P189">
        <v>2014</v>
      </c>
      <c r="Q189" s="15">
        <v>26</v>
      </c>
    </row>
    <row r="190" spans="1:17" x14ac:dyDescent="0.3">
      <c r="A190" s="1" t="s">
        <v>17</v>
      </c>
      <c r="B190" s="1" t="s">
        <v>37</v>
      </c>
      <c r="C190" s="1" t="s">
        <v>38</v>
      </c>
      <c r="D190" s="1" t="s">
        <v>118</v>
      </c>
      <c r="E190">
        <v>678</v>
      </c>
      <c r="F190" s="15">
        <v>10</v>
      </c>
      <c r="G190" s="15">
        <v>7</v>
      </c>
      <c r="H190" s="15">
        <v>4746</v>
      </c>
      <c r="I190" s="1" t="s">
        <v>184</v>
      </c>
      <c r="J190" s="15">
        <v>4366.32</v>
      </c>
      <c r="K190" s="15">
        <v>3390</v>
      </c>
      <c r="L190" s="15">
        <v>976.32</v>
      </c>
      <c r="M190" s="2">
        <v>41852</v>
      </c>
      <c r="N190">
        <v>8</v>
      </c>
      <c r="O190" s="1" t="s">
        <v>35</v>
      </c>
      <c r="P190">
        <v>2014</v>
      </c>
      <c r="Q190" s="15">
        <v>1.44</v>
      </c>
    </row>
    <row r="191" spans="1:17" x14ac:dyDescent="0.3">
      <c r="A191" s="1" t="s">
        <v>17</v>
      </c>
      <c r="B191" s="1" t="s">
        <v>23</v>
      </c>
      <c r="C191" s="1" t="s">
        <v>38</v>
      </c>
      <c r="D191" s="1" t="s">
        <v>118</v>
      </c>
      <c r="E191">
        <v>1598</v>
      </c>
      <c r="F191" s="15">
        <v>10</v>
      </c>
      <c r="G191" s="15">
        <v>7</v>
      </c>
      <c r="H191" s="15">
        <v>11186</v>
      </c>
      <c r="I191" s="1" t="s">
        <v>185</v>
      </c>
      <c r="J191" s="15">
        <v>10291.120000000001</v>
      </c>
      <c r="K191" s="15">
        <v>7990</v>
      </c>
      <c r="L191" s="15">
        <v>2301.12</v>
      </c>
      <c r="M191" s="2">
        <v>41852</v>
      </c>
      <c r="N191">
        <v>8</v>
      </c>
      <c r="O191" s="1" t="s">
        <v>35</v>
      </c>
      <c r="P191">
        <v>2014</v>
      </c>
      <c r="Q191" s="15">
        <v>1.44</v>
      </c>
    </row>
    <row r="192" spans="1:17" x14ac:dyDescent="0.3">
      <c r="A192" s="1" t="s">
        <v>17</v>
      </c>
      <c r="B192" s="1" t="s">
        <v>23</v>
      </c>
      <c r="C192" s="1" t="s">
        <v>38</v>
      </c>
      <c r="D192" s="1" t="s">
        <v>118</v>
      </c>
      <c r="E192">
        <v>1934</v>
      </c>
      <c r="F192" s="15">
        <v>10</v>
      </c>
      <c r="G192" s="15">
        <v>20</v>
      </c>
      <c r="H192" s="15">
        <v>38680</v>
      </c>
      <c r="I192" s="1" t="s">
        <v>186</v>
      </c>
      <c r="J192" s="15">
        <v>35585.599999999999</v>
      </c>
      <c r="K192" s="15">
        <v>19340</v>
      </c>
      <c r="L192" s="15">
        <v>16245.6</v>
      </c>
      <c r="M192" s="2">
        <v>41883</v>
      </c>
      <c r="N192">
        <v>9</v>
      </c>
      <c r="O192" s="1" t="s">
        <v>36</v>
      </c>
      <c r="P192">
        <v>2014</v>
      </c>
      <c r="Q192" s="15">
        <v>8.4</v>
      </c>
    </row>
    <row r="193" spans="1:17" x14ac:dyDescent="0.3">
      <c r="A193" s="1" t="s">
        <v>17</v>
      </c>
      <c r="B193" s="1" t="s">
        <v>27</v>
      </c>
      <c r="C193" s="1" t="s">
        <v>38</v>
      </c>
      <c r="D193" s="1" t="s">
        <v>118</v>
      </c>
      <c r="E193">
        <v>2993</v>
      </c>
      <c r="F193" s="15">
        <v>10</v>
      </c>
      <c r="G193" s="15">
        <v>20</v>
      </c>
      <c r="H193" s="15">
        <v>59860</v>
      </c>
      <c r="I193" s="1" t="s">
        <v>187</v>
      </c>
      <c r="J193" s="15">
        <v>55071.199999999997</v>
      </c>
      <c r="K193" s="15">
        <v>29930</v>
      </c>
      <c r="L193" s="15">
        <v>25141.200000000001</v>
      </c>
      <c r="M193" s="2">
        <v>41883</v>
      </c>
      <c r="N193">
        <v>9</v>
      </c>
      <c r="O193" s="1" t="s">
        <v>36</v>
      </c>
      <c r="P193">
        <v>2014</v>
      </c>
      <c r="Q193" s="15">
        <v>8.4</v>
      </c>
    </row>
    <row r="194" spans="1:17" x14ac:dyDescent="0.3">
      <c r="A194" s="1" t="s">
        <v>17</v>
      </c>
      <c r="B194" s="1" t="s">
        <v>27</v>
      </c>
      <c r="C194" s="1" t="s">
        <v>38</v>
      </c>
      <c r="D194" s="1" t="s">
        <v>118</v>
      </c>
      <c r="E194">
        <v>1362</v>
      </c>
      <c r="F194" s="15">
        <v>10</v>
      </c>
      <c r="G194" s="15">
        <v>350</v>
      </c>
      <c r="H194" s="15">
        <v>476700</v>
      </c>
      <c r="I194" s="1" t="s">
        <v>174</v>
      </c>
      <c r="J194" s="15">
        <v>438564</v>
      </c>
      <c r="K194" s="15">
        <v>354120</v>
      </c>
      <c r="L194" s="15">
        <v>84444</v>
      </c>
      <c r="M194" s="2">
        <v>41974</v>
      </c>
      <c r="N194">
        <v>12</v>
      </c>
      <c r="O194" s="1" t="s">
        <v>28</v>
      </c>
      <c r="P194">
        <v>2014</v>
      </c>
      <c r="Q194" s="15">
        <v>62</v>
      </c>
    </row>
    <row r="195" spans="1:17" x14ac:dyDescent="0.3">
      <c r="A195" s="1" t="s">
        <v>17</v>
      </c>
      <c r="B195" s="1" t="s">
        <v>18</v>
      </c>
      <c r="C195" s="1" t="s">
        <v>41</v>
      </c>
      <c r="D195" s="1" t="s">
        <v>118</v>
      </c>
      <c r="E195">
        <v>708</v>
      </c>
      <c r="F195" s="15">
        <v>260</v>
      </c>
      <c r="G195" s="15">
        <v>20</v>
      </c>
      <c r="H195" s="15">
        <v>14160</v>
      </c>
      <c r="I195" s="1" t="s">
        <v>176</v>
      </c>
      <c r="J195" s="15">
        <v>13027.2</v>
      </c>
      <c r="K195" s="15">
        <v>7080</v>
      </c>
      <c r="L195" s="15">
        <v>5947.2</v>
      </c>
      <c r="M195" s="2">
        <v>41791</v>
      </c>
      <c r="N195">
        <v>6</v>
      </c>
      <c r="O195" s="1" t="s">
        <v>26</v>
      </c>
      <c r="P195">
        <v>2014</v>
      </c>
      <c r="Q195" s="15">
        <v>8.4</v>
      </c>
    </row>
    <row r="196" spans="1:17" x14ac:dyDescent="0.3">
      <c r="A196" s="1" t="s">
        <v>17</v>
      </c>
      <c r="B196" s="1" t="s">
        <v>37</v>
      </c>
      <c r="C196" s="1" t="s">
        <v>41</v>
      </c>
      <c r="D196" s="1" t="s">
        <v>118</v>
      </c>
      <c r="E196">
        <v>2907</v>
      </c>
      <c r="F196" s="15">
        <v>260</v>
      </c>
      <c r="G196" s="15">
        <v>7</v>
      </c>
      <c r="H196" s="15">
        <v>20349</v>
      </c>
      <c r="I196" s="1" t="s">
        <v>188</v>
      </c>
      <c r="J196" s="15">
        <v>18721.080000000002</v>
      </c>
      <c r="K196" s="15">
        <v>14535</v>
      </c>
      <c r="L196" s="15">
        <v>4186.08</v>
      </c>
      <c r="M196" s="2">
        <v>41791</v>
      </c>
      <c r="N196">
        <v>6</v>
      </c>
      <c r="O196" s="1" t="s">
        <v>26</v>
      </c>
      <c r="P196">
        <v>2014</v>
      </c>
      <c r="Q196" s="15">
        <v>1.44</v>
      </c>
    </row>
    <row r="197" spans="1:17" x14ac:dyDescent="0.3">
      <c r="A197" s="1" t="s">
        <v>17</v>
      </c>
      <c r="B197" s="1" t="s">
        <v>23</v>
      </c>
      <c r="C197" s="1" t="s">
        <v>41</v>
      </c>
      <c r="D197" s="1" t="s">
        <v>118</v>
      </c>
      <c r="E197">
        <v>1366</v>
      </c>
      <c r="F197" s="15">
        <v>260</v>
      </c>
      <c r="G197" s="15">
        <v>20</v>
      </c>
      <c r="H197" s="15">
        <v>27320</v>
      </c>
      <c r="I197" s="1" t="s">
        <v>182</v>
      </c>
      <c r="J197" s="15">
        <v>25134.400000000001</v>
      </c>
      <c r="K197" s="15">
        <v>13660</v>
      </c>
      <c r="L197" s="15">
        <v>11474.4</v>
      </c>
      <c r="M197" s="2">
        <v>41791</v>
      </c>
      <c r="N197">
        <v>6</v>
      </c>
      <c r="O197" s="1" t="s">
        <v>26</v>
      </c>
      <c r="P197">
        <v>2014</v>
      </c>
      <c r="Q197" s="15">
        <v>8.4</v>
      </c>
    </row>
    <row r="198" spans="1:17" x14ac:dyDescent="0.3">
      <c r="A198" s="1" t="s">
        <v>34</v>
      </c>
      <c r="B198" s="1" t="s">
        <v>27</v>
      </c>
      <c r="C198" s="1" t="s">
        <v>41</v>
      </c>
      <c r="D198" s="1" t="s">
        <v>118</v>
      </c>
      <c r="E198">
        <v>2460</v>
      </c>
      <c r="F198" s="15">
        <v>260</v>
      </c>
      <c r="G198" s="15">
        <v>300</v>
      </c>
      <c r="H198" s="15">
        <v>738000</v>
      </c>
      <c r="I198" s="1" t="s">
        <v>183</v>
      </c>
      <c r="J198" s="15">
        <v>678960</v>
      </c>
      <c r="K198" s="15">
        <v>615000</v>
      </c>
      <c r="L198" s="15">
        <v>63960</v>
      </c>
      <c r="M198" s="2">
        <v>41791</v>
      </c>
      <c r="N198">
        <v>6</v>
      </c>
      <c r="O198" s="1" t="s">
        <v>26</v>
      </c>
      <c r="P198">
        <v>2014</v>
      </c>
      <c r="Q198" s="15">
        <v>26</v>
      </c>
    </row>
    <row r="199" spans="1:17" x14ac:dyDescent="0.3">
      <c r="A199" s="1" t="s">
        <v>17</v>
      </c>
      <c r="B199" s="1" t="s">
        <v>23</v>
      </c>
      <c r="C199" s="1" t="s">
        <v>41</v>
      </c>
      <c r="D199" s="1" t="s">
        <v>118</v>
      </c>
      <c r="E199">
        <v>1520</v>
      </c>
      <c r="F199" s="15">
        <v>260</v>
      </c>
      <c r="G199" s="15">
        <v>20</v>
      </c>
      <c r="H199" s="15">
        <v>30400</v>
      </c>
      <c r="I199" s="1" t="s">
        <v>189</v>
      </c>
      <c r="J199" s="15">
        <v>27968</v>
      </c>
      <c r="K199" s="15">
        <v>15200</v>
      </c>
      <c r="L199" s="15">
        <v>12768</v>
      </c>
      <c r="M199" s="2">
        <v>41944</v>
      </c>
      <c r="N199">
        <v>11</v>
      </c>
      <c r="O199" s="1" t="s">
        <v>66</v>
      </c>
      <c r="P199">
        <v>2014</v>
      </c>
      <c r="Q199" s="15">
        <v>8.4</v>
      </c>
    </row>
    <row r="200" spans="1:17" x14ac:dyDescent="0.3">
      <c r="A200" s="1" t="s">
        <v>24</v>
      </c>
      <c r="B200" s="1" t="s">
        <v>23</v>
      </c>
      <c r="C200" s="1" t="s">
        <v>41</v>
      </c>
      <c r="D200" s="1" t="s">
        <v>118</v>
      </c>
      <c r="E200">
        <v>711</v>
      </c>
      <c r="F200" s="15">
        <v>260</v>
      </c>
      <c r="G200" s="15">
        <v>15</v>
      </c>
      <c r="H200" s="15">
        <v>10665</v>
      </c>
      <c r="I200" s="1" t="s">
        <v>179</v>
      </c>
      <c r="J200" s="15">
        <v>9811.7999999999993</v>
      </c>
      <c r="K200" s="15">
        <v>7110</v>
      </c>
      <c r="L200" s="15">
        <v>2701.8</v>
      </c>
      <c r="M200" s="2">
        <v>41974</v>
      </c>
      <c r="N200">
        <v>12</v>
      </c>
      <c r="O200" s="1" t="s">
        <v>28</v>
      </c>
      <c r="P200">
        <v>2014</v>
      </c>
      <c r="Q200" s="15">
        <v>3.8</v>
      </c>
    </row>
    <row r="201" spans="1:17" x14ac:dyDescent="0.3">
      <c r="A201" s="1" t="s">
        <v>34</v>
      </c>
      <c r="B201" s="1" t="s">
        <v>27</v>
      </c>
      <c r="C201" s="1" t="s">
        <v>41</v>
      </c>
      <c r="D201" s="1" t="s">
        <v>118</v>
      </c>
      <c r="E201">
        <v>635</v>
      </c>
      <c r="F201" s="15">
        <v>260</v>
      </c>
      <c r="G201" s="15">
        <v>300</v>
      </c>
      <c r="H201" s="15">
        <v>190500</v>
      </c>
      <c r="I201" s="1" t="s">
        <v>190</v>
      </c>
      <c r="J201" s="15">
        <v>175260</v>
      </c>
      <c r="K201" s="15">
        <v>158750</v>
      </c>
      <c r="L201" s="15">
        <v>16510</v>
      </c>
      <c r="M201" s="2">
        <v>41974</v>
      </c>
      <c r="N201">
        <v>12</v>
      </c>
      <c r="O201" s="1" t="s">
        <v>28</v>
      </c>
      <c r="P201">
        <v>2014</v>
      </c>
      <c r="Q201" s="15">
        <v>26</v>
      </c>
    </row>
    <row r="202" spans="1:17" x14ac:dyDescent="0.3">
      <c r="A202" s="1" t="s">
        <v>34</v>
      </c>
      <c r="B202" s="1" t="s">
        <v>18</v>
      </c>
      <c r="C202" s="1" t="s">
        <v>19</v>
      </c>
      <c r="D202" s="1" t="s">
        <v>118</v>
      </c>
      <c r="E202">
        <v>1094</v>
      </c>
      <c r="F202" s="15">
        <v>3</v>
      </c>
      <c r="G202" s="15">
        <v>300</v>
      </c>
      <c r="H202" s="15">
        <v>328200</v>
      </c>
      <c r="I202" s="1" t="s">
        <v>191</v>
      </c>
      <c r="J202" s="15">
        <v>298662</v>
      </c>
      <c r="K202" s="15">
        <v>273500</v>
      </c>
      <c r="L202" s="15">
        <v>25162</v>
      </c>
      <c r="M202" s="2">
        <v>41791</v>
      </c>
      <c r="N202">
        <v>6</v>
      </c>
      <c r="O202" s="1" t="s">
        <v>26</v>
      </c>
      <c r="P202">
        <v>2014</v>
      </c>
      <c r="Q202" s="15">
        <v>23</v>
      </c>
    </row>
    <row r="203" spans="1:17" x14ac:dyDescent="0.3">
      <c r="A203" s="1" t="s">
        <v>34</v>
      </c>
      <c r="B203" s="1" t="s">
        <v>18</v>
      </c>
      <c r="C203" s="1" t="s">
        <v>29</v>
      </c>
      <c r="D203" s="1" t="s">
        <v>118</v>
      </c>
      <c r="E203">
        <v>3802.5</v>
      </c>
      <c r="F203" s="15">
        <v>5</v>
      </c>
      <c r="G203" s="15">
        <v>300</v>
      </c>
      <c r="H203" s="15">
        <v>1140750</v>
      </c>
      <c r="I203" s="1" t="s">
        <v>192</v>
      </c>
      <c r="J203" s="15">
        <v>1038082.5</v>
      </c>
      <c r="K203" s="15">
        <v>950625</v>
      </c>
      <c r="L203" s="15">
        <v>87457.5</v>
      </c>
      <c r="M203" s="2">
        <v>41730</v>
      </c>
      <c r="N203">
        <v>4</v>
      </c>
      <c r="O203" s="1" t="s">
        <v>42</v>
      </c>
      <c r="P203">
        <v>2014</v>
      </c>
      <c r="Q203" s="15">
        <v>23</v>
      </c>
    </row>
    <row r="204" spans="1:17" x14ac:dyDescent="0.3">
      <c r="A204" s="1" t="s">
        <v>17</v>
      </c>
      <c r="B204" s="1" t="s">
        <v>25</v>
      </c>
      <c r="C204" s="1" t="s">
        <v>29</v>
      </c>
      <c r="D204" s="1" t="s">
        <v>118</v>
      </c>
      <c r="E204">
        <v>1666</v>
      </c>
      <c r="F204" s="15">
        <v>5</v>
      </c>
      <c r="G204" s="15">
        <v>350</v>
      </c>
      <c r="H204" s="15">
        <v>583100</v>
      </c>
      <c r="I204" s="1" t="s">
        <v>193</v>
      </c>
      <c r="J204" s="15">
        <v>530621</v>
      </c>
      <c r="K204" s="15">
        <v>433160</v>
      </c>
      <c r="L204" s="15">
        <v>97461</v>
      </c>
      <c r="M204" s="2">
        <v>41760</v>
      </c>
      <c r="N204">
        <v>5</v>
      </c>
      <c r="O204" s="1" t="s">
        <v>47</v>
      </c>
      <c r="P204">
        <v>2014</v>
      </c>
      <c r="Q204" s="15">
        <v>58.5</v>
      </c>
    </row>
    <row r="205" spans="1:17" x14ac:dyDescent="0.3">
      <c r="A205" s="1" t="s">
        <v>31</v>
      </c>
      <c r="B205" s="1" t="s">
        <v>18</v>
      </c>
      <c r="C205" s="1" t="s">
        <v>29</v>
      </c>
      <c r="D205" s="1" t="s">
        <v>118</v>
      </c>
      <c r="E205">
        <v>2321</v>
      </c>
      <c r="F205" s="15">
        <v>5</v>
      </c>
      <c r="G205" s="15">
        <v>12</v>
      </c>
      <c r="H205" s="15">
        <v>27852</v>
      </c>
      <c r="I205" s="1" t="s">
        <v>194</v>
      </c>
      <c r="J205" s="15">
        <v>25345.32</v>
      </c>
      <c r="K205" s="15">
        <v>6963</v>
      </c>
      <c r="L205" s="15">
        <v>18382.32</v>
      </c>
      <c r="M205" s="2">
        <v>41944</v>
      </c>
      <c r="N205">
        <v>11</v>
      </c>
      <c r="O205" s="1" t="s">
        <v>66</v>
      </c>
      <c r="P205">
        <v>2014</v>
      </c>
      <c r="Q205" s="15">
        <v>7.92</v>
      </c>
    </row>
    <row r="206" spans="1:17" x14ac:dyDescent="0.3">
      <c r="A206" s="1" t="s">
        <v>34</v>
      </c>
      <c r="B206" s="1" t="s">
        <v>27</v>
      </c>
      <c r="C206" s="1" t="s">
        <v>38</v>
      </c>
      <c r="D206" s="1" t="s">
        <v>118</v>
      </c>
      <c r="E206">
        <v>2565</v>
      </c>
      <c r="F206" s="15">
        <v>10</v>
      </c>
      <c r="G206" s="15">
        <v>300</v>
      </c>
      <c r="H206" s="15">
        <v>769500</v>
      </c>
      <c r="I206" s="1" t="s">
        <v>195</v>
      </c>
      <c r="J206" s="15">
        <v>700245</v>
      </c>
      <c r="K206" s="15">
        <v>641250</v>
      </c>
      <c r="L206" s="15">
        <v>58995</v>
      </c>
      <c r="M206" s="2">
        <v>41640</v>
      </c>
      <c r="N206">
        <v>1</v>
      </c>
      <c r="O206" s="1" t="s">
        <v>22</v>
      </c>
      <c r="P206">
        <v>2014</v>
      </c>
      <c r="Q206" s="15">
        <v>23</v>
      </c>
    </row>
    <row r="207" spans="1:17" x14ac:dyDescent="0.3">
      <c r="A207" s="1" t="s">
        <v>17</v>
      </c>
      <c r="B207" s="1" t="s">
        <v>27</v>
      </c>
      <c r="C207" s="1" t="s">
        <v>38</v>
      </c>
      <c r="D207" s="1" t="s">
        <v>118</v>
      </c>
      <c r="E207">
        <v>2417</v>
      </c>
      <c r="F207" s="15">
        <v>10</v>
      </c>
      <c r="G207" s="15">
        <v>350</v>
      </c>
      <c r="H207" s="15">
        <v>845950</v>
      </c>
      <c r="I207" s="1" t="s">
        <v>196</v>
      </c>
      <c r="J207" s="15">
        <v>769814.5</v>
      </c>
      <c r="K207" s="15">
        <v>628420</v>
      </c>
      <c r="L207" s="15">
        <v>141394.5</v>
      </c>
      <c r="M207" s="2">
        <v>41640</v>
      </c>
      <c r="N207">
        <v>1</v>
      </c>
      <c r="O207" s="1" t="s">
        <v>22</v>
      </c>
      <c r="P207">
        <v>2014</v>
      </c>
      <c r="Q207" s="15">
        <v>58.5</v>
      </c>
    </row>
    <row r="208" spans="1:17" x14ac:dyDescent="0.3">
      <c r="A208" s="1" t="s">
        <v>24</v>
      </c>
      <c r="B208" s="1" t="s">
        <v>37</v>
      </c>
      <c r="C208" s="1" t="s">
        <v>38</v>
      </c>
      <c r="D208" s="1" t="s">
        <v>118</v>
      </c>
      <c r="E208">
        <v>3675</v>
      </c>
      <c r="F208" s="15">
        <v>10</v>
      </c>
      <c r="G208" s="15">
        <v>15</v>
      </c>
      <c r="H208" s="15">
        <v>55125</v>
      </c>
      <c r="I208" s="1" t="s">
        <v>197</v>
      </c>
      <c r="J208" s="15">
        <v>50163.75</v>
      </c>
      <c r="K208" s="15">
        <v>36750</v>
      </c>
      <c r="L208" s="15">
        <v>13413.75</v>
      </c>
      <c r="M208" s="2">
        <v>41730</v>
      </c>
      <c r="N208">
        <v>4</v>
      </c>
      <c r="O208" s="1" t="s">
        <v>42</v>
      </c>
      <c r="P208">
        <v>2014</v>
      </c>
      <c r="Q208" s="15">
        <v>3.65</v>
      </c>
    </row>
    <row r="209" spans="1:17" x14ac:dyDescent="0.3">
      <c r="A209" s="1" t="s">
        <v>34</v>
      </c>
      <c r="B209" s="1" t="s">
        <v>18</v>
      </c>
      <c r="C209" s="1" t="s">
        <v>38</v>
      </c>
      <c r="D209" s="1" t="s">
        <v>118</v>
      </c>
      <c r="E209">
        <v>1094</v>
      </c>
      <c r="F209" s="15">
        <v>10</v>
      </c>
      <c r="G209" s="15">
        <v>300</v>
      </c>
      <c r="H209" s="15">
        <v>328200</v>
      </c>
      <c r="I209" s="1" t="s">
        <v>191</v>
      </c>
      <c r="J209" s="15">
        <v>298662</v>
      </c>
      <c r="K209" s="15">
        <v>273500</v>
      </c>
      <c r="L209" s="15">
        <v>25162</v>
      </c>
      <c r="M209" s="2">
        <v>41791</v>
      </c>
      <c r="N209">
        <v>6</v>
      </c>
      <c r="O209" s="1" t="s">
        <v>26</v>
      </c>
      <c r="P209">
        <v>2014</v>
      </c>
      <c r="Q209" s="15">
        <v>23</v>
      </c>
    </row>
    <row r="210" spans="1:17" x14ac:dyDescent="0.3">
      <c r="A210" s="1" t="s">
        <v>24</v>
      </c>
      <c r="B210" s="1" t="s">
        <v>25</v>
      </c>
      <c r="C210" s="1" t="s">
        <v>38</v>
      </c>
      <c r="D210" s="1" t="s">
        <v>118</v>
      </c>
      <c r="E210">
        <v>1227</v>
      </c>
      <c r="F210" s="15">
        <v>10</v>
      </c>
      <c r="G210" s="15">
        <v>15</v>
      </c>
      <c r="H210" s="15">
        <v>18405</v>
      </c>
      <c r="I210" s="1" t="s">
        <v>198</v>
      </c>
      <c r="J210" s="15">
        <v>16748.55</v>
      </c>
      <c r="K210" s="15">
        <v>12270</v>
      </c>
      <c r="L210" s="15">
        <v>4478.55</v>
      </c>
      <c r="M210" s="2">
        <v>41913</v>
      </c>
      <c r="N210">
        <v>10</v>
      </c>
      <c r="O210" s="1" t="s">
        <v>40</v>
      </c>
      <c r="P210">
        <v>2014</v>
      </c>
      <c r="Q210" s="15">
        <v>3.65</v>
      </c>
    </row>
    <row r="211" spans="1:17" x14ac:dyDescent="0.3">
      <c r="A211" s="1" t="s">
        <v>34</v>
      </c>
      <c r="B211" s="1" t="s">
        <v>25</v>
      </c>
      <c r="C211" s="1" t="s">
        <v>38</v>
      </c>
      <c r="D211" s="1" t="s">
        <v>118</v>
      </c>
      <c r="E211">
        <v>1324</v>
      </c>
      <c r="F211" s="15">
        <v>10</v>
      </c>
      <c r="G211" s="15">
        <v>300</v>
      </c>
      <c r="H211" s="15">
        <v>397200</v>
      </c>
      <c r="I211" s="1" t="s">
        <v>199</v>
      </c>
      <c r="J211" s="15">
        <v>361452</v>
      </c>
      <c r="K211" s="15">
        <v>331000</v>
      </c>
      <c r="L211" s="15">
        <v>30452</v>
      </c>
      <c r="M211" s="2">
        <v>41944</v>
      </c>
      <c r="N211">
        <v>11</v>
      </c>
      <c r="O211" s="1" t="s">
        <v>66</v>
      </c>
      <c r="P211">
        <v>2014</v>
      </c>
      <c r="Q211" s="15">
        <v>23</v>
      </c>
    </row>
    <row r="212" spans="1:17" x14ac:dyDescent="0.3">
      <c r="A212" s="1" t="s">
        <v>17</v>
      </c>
      <c r="B212" s="1" t="s">
        <v>37</v>
      </c>
      <c r="C212" s="1" t="s">
        <v>41</v>
      </c>
      <c r="D212" s="1" t="s">
        <v>118</v>
      </c>
      <c r="E212">
        <v>2071</v>
      </c>
      <c r="F212" s="15">
        <v>260</v>
      </c>
      <c r="G212" s="15">
        <v>350</v>
      </c>
      <c r="H212" s="15">
        <v>724850</v>
      </c>
      <c r="I212" s="1" t="s">
        <v>200</v>
      </c>
      <c r="J212" s="15">
        <v>659613.5</v>
      </c>
      <c r="K212" s="15">
        <v>538460</v>
      </c>
      <c r="L212" s="15">
        <v>121153.5</v>
      </c>
      <c r="M212" s="2">
        <v>41883</v>
      </c>
      <c r="N212">
        <v>9</v>
      </c>
      <c r="O212" s="1" t="s">
        <v>36</v>
      </c>
      <c r="P212">
        <v>2014</v>
      </c>
      <c r="Q212" s="15">
        <v>58.5</v>
      </c>
    </row>
    <row r="213" spans="1:17" x14ac:dyDescent="0.3">
      <c r="A213" s="1" t="s">
        <v>17</v>
      </c>
      <c r="B213" s="1" t="s">
        <v>18</v>
      </c>
      <c r="C213" s="1" t="s">
        <v>41</v>
      </c>
      <c r="D213" s="1" t="s">
        <v>118</v>
      </c>
      <c r="E213">
        <v>1269</v>
      </c>
      <c r="F213" s="15">
        <v>260</v>
      </c>
      <c r="G213" s="15">
        <v>350</v>
      </c>
      <c r="H213" s="15">
        <v>444150</v>
      </c>
      <c r="I213" s="1" t="s">
        <v>201</v>
      </c>
      <c r="J213" s="15">
        <v>404176.5</v>
      </c>
      <c r="K213" s="15">
        <v>329940</v>
      </c>
      <c r="L213" s="15">
        <v>74236.5</v>
      </c>
      <c r="M213" s="2">
        <v>41913</v>
      </c>
      <c r="N213">
        <v>10</v>
      </c>
      <c r="O213" s="1" t="s">
        <v>40</v>
      </c>
      <c r="P213">
        <v>2014</v>
      </c>
      <c r="Q213" s="15">
        <v>58.5</v>
      </c>
    </row>
    <row r="214" spans="1:17" x14ac:dyDescent="0.3">
      <c r="A214" s="1" t="s">
        <v>17</v>
      </c>
      <c r="B214" s="1" t="s">
        <v>27</v>
      </c>
      <c r="C214" s="1" t="s">
        <v>41</v>
      </c>
      <c r="D214" s="1" t="s">
        <v>118</v>
      </c>
      <c r="E214">
        <v>1694</v>
      </c>
      <c r="F214" s="15">
        <v>260</v>
      </c>
      <c r="G214" s="15">
        <v>20</v>
      </c>
      <c r="H214" s="15">
        <v>33880</v>
      </c>
      <c r="I214" s="1" t="s">
        <v>202</v>
      </c>
      <c r="J214" s="15">
        <v>30830.799999999999</v>
      </c>
      <c r="K214" s="15">
        <v>16940</v>
      </c>
      <c r="L214" s="15">
        <v>13890.8</v>
      </c>
      <c r="M214" s="2">
        <v>41944</v>
      </c>
      <c r="N214">
        <v>11</v>
      </c>
      <c r="O214" s="1" t="s">
        <v>66</v>
      </c>
      <c r="P214">
        <v>2014</v>
      </c>
      <c r="Q214" s="15">
        <v>8.1999999999999993</v>
      </c>
    </row>
    <row r="215" spans="1:17" x14ac:dyDescent="0.3">
      <c r="A215" s="1" t="s">
        <v>17</v>
      </c>
      <c r="B215" s="1" t="s">
        <v>23</v>
      </c>
      <c r="C215" s="1" t="s">
        <v>19</v>
      </c>
      <c r="D215" s="1" t="s">
        <v>118</v>
      </c>
      <c r="E215">
        <v>663</v>
      </c>
      <c r="F215" s="15">
        <v>3</v>
      </c>
      <c r="G215" s="15">
        <v>20</v>
      </c>
      <c r="H215" s="15">
        <v>13260</v>
      </c>
      <c r="I215" s="1" t="s">
        <v>203</v>
      </c>
      <c r="J215" s="15">
        <v>12066.6</v>
      </c>
      <c r="K215" s="15">
        <v>6630</v>
      </c>
      <c r="L215" s="15">
        <v>5436.6</v>
      </c>
      <c r="M215" s="2">
        <v>41760</v>
      </c>
      <c r="N215">
        <v>5</v>
      </c>
      <c r="O215" s="1" t="s">
        <v>47</v>
      </c>
      <c r="P215">
        <v>2014</v>
      </c>
      <c r="Q215" s="15">
        <v>8.1999999999999993</v>
      </c>
    </row>
    <row r="216" spans="1:17" x14ac:dyDescent="0.3">
      <c r="A216" s="1" t="s">
        <v>17</v>
      </c>
      <c r="B216" s="1" t="s">
        <v>18</v>
      </c>
      <c r="C216" s="1" t="s">
        <v>19</v>
      </c>
      <c r="D216" s="1" t="s">
        <v>118</v>
      </c>
      <c r="E216">
        <v>819</v>
      </c>
      <c r="F216" s="15">
        <v>3</v>
      </c>
      <c r="G216" s="15">
        <v>7</v>
      </c>
      <c r="H216" s="15">
        <v>5733</v>
      </c>
      <c r="I216" s="1" t="s">
        <v>204</v>
      </c>
      <c r="J216" s="15">
        <v>5217.03</v>
      </c>
      <c r="K216" s="15">
        <v>4095</v>
      </c>
      <c r="L216" s="15">
        <v>1122.03</v>
      </c>
      <c r="M216" s="2">
        <v>41821</v>
      </c>
      <c r="N216">
        <v>7</v>
      </c>
      <c r="O216" s="1" t="s">
        <v>33</v>
      </c>
      <c r="P216">
        <v>2014</v>
      </c>
      <c r="Q216" s="15">
        <v>1.37</v>
      </c>
    </row>
    <row r="217" spans="1:17" x14ac:dyDescent="0.3">
      <c r="A217" s="1" t="s">
        <v>31</v>
      </c>
      <c r="B217" s="1" t="s">
        <v>23</v>
      </c>
      <c r="C217" s="1" t="s">
        <v>19</v>
      </c>
      <c r="D217" s="1" t="s">
        <v>118</v>
      </c>
      <c r="E217">
        <v>1580</v>
      </c>
      <c r="F217" s="15">
        <v>3</v>
      </c>
      <c r="G217" s="15">
        <v>12</v>
      </c>
      <c r="H217" s="15">
        <v>18960</v>
      </c>
      <c r="I217" s="1" t="s">
        <v>205</v>
      </c>
      <c r="J217" s="15">
        <v>17253.599999999999</v>
      </c>
      <c r="K217" s="15">
        <v>4740</v>
      </c>
      <c r="L217" s="15">
        <v>12513.6</v>
      </c>
      <c r="M217" s="2">
        <v>41883</v>
      </c>
      <c r="N217">
        <v>9</v>
      </c>
      <c r="O217" s="1" t="s">
        <v>36</v>
      </c>
      <c r="P217">
        <v>2014</v>
      </c>
      <c r="Q217" s="15">
        <v>7.92</v>
      </c>
    </row>
    <row r="218" spans="1:17" x14ac:dyDescent="0.3">
      <c r="A218" s="1" t="s">
        <v>17</v>
      </c>
      <c r="B218" s="1" t="s">
        <v>27</v>
      </c>
      <c r="C218" s="1" t="s">
        <v>19</v>
      </c>
      <c r="D218" s="1" t="s">
        <v>118</v>
      </c>
      <c r="E218">
        <v>521</v>
      </c>
      <c r="F218" s="15">
        <v>3</v>
      </c>
      <c r="G218" s="15">
        <v>7</v>
      </c>
      <c r="H218" s="15">
        <v>3647</v>
      </c>
      <c r="I218" s="1" t="s">
        <v>206</v>
      </c>
      <c r="J218" s="15">
        <v>3318.77</v>
      </c>
      <c r="K218" s="15">
        <v>2605</v>
      </c>
      <c r="L218" s="15">
        <v>713.77</v>
      </c>
      <c r="M218" s="2">
        <v>41974</v>
      </c>
      <c r="N218">
        <v>12</v>
      </c>
      <c r="O218" s="1" t="s">
        <v>28</v>
      </c>
      <c r="P218">
        <v>2014</v>
      </c>
      <c r="Q218" s="15">
        <v>1.37</v>
      </c>
    </row>
    <row r="219" spans="1:17" x14ac:dyDescent="0.3">
      <c r="A219" s="1" t="s">
        <v>17</v>
      </c>
      <c r="B219" s="1" t="s">
        <v>37</v>
      </c>
      <c r="C219" s="1" t="s">
        <v>38</v>
      </c>
      <c r="D219" s="1" t="s">
        <v>118</v>
      </c>
      <c r="E219">
        <v>973</v>
      </c>
      <c r="F219" s="15">
        <v>10</v>
      </c>
      <c r="G219" s="15">
        <v>20</v>
      </c>
      <c r="H219" s="15">
        <v>19460</v>
      </c>
      <c r="I219" s="1" t="s">
        <v>207</v>
      </c>
      <c r="J219" s="15">
        <v>17708.599999999999</v>
      </c>
      <c r="K219" s="15">
        <v>9730</v>
      </c>
      <c r="L219" s="15">
        <v>7978.6</v>
      </c>
      <c r="M219" s="2">
        <v>41699</v>
      </c>
      <c r="N219">
        <v>3</v>
      </c>
      <c r="O219" s="1" t="s">
        <v>30</v>
      </c>
      <c r="P219">
        <v>2014</v>
      </c>
      <c r="Q219" s="15">
        <v>8.1999999999999993</v>
      </c>
    </row>
    <row r="220" spans="1:17" x14ac:dyDescent="0.3">
      <c r="A220" s="1" t="s">
        <v>17</v>
      </c>
      <c r="B220" s="1" t="s">
        <v>27</v>
      </c>
      <c r="C220" s="1" t="s">
        <v>38</v>
      </c>
      <c r="D220" s="1" t="s">
        <v>118</v>
      </c>
      <c r="E220">
        <v>1038</v>
      </c>
      <c r="F220" s="15">
        <v>10</v>
      </c>
      <c r="G220" s="15">
        <v>20</v>
      </c>
      <c r="H220" s="15">
        <v>20760</v>
      </c>
      <c r="I220" s="1" t="s">
        <v>208</v>
      </c>
      <c r="J220" s="15">
        <v>18891.599999999999</v>
      </c>
      <c r="K220" s="15">
        <v>10380</v>
      </c>
      <c r="L220" s="15">
        <v>8511.6</v>
      </c>
      <c r="M220" s="2">
        <v>41791</v>
      </c>
      <c r="N220">
        <v>6</v>
      </c>
      <c r="O220" s="1" t="s">
        <v>26</v>
      </c>
      <c r="P220">
        <v>2014</v>
      </c>
      <c r="Q220" s="15">
        <v>8.1999999999999993</v>
      </c>
    </row>
    <row r="221" spans="1:17" x14ac:dyDescent="0.3">
      <c r="A221" s="1" t="s">
        <v>17</v>
      </c>
      <c r="B221" s="1" t="s">
        <v>23</v>
      </c>
      <c r="C221" s="1" t="s">
        <v>38</v>
      </c>
      <c r="D221" s="1" t="s">
        <v>118</v>
      </c>
      <c r="E221">
        <v>360</v>
      </c>
      <c r="F221" s="15">
        <v>10</v>
      </c>
      <c r="G221" s="15">
        <v>7</v>
      </c>
      <c r="H221" s="15">
        <v>2520</v>
      </c>
      <c r="I221" s="1" t="s">
        <v>209</v>
      </c>
      <c r="J221" s="15">
        <v>2293.1999999999998</v>
      </c>
      <c r="K221" s="15">
        <v>1800</v>
      </c>
      <c r="L221" s="15">
        <v>493.2</v>
      </c>
      <c r="M221" s="2">
        <v>41913</v>
      </c>
      <c r="N221">
        <v>10</v>
      </c>
      <c r="O221" s="1" t="s">
        <v>40</v>
      </c>
      <c r="P221">
        <v>2014</v>
      </c>
      <c r="Q221" s="15">
        <v>1.37</v>
      </c>
    </row>
    <row r="222" spans="1:17" x14ac:dyDescent="0.3">
      <c r="A222" s="1" t="s">
        <v>17</v>
      </c>
      <c r="B222" s="1" t="s">
        <v>27</v>
      </c>
      <c r="C222" s="1" t="s">
        <v>41</v>
      </c>
      <c r="D222" s="1" t="s">
        <v>118</v>
      </c>
      <c r="E222">
        <v>1038</v>
      </c>
      <c r="F222" s="15">
        <v>260</v>
      </c>
      <c r="G222" s="15">
        <v>20</v>
      </c>
      <c r="H222" s="15">
        <v>20760</v>
      </c>
      <c r="I222" s="1" t="s">
        <v>208</v>
      </c>
      <c r="J222" s="15">
        <v>18891.599999999999</v>
      </c>
      <c r="K222" s="15">
        <v>10380</v>
      </c>
      <c r="L222" s="15">
        <v>8511.6</v>
      </c>
      <c r="M222" s="2">
        <v>41791</v>
      </c>
      <c r="N222">
        <v>6</v>
      </c>
      <c r="O222" s="1" t="s">
        <v>26</v>
      </c>
      <c r="P222">
        <v>2014</v>
      </c>
      <c r="Q222" s="15">
        <v>8.1999999999999993</v>
      </c>
    </row>
    <row r="223" spans="1:17" x14ac:dyDescent="0.3">
      <c r="A223" s="1" t="s">
        <v>24</v>
      </c>
      <c r="B223" s="1" t="s">
        <v>18</v>
      </c>
      <c r="C223" s="1" t="s">
        <v>41</v>
      </c>
      <c r="D223" s="1" t="s">
        <v>118</v>
      </c>
      <c r="E223">
        <v>1630.5</v>
      </c>
      <c r="F223" s="15">
        <v>260</v>
      </c>
      <c r="G223" s="15">
        <v>15</v>
      </c>
      <c r="H223" s="15">
        <v>24457.5</v>
      </c>
      <c r="I223" s="1" t="s">
        <v>210</v>
      </c>
      <c r="J223" s="15">
        <v>22256.33</v>
      </c>
      <c r="K223" s="15">
        <v>16305</v>
      </c>
      <c r="L223" s="15">
        <v>5951.32</v>
      </c>
      <c r="M223" s="2">
        <v>41821</v>
      </c>
      <c r="N223">
        <v>7</v>
      </c>
      <c r="O223" s="1" t="s">
        <v>33</v>
      </c>
      <c r="P223">
        <v>2014</v>
      </c>
      <c r="Q223" s="15">
        <v>3.65</v>
      </c>
    </row>
    <row r="224" spans="1:17" x14ac:dyDescent="0.3">
      <c r="A224" s="1" t="s">
        <v>17</v>
      </c>
      <c r="B224" s="1" t="s">
        <v>37</v>
      </c>
      <c r="C224" s="1" t="s">
        <v>29</v>
      </c>
      <c r="D224" s="1" t="s">
        <v>211</v>
      </c>
      <c r="E224">
        <v>2328</v>
      </c>
      <c r="F224" s="15">
        <v>5</v>
      </c>
      <c r="G224" s="15">
        <v>7</v>
      </c>
      <c r="H224" s="15">
        <v>16296</v>
      </c>
      <c r="I224" s="1" t="s">
        <v>212</v>
      </c>
      <c r="J224" s="15">
        <v>14666.4</v>
      </c>
      <c r="K224" s="15">
        <v>11640</v>
      </c>
      <c r="L224" s="15">
        <v>3026.4</v>
      </c>
      <c r="M224" s="2">
        <v>41883</v>
      </c>
      <c r="N224">
        <v>9</v>
      </c>
      <c r="O224" s="1" t="s">
        <v>36</v>
      </c>
      <c r="P224">
        <v>2014</v>
      </c>
      <c r="Q224" s="15">
        <v>1.3</v>
      </c>
    </row>
    <row r="225" spans="1:17" x14ac:dyDescent="0.3">
      <c r="A225" s="1" t="s">
        <v>17</v>
      </c>
      <c r="B225" s="1" t="s">
        <v>37</v>
      </c>
      <c r="C225" s="1" t="s">
        <v>29</v>
      </c>
      <c r="D225" s="1" t="s">
        <v>211</v>
      </c>
      <c r="E225">
        <v>2313</v>
      </c>
      <c r="F225" s="15">
        <v>5</v>
      </c>
      <c r="G225" s="15">
        <v>350</v>
      </c>
      <c r="H225" s="15">
        <v>809550</v>
      </c>
      <c r="I225" s="1" t="s">
        <v>213</v>
      </c>
      <c r="J225" s="15">
        <v>728595</v>
      </c>
      <c r="K225" s="15">
        <v>601380</v>
      </c>
      <c r="L225" s="15">
        <v>127215</v>
      </c>
      <c r="M225" s="2">
        <v>41760</v>
      </c>
      <c r="N225">
        <v>5</v>
      </c>
      <c r="O225" s="1" t="s">
        <v>47</v>
      </c>
      <c r="P225">
        <v>2014</v>
      </c>
      <c r="Q225" s="15">
        <v>55</v>
      </c>
    </row>
    <row r="226" spans="1:17" x14ac:dyDescent="0.3">
      <c r="A226" s="1" t="s">
        <v>24</v>
      </c>
      <c r="B226" s="1" t="s">
        <v>25</v>
      </c>
      <c r="C226" s="1" t="s">
        <v>29</v>
      </c>
      <c r="D226" s="1" t="s">
        <v>211</v>
      </c>
      <c r="E226">
        <v>2072</v>
      </c>
      <c r="F226" s="15">
        <v>5</v>
      </c>
      <c r="G226" s="15">
        <v>15</v>
      </c>
      <c r="H226" s="15">
        <v>31080</v>
      </c>
      <c r="I226" s="1" t="s">
        <v>214</v>
      </c>
      <c r="J226" s="15">
        <v>27972</v>
      </c>
      <c r="K226" s="15">
        <v>20720</v>
      </c>
      <c r="L226" s="15">
        <v>7252</v>
      </c>
      <c r="M226" s="2">
        <v>41974</v>
      </c>
      <c r="N226">
        <v>12</v>
      </c>
      <c r="O226" s="1" t="s">
        <v>28</v>
      </c>
      <c r="P226">
        <v>2014</v>
      </c>
      <c r="Q226" s="15">
        <v>3.5</v>
      </c>
    </row>
    <row r="227" spans="1:17" x14ac:dyDescent="0.3">
      <c r="A227" s="1" t="s">
        <v>17</v>
      </c>
      <c r="B227" s="1" t="s">
        <v>25</v>
      </c>
      <c r="C227" s="1" t="s">
        <v>38</v>
      </c>
      <c r="D227" s="1" t="s">
        <v>211</v>
      </c>
      <c r="E227">
        <v>1954</v>
      </c>
      <c r="F227" s="15">
        <v>10</v>
      </c>
      <c r="G227" s="15">
        <v>20</v>
      </c>
      <c r="H227" s="15">
        <v>39080</v>
      </c>
      <c r="I227" s="1" t="s">
        <v>215</v>
      </c>
      <c r="J227" s="15">
        <v>35172</v>
      </c>
      <c r="K227" s="15">
        <v>19540</v>
      </c>
      <c r="L227" s="15">
        <v>15632</v>
      </c>
      <c r="M227" s="2">
        <v>41699</v>
      </c>
      <c r="N227">
        <v>3</v>
      </c>
      <c r="O227" s="1" t="s">
        <v>30</v>
      </c>
      <c r="P227">
        <v>2014</v>
      </c>
      <c r="Q227" s="15">
        <v>8</v>
      </c>
    </row>
    <row r="228" spans="1:17" x14ac:dyDescent="0.3">
      <c r="A228" s="1" t="s">
        <v>34</v>
      </c>
      <c r="B228" s="1" t="s">
        <v>27</v>
      </c>
      <c r="C228" s="1" t="s">
        <v>38</v>
      </c>
      <c r="D228" s="1" t="s">
        <v>211</v>
      </c>
      <c r="E228">
        <v>591</v>
      </c>
      <c r="F228" s="15">
        <v>10</v>
      </c>
      <c r="G228" s="15">
        <v>300</v>
      </c>
      <c r="H228" s="15">
        <v>177300</v>
      </c>
      <c r="I228" s="1" t="s">
        <v>216</v>
      </c>
      <c r="J228" s="15">
        <v>159570</v>
      </c>
      <c r="K228" s="15">
        <v>147750</v>
      </c>
      <c r="L228" s="15">
        <v>11820</v>
      </c>
      <c r="M228" s="2">
        <v>41760</v>
      </c>
      <c r="N228">
        <v>5</v>
      </c>
      <c r="O228" s="1" t="s">
        <v>47</v>
      </c>
      <c r="P228">
        <v>2014</v>
      </c>
      <c r="Q228" s="15">
        <v>20</v>
      </c>
    </row>
    <row r="229" spans="1:17" x14ac:dyDescent="0.3">
      <c r="A229" s="1" t="s">
        <v>17</v>
      </c>
      <c r="B229" s="1" t="s">
        <v>23</v>
      </c>
      <c r="C229" s="1" t="s">
        <v>38</v>
      </c>
      <c r="D229" s="1" t="s">
        <v>211</v>
      </c>
      <c r="E229">
        <v>241</v>
      </c>
      <c r="F229" s="15">
        <v>10</v>
      </c>
      <c r="G229" s="15">
        <v>20</v>
      </c>
      <c r="H229" s="15">
        <v>4820</v>
      </c>
      <c r="I229" s="1" t="s">
        <v>217</v>
      </c>
      <c r="J229" s="15">
        <v>4338</v>
      </c>
      <c r="K229" s="15">
        <v>2410</v>
      </c>
      <c r="L229" s="15">
        <v>1928</v>
      </c>
      <c r="M229" s="2">
        <v>41913</v>
      </c>
      <c r="N229">
        <v>10</v>
      </c>
      <c r="O229" s="1" t="s">
        <v>40</v>
      </c>
      <c r="P229">
        <v>2014</v>
      </c>
      <c r="Q229" s="15">
        <v>8</v>
      </c>
    </row>
    <row r="230" spans="1:17" x14ac:dyDescent="0.3">
      <c r="A230" s="1" t="s">
        <v>17</v>
      </c>
      <c r="B230" s="1" t="s">
        <v>18</v>
      </c>
      <c r="C230" s="1" t="s">
        <v>41</v>
      </c>
      <c r="D230" s="1" t="s">
        <v>211</v>
      </c>
      <c r="E230">
        <v>2240</v>
      </c>
      <c r="F230" s="15">
        <v>260</v>
      </c>
      <c r="G230" s="15">
        <v>350</v>
      </c>
      <c r="H230" s="15">
        <v>784000</v>
      </c>
      <c r="I230" s="1" t="s">
        <v>218</v>
      </c>
      <c r="J230" s="15">
        <v>705600</v>
      </c>
      <c r="K230" s="15">
        <v>582400</v>
      </c>
      <c r="L230" s="15">
        <v>123200</v>
      </c>
      <c r="M230" s="2">
        <v>41671</v>
      </c>
      <c r="N230">
        <v>2</v>
      </c>
      <c r="O230" s="1" t="s">
        <v>39</v>
      </c>
      <c r="P230">
        <v>2014</v>
      </c>
      <c r="Q230" s="15">
        <v>55</v>
      </c>
    </row>
    <row r="231" spans="1:17" x14ac:dyDescent="0.3">
      <c r="A231" s="1" t="s">
        <v>34</v>
      </c>
      <c r="B231" s="1" t="s">
        <v>37</v>
      </c>
      <c r="C231" s="1" t="s">
        <v>41</v>
      </c>
      <c r="D231" s="1" t="s">
        <v>211</v>
      </c>
      <c r="E231">
        <v>2993</v>
      </c>
      <c r="F231" s="15">
        <v>260</v>
      </c>
      <c r="G231" s="15">
        <v>300</v>
      </c>
      <c r="H231" s="15">
        <v>897900</v>
      </c>
      <c r="I231" s="1" t="s">
        <v>219</v>
      </c>
      <c r="J231" s="15">
        <v>808110</v>
      </c>
      <c r="K231" s="15">
        <v>748250</v>
      </c>
      <c r="L231" s="15">
        <v>59860</v>
      </c>
      <c r="M231" s="2">
        <v>41699</v>
      </c>
      <c r="N231">
        <v>3</v>
      </c>
      <c r="O231" s="1" t="s">
        <v>30</v>
      </c>
      <c r="P231">
        <v>2014</v>
      </c>
      <c r="Q231" s="15">
        <v>20</v>
      </c>
    </row>
    <row r="232" spans="1:17" x14ac:dyDescent="0.3">
      <c r="A232" s="1" t="s">
        <v>31</v>
      </c>
      <c r="B232" s="1" t="s">
        <v>18</v>
      </c>
      <c r="C232" s="1" t="s">
        <v>41</v>
      </c>
      <c r="D232" s="1" t="s">
        <v>211</v>
      </c>
      <c r="E232">
        <v>3520.5</v>
      </c>
      <c r="F232" s="15">
        <v>260</v>
      </c>
      <c r="G232" s="15">
        <v>12</v>
      </c>
      <c r="H232" s="15">
        <v>42246</v>
      </c>
      <c r="I232" s="1" t="s">
        <v>220</v>
      </c>
      <c r="J232" s="15">
        <v>38021.4</v>
      </c>
      <c r="K232" s="15">
        <v>10561.5</v>
      </c>
      <c r="L232" s="15">
        <v>27459.9</v>
      </c>
      <c r="M232" s="2">
        <v>41730</v>
      </c>
      <c r="N232">
        <v>4</v>
      </c>
      <c r="O232" s="1" t="s">
        <v>42</v>
      </c>
      <c r="P232">
        <v>2014</v>
      </c>
      <c r="Q232" s="15">
        <v>7.8</v>
      </c>
    </row>
    <row r="233" spans="1:17" x14ac:dyDescent="0.3">
      <c r="A233" s="1" t="s">
        <v>17</v>
      </c>
      <c r="B233" s="1" t="s">
        <v>27</v>
      </c>
      <c r="C233" s="1" t="s">
        <v>41</v>
      </c>
      <c r="D233" s="1" t="s">
        <v>211</v>
      </c>
      <c r="E233">
        <v>2039</v>
      </c>
      <c r="F233" s="15">
        <v>260</v>
      </c>
      <c r="G233" s="15">
        <v>20</v>
      </c>
      <c r="H233" s="15">
        <v>40780</v>
      </c>
      <c r="I233" s="1" t="s">
        <v>221</v>
      </c>
      <c r="J233" s="15">
        <v>36702</v>
      </c>
      <c r="K233" s="15">
        <v>20390</v>
      </c>
      <c r="L233" s="15">
        <v>16312</v>
      </c>
      <c r="M233" s="2">
        <v>41760</v>
      </c>
      <c r="N233">
        <v>5</v>
      </c>
      <c r="O233" s="1" t="s">
        <v>47</v>
      </c>
      <c r="P233">
        <v>2014</v>
      </c>
      <c r="Q233" s="15">
        <v>8</v>
      </c>
    </row>
    <row r="234" spans="1:17" x14ac:dyDescent="0.3">
      <c r="A234" s="1" t="s">
        <v>31</v>
      </c>
      <c r="B234" s="1" t="s">
        <v>23</v>
      </c>
      <c r="C234" s="1" t="s">
        <v>41</v>
      </c>
      <c r="D234" s="1" t="s">
        <v>211</v>
      </c>
      <c r="E234">
        <v>2574</v>
      </c>
      <c r="F234" s="15">
        <v>260</v>
      </c>
      <c r="G234" s="15">
        <v>12</v>
      </c>
      <c r="H234" s="15">
        <v>30888</v>
      </c>
      <c r="I234" s="1" t="s">
        <v>222</v>
      </c>
      <c r="J234" s="15">
        <v>27799.200000000001</v>
      </c>
      <c r="K234" s="15">
        <v>7722</v>
      </c>
      <c r="L234" s="15">
        <v>20077.2</v>
      </c>
      <c r="M234" s="2">
        <v>41852</v>
      </c>
      <c r="N234">
        <v>8</v>
      </c>
      <c r="O234" s="1" t="s">
        <v>35</v>
      </c>
      <c r="P234">
        <v>2014</v>
      </c>
      <c r="Q234" s="15">
        <v>7.8</v>
      </c>
    </row>
    <row r="235" spans="1:17" x14ac:dyDescent="0.3">
      <c r="A235" s="1" t="s">
        <v>17</v>
      </c>
      <c r="B235" s="1" t="s">
        <v>18</v>
      </c>
      <c r="C235" s="1" t="s">
        <v>41</v>
      </c>
      <c r="D235" s="1" t="s">
        <v>211</v>
      </c>
      <c r="E235">
        <v>707</v>
      </c>
      <c r="F235" s="15">
        <v>260</v>
      </c>
      <c r="G235" s="15">
        <v>350</v>
      </c>
      <c r="H235" s="15">
        <v>247450</v>
      </c>
      <c r="I235" s="1" t="s">
        <v>223</v>
      </c>
      <c r="J235" s="15">
        <v>222705</v>
      </c>
      <c r="K235" s="15">
        <v>183820</v>
      </c>
      <c r="L235" s="15">
        <v>38885</v>
      </c>
      <c r="M235" s="2">
        <v>41883</v>
      </c>
      <c r="N235">
        <v>9</v>
      </c>
      <c r="O235" s="1" t="s">
        <v>36</v>
      </c>
      <c r="P235">
        <v>2014</v>
      </c>
      <c r="Q235" s="15">
        <v>55</v>
      </c>
    </row>
    <row r="236" spans="1:17" x14ac:dyDescent="0.3">
      <c r="A236" s="1" t="s">
        <v>24</v>
      </c>
      <c r="B236" s="1" t="s">
        <v>25</v>
      </c>
      <c r="C236" s="1" t="s">
        <v>41</v>
      </c>
      <c r="D236" s="1" t="s">
        <v>211</v>
      </c>
      <c r="E236">
        <v>2072</v>
      </c>
      <c r="F236" s="15">
        <v>260</v>
      </c>
      <c r="G236" s="15">
        <v>15</v>
      </c>
      <c r="H236" s="15">
        <v>31080</v>
      </c>
      <c r="I236" s="1" t="s">
        <v>214</v>
      </c>
      <c r="J236" s="15">
        <v>27972</v>
      </c>
      <c r="K236" s="15">
        <v>20720</v>
      </c>
      <c r="L236" s="15">
        <v>7252</v>
      </c>
      <c r="M236" s="2">
        <v>41974</v>
      </c>
      <c r="N236">
        <v>12</v>
      </c>
      <c r="O236" s="1" t="s">
        <v>28</v>
      </c>
      <c r="P236">
        <v>2014</v>
      </c>
      <c r="Q236" s="15">
        <v>3.5</v>
      </c>
    </row>
    <row r="237" spans="1:17" x14ac:dyDescent="0.3">
      <c r="A237" s="1" t="s">
        <v>34</v>
      </c>
      <c r="B237" s="1" t="s">
        <v>25</v>
      </c>
      <c r="C237" s="1" t="s">
        <v>41</v>
      </c>
      <c r="D237" s="1" t="s">
        <v>211</v>
      </c>
      <c r="E237">
        <v>853</v>
      </c>
      <c r="F237" s="15">
        <v>260</v>
      </c>
      <c r="G237" s="15">
        <v>300</v>
      </c>
      <c r="H237" s="15">
        <v>255900</v>
      </c>
      <c r="I237" s="1" t="s">
        <v>224</v>
      </c>
      <c r="J237" s="15">
        <v>230310</v>
      </c>
      <c r="K237" s="15">
        <v>213250</v>
      </c>
      <c r="L237" s="15">
        <v>17060</v>
      </c>
      <c r="M237" s="2">
        <v>41974</v>
      </c>
      <c r="N237">
        <v>12</v>
      </c>
      <c r="O237" s="1" t="s">
        <v>28</v>
      </c>
      <c r="P237">
        <v>2014</v>
      </c>
      <c r="Q237" s="15">
        <v>20</v>
      </c>
    </row>
    <row r="238" spans="1:17" x14ac:dyDescent="0.3">
      <c r="A238" s="1" t="s">
        <v>17</v>
      </c>
      <c r="B238" s="1" t="s">
        <v>25</v>
      </c>
      <c r="C238" s="1" t="s">
        <v>38</v>
      </c>
      <c r="D238" s="1" t="s">
        <v>211</v>
      </c>
      <c r="E238">
        <v>2532</v>
      </c>
      <c r="F238" s="15">
        <v>10</v>
      </c>
      <c r="G238" s="15">
        <v>7</v>
      </c>
      <c r="H238" s="15">
        <v>17724</v>
      </c>
      <c r="I238" s="1" t="s">
        <v>225</v>
      </c>
      <c r="J238" s="15">
        <v>15774.36</v>
      </c>
      <c r="K238" s="15">
        <v>12660</v>
      </c>
      <c r="L238" s="15">
        <v>3114.36</v>
      </c>
      <c r="M238" s="2">
        <v>41730</v>
      </c>
      <c r="N238">
        <v>4</v>
      </c>
      <c r="O238" s="1" t="s">
        <v>42</v>
      </c>
      <c r="P238">
        <v>2014</v>
      </c>
      <c r="Q238" s="15">
        <v>1.23</v>
      </c>
    </row>
    <row r="239" spans="1:17" x14ac:dyDescent="0.3">
      <c r="A239" s="1" t="s">
        <v>24</v>
      </c>
      <c r="B239" s="1" t="s">
        <v>37</v>
      </c>
      <c r="C239" s="1" t="s">
        <v>41</v>
      </c>
      <c r="D239" s="1" t="s">
        <v>211</v>
      </c>
      <c r="E239">
        <v>3199.5</v>
      </c>
      <c r="F239" s="15">
        <v>260</v>
      </c>
      <c r="G239" s="15">
        <v>15</v>
      </c>
      <c r="H239" s="15">
        <v>47992.5</v>
      </c>
      <c r="I239" s="1" t="s">
        <v>226</v>
      </c>
      <c r="J239" s="15">
        <v>42713.33</v>
      </c>
      <c r="K239" s="15">
        <v>31995</v>
      </c>
      <c r="L239" s="15">
        <v>10718.33</v>
      </c>
      <c r="M239" s="2">
        <v>41821</v>
      </c>
      <c r="N239">
        <v>7</v>
      </c>
      <c r="O239" s="1" t="s">
        <v>33</v>
      </c>
      <c r="P239">
        <v>2014</v>
      </c>
      <c r="Q239" s="15">
        <v>3.35</v>
      </c>
    </row>
    <row r="240" spans="1:17" x14ac:dyDescent="0.3">
      <c r="A240" s="1" t="s">
        <v>31</v>
      </c>
      <c r="B240" s="1" t="s">
        <v>23</v>
      </c>
      <c r="C240" s="1" t="s">
        <v>41</v>
      </c>
      <c r="D240" s="1" t="s">
        <v>211</v>
      </c>
      <c r="E240">
        <v>472</v>
      </c>
      <c r="F240" s="15">
        <v>260</v>
      </c>
      <c r="G240" s="15">
        <v>12</v>
      </c>
      <c r="H240" s="15">
        <v>5664</v>
      </c>
      <c r="I240" s="1" t="s">
        <v>227</v>
      </c>
      <c r="J240" s="15">
        <v>5040.96</v>
      </c>
      <c r="K240" s="15">
        <v>1416</v>
      </c>
      <c r="L240" s="15">
        <v>3624.96</v>
      </c>
      <c r="M240" s="2">
        <v>41913</v>
      </c>
      <c r="N240">
        <v>10</v>
      </c>
      <c r="O240" s="1" t="s">
        <v>40</v>
      </c>
      <c r="P240">
        <v>2014</v>
      </c>
      <c r="Q240" s="15">
        <v>7.68</v>
      </c>
    </row>
    <row r="241" spans="1:17" x14ac:dyDescent="0.3">
      <c r="A241" s="1" t="s">
        <v>31</v>
      </c>
      <c r="B241" s="1" t="s">
        <v>18</v>
      </c>
      <c r="C241" s="1" t="s">
        <v>19</v>
      </c>
      <c r="D241" s="1" t="s">
        <v>211</v>
      </c>
      <c r="E241">
        <v>1937</v>
      </c>
      <c r="F241" s="15">
        <v>3</v>
      </c>
      <c r="G241" s="15">
        <v>12</v>
      </c>
      <c r="H241" s="15">
        <v>23244</v>
      </c>
      <c r="I241" s="1" t="s">
        <v>228</v>
      </c>
      <c r="J241" s="15">
        <v>20687.16</v>
      </c>
      <c r="K241" s="15">
        <v>5811</v>
      </c>
      <c r="L241" s="15">
        <v>14876.16</v>
      </c>
      <c r="M241" s="2">
        <v>41671</v>
      </c>
      <c r="N241">
        <v>2</v>
      </c>
      <c r="O241" s="1" t="s">
        <v>39</v>
      </c>
      <c r="P241">
        <v>2014</v>
      </c>
      <c r="Q241" s="15">
        <v>7.68</v>
      </c>
    </row>
    <row r="242" spans="1:17" x14ac:dyDescent="0.3">
      <c r="A242" s="1" t="s">
        <v>17</v>
      </c>
      <c r="B242" s="1" t="s">
        <v>23</v>
      </c>
      <c r="C242" s="1" t="s">
        <v>19</v>
      </c>
      <c r="D242" s="1" t="s">
        <v>211</v>
      </c>
      <c r="E242">
        <v>792</v>
      </c>
      <c r="F242" s="15">
        <v>3</v>
      </c>
      <c r="G242" s="15">
        <v>350</v>
      </c>
      <c r="H242" s="15">
        <v>277200</v>
      </c>
      <c r="I242" s="1" t="s">
        <v>229</v>
      </c>
      <c r="J242" s="15">
        <v>246708</v>
      </c>
      <c r="K242" s="15">
        <v>205920</v>
      </c>
      <c r="L242" s="15">
        <v>40788</v>
      </c>
      <c r="M242" s="2">
        <v>41699</v>
      </c>
      <c r="N242">
        <v>3</v>
      </c>
      <c r="O242" s="1" t="s">
        <v>30</v>
      </c>
      <c r="P242">
        <v>2014</v>
      </c>
      <c r="Q242" s="15">
        <v>51.5</v>
      </c>
    </row>
    <row r="243" spans="1:17" x14ac:dyDescent="0.3">
      <c r="A243" s="1" t="s">
        <v>34</v>
      </c>
      <c r="B243" s="1" t="s">
        <v>23</v>
      </c>
      <c r="C243" s="1" t="s">
        <v>19</v>
      </c>
      <c r="D243" s="1" t="s">
        <v>211</v>
      </c>
      <c r="E243">
        <v>2811</v>
      </c>
      <c r="F243" s="15">
        <v>3</v>
      </c>
      <c r="G243" s="15">
        <v>300</v>
      </c>
      <c r="H243" s="15">
        <v>843300</v>
      </c>
      <c r="I243" s="1" t="s">
        <v>230</v>
      </c>
      <c r="J243" s="15">
        <v>750537</v>
      </c>
      <c r="K243" s="15">
        <v>702750</v>
      </c>
      <c r="L243" s="15">
        <v>47787</v>
      </c>
      <c r="M243" s="2">
        <v>41821</v>
      </c>
      <c r="N243">
        <v>7</v>
      </c>
      <c r="O243" s="1" t="s">
        <v>33</v>
      </c>
      <c r="P243">
        <v>2014</v>
      </c>
      <c r="Q243" s="15">
        <v>17</v>
      </c>
    </row>
    <row r="244" spans="1:17" x14ac:dyDescent="0.3">
      <c r="A244" s="1" t="s">
        <v>17</v>
      </c>
      <c r="B244" s="1" t="s">
        <v>23</v>
      </c>
      <c r="C244" s="1" t="s">
        <v>29</v>
      </c>
      <c r="D244" s="1" t="s">
        <v>211</v>
      </c>
      <c r="E244">
        <v>766</v>
      </c>
      <c r="F244" s="15">
        <v>5</v>
      </c>
      <c r="G244" s="15">
        <v>350</v>
      </c>
      <c r="H244" s="15">
        <v>268100</v>
      </c>
      <c r="I244" s="1" t="s">
        <v>231</v>
      </c>
      <c r="J244" s="15">
        <v>238609</v>
      </c>
      <c r="K244" s="15">
        <v>199160</v>
      </c>
      <c r="L244" s="15">
        <v>39449</v>
      </c>
      <c r="M244" s="2">
        <v>41640</v>
      </c>
      <c r="N244">
        <v>1</v>
      </c>
      <c r="O244" s="1" t="s">
        <v>22</v>
      </c>
      <c r="P244">
        <v>2014</v>
      </c>
      <c r="Q244" s="15">
        <v>51.5</v>
      </c>
    </row>
    <row r="245" spans="1:17" x14ac:dyDescent="0.3">
      <c r="A245" s="1" t="s">
        <v>24</v>
      </c>
      <c r="B245" s="1" t="s">
        <v>27</v>
      </c>
      <c r="C245" s="1" t="s">
        <v>29</v>
      </c>
      <c r="D245" s="1" t="s">
        <v>211</v>
      </c>
      <c r="E245">
        <v>2157</v>
      </c>
      <c r="F245" s="15">
        <v>5</v>
      </c>
      <c r="G245" s="15">
        <v>15</v>
      </c>
      <c r="H245" s="15">
        <v>32355</v>
      </c>
      <c r="I245" s="1" t="s">
        <v>232</v>
      </c>
      <c r="J245" s="15">
        <v>28795.95</v>
      </c>
      <c r="K245" s="15">
        <v>21570</v>
      </c>
      <c r="L245" s="15">
        <v>7225.95</v>
      </c>
      <c r="M245" s="2">
        <v>41974</v>
      </c>
      <c r="N245">
        <v>12</v>
      </c>
      <c r="O245" s="1" t="s">
        <v>28</v>
      </c>
      <c r="P245">
        <v>2014</v>
      </c>
      <c r="Q245" s="15">
        <v>3.35</v>
      </c>
    </row>
    <row r="246" spans="1:17" x14ac:dyDescent="0.3">
      <c r="A246" s="1" t="s">
        <v>34</v>
      </c>
      <c r="B246" s="1" t="s">
        <v>18</v>
      </c>
      <c r="C246" s="1" t="s">
        <v>38</v>
      </c>
      <c r="D246" s="1" t="s">
        <v>211</v>
      </c>
      <c r="E246">
        <v>873</v>
      </c>
      <c r="F246" s="15">
        <v>10</v>
      </c>
      <c r="G246" s="15">
        <v>300</v>
      </c>
      <c r="H246" s="15">
        <v>261900</v>
      </c>
      <c r="I246" s="1" t="s">
        <v>233</v>
      </c>
      <c r="J246" s="15">
        <v>233091</v>
      </c>
      <c r="K246" s="15">
        <v>218250</v>
      </c>
      <c r="L246" s="15">
        <v>14841</v>
      </c>
      <c r="M246" s="2">
        <v>41640</v>
      </c>
      <c r="N246">
        <v>1</v>
      </c>
      <c r="O246" s="1" t="s">
        <v>22</v>
      </c>
      <c r="P246">
        <v>2014</v>
      </c>
      <c r="Q246" s="15">
        <v>17</v>
      </c>
    </row>
    <row r="247" spans="1:17" x14ac:dyDescent="0.3">
      <c r="A247" s="1" t="s">
        <v>17</v>
      </c>
      <c r="B247" s="1" t="s">
        <v>27</v>
      </c>
      <c r="C247" s="1" t="s">
        <v>38</v>
      </c>
      <c r="D247" s="1" t="s">
        <v>211</v>
      </c>
      <c r="E247">
        <v>1122</v>
      </c>
      <c r="F247" s="15">
        <v>10</v>
      </c>
      <c r="G247" s="15">
        <v>20</v>
      </c>
      <c r="H247" s="15">
        <v>22440</v>
      </c>
      <c r="I247" s="1" t="s">
        <v>234</v>
      </c>
      <c r="J247" s="15">
        <v>19971.599999999999</v>
      </c>
      <c r="K247" s="15">
        <v>11220</v>
      </c>
      <c r="L247" s="15">
        <v>8751.6</v>
      </c>
      <c r="M247" s="2">
        <v>41699</v>
      </c>
      <c r="N247">
        <v>3</v>
      </c>
      <c r="O247" s="1" t="s">
        <v>30</v>
      </c>
      <c r="P247">
        <v>2014</v>
      </c>
      <c r="Q247" s="15">
        <v>7.8</v>
      </c>
    </row>
    <row r="248" spans="1:17" x14ac:dyDescent="0.3">
      <c r="A248" s="1" t="s">
        <v>17</v>
      </c>
      <c r="B248" s="1" t="s">
        <v>18</v>
      </c>
      <c r="C248" s="1" t="s">
        <v>38</v>
      </c>
      <c r="D248" s="1" t="s">
        <v>211</v>
      </c>
      <c r="E248">
        <v>2104.5</v>
      </c>
      <c r="F248" s="15">
        <v>10</v>
      </c>
      <c r="G248" s="15">
        <v>350</v>
      </c>
      <c r="H248" s="15">
        <v>736575</v>
      </c>
      <c r="I248" s="1" t="s">
        <v>235</v>
      </c>
      <c r="J248" s="15">
        <v>655551.75</v>
      </c>
      <c r="K248" s="15">
        <v>547170</v>
      </c>
      <c r="L248" s="15">
        <v>108381.75</v>
      </c>
      <c r="M248" s="2">
        <v>41821</v>
      </c>
      <c r="N248">
        <v>7</v>
      </c>
      <c r="O248" s="1" t="s">
        <v>33</v>
      </c>
      <c r="P248">
        <v>2014</v>
      </c>
      <c r="Q248" s="15">
        <v>51.5</v>
      </c>
    </row>
    <row r="249" spans="1:17" x14ac:dyDescent="0.3">
      <c r="A249" s="1" t="s">
        <v>31</v>
      </c>
      <c r="B249" s="1" t="s">
        <v>18</v>
      </c>
      <c r="C249" s="1" t="s">
        <v>38</v>
      </c>
      <c r="D249" s="1" t="s">
        <v>211</v>
      </c>
      <c r="E249">
        <v>4026</v>
      </c>
      <c r="F249" s="15">
        <v>10</v>
      </c>
      <c r="G249" s="15">
        <v>12</v>
      </c>
      <c r="H249" s="15">
        <v>48312</v>
      </c>
      <c r="I249" s="1" t="s">
        <v>236</v>
      </c>
      <c r="J249" s="15">
        <v>42997.68</v>
      </c>
      <c r="K249" s="15">
        <v>12078</v>
      </c>
      <c r="L249" s="15">
        <v>30919.68</v>
      </c>
      <c r="M249" s="2">
        <v>41821</v>
      </c>
      <c r="N249">
        <v>7</v>
      </c>
      <c r="O249" s="1" t="s">
        <v>33</v>
      </c>
      <c r="P249">
        <v>2014</v>
      </c>
      <c r="Q249" s="15">
        <v>7.68</v>
      </c>
    </row>
    <row r="250" spans="1:17" x14ac:dyDescent="0.3">
      <c r="A250" s="1" t="s">
        <v>31</v>
      </c>
      <c r="B250" s="1" t="s">
        <v>25</v>
      </c>
      <c r="C250" s="1" t="s">
        <v>38</v>
      </c>
      <c r="D250" s="1" t="s">
        <v>211</v>
      </c>
      <c r="E250">
        <v>2425.5</v>
      </c>
      <c r="F250" s="15">
        <v>10</v>
      </c>
      <c r="G250" s="15">
        <v>12</v>
      </c>
      <c r="H250" s="15">
        <v>29106</v>
      </c>
      <c r="I250" s="1" t="s">
        <v>237</v>
      </c>
      <c r="J250" s="15">
        <v>25904.34</v>
      </c>
      <c r="K250" s="15">
        <v>7276.5</v>
      </c>
      <c r="L250" s="15">
        <v>18627.84</v>
      </c>
      <c r="M250" s="2">
        <v>41821</v>
      </c>
      <c r="N250">
        <v>7</v>
      </c>
      <c r="O250" s="1" t="s">
        <v>33</v>
      </c>
      <c r="P250">
        <v>2014</v>
      </c>
      <c r="Q250" s="15">
        <v>7.68</v>
      </c>
    </row>
    <row r="251" spans="1:17" x14ac:dyDescent="0.3">
      <c r="A251" s="1" t="s">
        <v>17</v>
      </c>
      <c r="B251" s="1" t="s">
        <v>18</v>
      </c>
      <c r="C251" s="1" t="s">
        <v>38</v>
      </c>
      <c r="D251" s="1" t="s">
        <v>211</v>
      </c>
      <c r="E251">
        <v>2394</v>
      </c>
      <c r="F251" s="15">
        <v>10</v>
      </c>
      <c r="G251" s="15">
        <v>20</v>
      </c>
      <c r="H251" s="15">
        <v>47880</v>
      </c>
      <c r="I251" s="1" t="s">
        <v>238</v>
      </c>
      <c r="J251" s="15">
        <v>42613.2</v>
      </c>
      <c r="K251" s="15">
        <v>23940</v>
      </c>
      <c r="L251" s="15">
        <v>18673.2</v>
      </c>
      <c r="M251" s="2">
        <v>41852</v>
      </c>
      <c r="N251">
        <v>8</v>
      </c>
      <c r="O251" s="1" t="s">
        <v>35</v>
      </c>
      <c r="P251">
        <v>2014</v>
      </c>
      <c r="Q251" s="15">
        <v>7.8</v>
      </c>
    </row>
    <row r="252" spans="1:17" x14ac:dyDescent="0.3">
      <c r="A252" s="1" t="s">
        <v>24</v>
      </c>
      <c r="B252" s="1" t="s">
        <v>27</v>
      </c>
      <c r="C252" s="1" t="s">
        <v>38</v>
      </c>
      <c r="D252" s="1" t="s">
        <v>211</v>
      </c>
      <c r="E252">
        <v>1984</v>
      </c>
      <c r="F252" s="15">
        <v>10</v>
      </c>
      <c r="G252" s="15">
        <v>15</v>
      </c>
      <c r="H252" s="15">
        <v>29760</v>
      </c>
      <c r="I252" s="1" t="s">
        <v>239</v>
      </c>
      <c r="J252" s="15">
        <v>26486.400000000001</v>
      </c>
      <c r="K252" s="15">
        <v>19840</v>
      </c>
      <c r="L252" s="15">
        <v>6646.4</v>
      </c>
      <c r="M252" s="2">
        <v>41852</v>
      </c>
      <c r="N252">
        <v>8</v>
      </c>
      <c r="O252" s="1" t="s">
        <v>35</v>
      </c>
      <c r="P252">
        <v>2014</v>
      </c>
      <c r="Q252" s="15">
        <v>3.35</v>
      </c>
    </row>
    <row r="253" spans="1:17" x14ac:dyDescent="0.3">
      <c r="A253" s="1" t="s">
        <v>34</v>
      </c>
      <c r="B253" s="1" t="s">
        <v>18</v>
      </c>
      <c r="C253" s="1" t="s">
        <v>38</v>
      </c>
      <c r="D253" s="1" t="s">
        <v>211</v>
      </c>
      <c r="E253">
        <v>1366</v>
      </c>
      <c r="F253" s="15">
        <v>10</v>
      </c>
      <c r="G253" s="15">
        <v>300</v>
      </c>
      <c r="H253" s="15">
        <v>409800</v>
      </c>
      <c r="I253" s="1" t="s">
        <v>240</v>
      </c>
      <c r="J253" s="15">
        <v>364722</v>
      </c>
      <c r="K253" s="15">
        <v>341500</v>
      </c>
      <c r="L253" s="15">
        <v>23222</v>
      </c>
      <c r="M253" s="2">
        <v>41944</v>
      </c>
      <c r="N253">
        <v>11</v>
      </c>
      <c r="O253" s="1" t="s">
        <v>66</v>
      </c>
      <c r="P253">
        <v>2014</v>
      </c>
      <c r="Q253" s="15">
        <v>17</v>
      </c>
    </row>
    <row r="254" spans="1:17" x14ac:dyDescent="0.3">
      <c r="A254" s="1" t="s">
        <v>17</v>
      </c>
      <c r="B254" s="1" t="s">
        <v>27</v>
      </c>
      <c r="C254" s="1" t="s">
        <v>41</v>
      </c>
      <c r="D254" s="1" t="s">
        <v>211</v>
      </c>
      <c r="E254">
        <v>2629</v>
      </c>
      <c r="F254" s="15">
        <v>260</v>
      </c>
      <c r="G254" s="15">
        <v>20</v>
      </c>
      <c r="H254" s="15">
        <v>52580</v>
      </c>
      <c r="I254" s="1" t="s">
        <v>241</v>
      </c>
      <c r="J254" s="15">
        <v>46796.2</v>
      </c>
      <c r="K254" s="15">
        <v>26290</v>
      </c>
      <c r="L254" s="15">
        <v>20506.2</v>
      </c>
      <c r="M254" s="2">
        <v>41640</v>
      </c>
      <c r="N254">
        <v>1</v>
      </c>
      <c r="O254" s="1" t="s">
        <v>22</v>
      </c>
      <c r="P254">
        <v>2014</v>
      </c>
      <c r="Q254" s="15">
        <v>7.8</v>
      </c>
    </row>
    <row r="255" spans="1:17" x14ac:dyDescent="0.3">
      <c r="A255" s="1" t="s">
        <v>24</v>
      </c>
      <c r="B255" s="1" t="s">
        <v>27</v>
      </c>
      <c r="C255" s="1" t="s">
        <v>41</v>
      </c>
      <c r="D255" s="1" t="s">
        <v>211</v>
      </c>
      <c r="E255">
        <v>2157</v>
      </c>
      <c r="F255" s="15">
        <v>260</v>
      </c>
      <c r="G255" s="15">
        <v>15</v>
      </c>
      <c r="H255" s="15">
        <v>32355</v>
      </c>
      <c r="I255" s="1" t="s">
        <v>232</v>
      </c>
      <c r="J255" s="15">
        <v>28795.95</v>
      </c>
      <c r="K255" s="15">
        <v>21570</v>
      </c>
      <c r="L255" s="15">
        <v>7225.95</v>
      </c>
      <c r="M255" s="2">
        <v>41974</v>
      </c>
      <c r="N255">
        <v>12</v>
      </c>
      <c r="O255" s="1" t="s">
        <v>28</v>
      </c>
      <c r="P255">
        <v>2014</v>
      </c>
      <c r="Q255" s="15">
        <v>3.35</v>
      </c>
    </row>
    <row r="256" spans="1:17" x14ac:dyDescent="0.3">
      <c r="A256" s="1" t="s">
        <v>17</v>
      </c>
      <c r="B256" s="1" t="s">
        <v>27</v>
      </c>
      <c r="C256" s="1" t="s">
        <v>19</v>
      </c>
      <c r="D256" s="1" t="s">
        <v>211</v>
      </c>
      <c r="E256">
        <v>886</v>
      </c>
      <c r="F256" s="15">
        <v>3</v>
      </c>
      <c r="G256" s="15">
        <v>350</v>
      </c>
      <c r="H256" s="15">
        <v>310100</v>
      </c>
      <c r="I256" s="1" t="s">
        <v>242</v>
      </c>
      <c r="J256" s="15">
        <v>272888</v>
      </c>
      <c r="K256" s="15">
        <v>230360</v>
      </c>
      <c r="L256" s="15">
        <v>42528</v>
      </c>
      <c r="M256" s="2">
        <v>41791</v>
      </c>
      <c r="N256">
        <v>6</v>
      </c>
      <c r="O256" s="1" t="s">
        <v>26</v>
      </c>
      <c r="P256">
        <v>2014</v>
      </c>
      <c r="Q256" s="15">
        <v>48</v>
      </c>
    </row>
    <row r="257" spans="1:17" x14ac:dyDescent="0.3">
      <c r="A257" s="1" t="s">
        <v>24</v>
      </c>
      <c r="B257" s="1" t="s">
        <v>18</v>
      </c>
      <c r="C257" s="1" t="s">
        <v>19</v>
      </c>
      <c r="D257" s="1" t="s">
        <v>211</v>
      </c>
      <c r="E257">
        <v>2689</v>
      </c>
      <c r="F257" s="15">
        <v>3</v>
      </c>
      <c r="G257" s="15">
        <v>15</v>
      </c>
      <c r="H257" s="15">
        <v>40335</v>
      </c>
      <c r="I257" s="1" t="s">
        <v>243</v>
      </c>
      <c r="J257" s="15">
        <v>35494.800000000003</v>
      </c>
      <c r="K257" s="15">
        <v>26890</v>
      </c>
      <c r="L257" s="15">
        <v>8604.7999999999993</v>
      </c>
      <c r="M257" s="2">
        <v>41944</v>
      </c>
      <c r="N257">
        <v>11</v>
      </c>
      <c r="O257" s="1" t="s">
        <v>66</v>
      </c>
      <c r="P257">
        <v>2014</v>
      </c>
      <c r="Q257" s="15">
        <v>3.2</v>
      </c>
    </row>
    <row r="258" spans="1:17" x14ac:dyDescent="0.3">
      <c r="A258" s="1" t="s">
        <v>24</v>
      </c>
      <c r="B258" s="1" t="s">
        <v>37</v>
      </c>
      <c r="C258" s="1" t="s">
        <v>29</v>
      </c>
      <c r="D258" s="1" t="s">
        <v>211</v>
      </c>
      <c r="E258">
        <v>677</v>
      </c>
      <c r="F258" s="15">
        <v>5</v>
      </c>
      <c r="G258" s="15">
        <v>15</v>
      </c>
      <c r="H258" s="15">
        <v>10155</v>
      </c>
      <c r="I258" s="1" t="s">
        <v>101</v>
      </c>
      <c r="J258" s="15">
        <v>8936.4</v>
      </c>
      <c r="K258" s="15">
        <v>6770</v>
      </c>
      <c r="L258" s="15">
        <v>2166.4</v>
      </c>
      <c r="M258" s="2">
        <v>41699</v>
      </c>
      <c r="N258">
        <v>3</v>
      </c>
      <c r="O258" s="1" t="s">
        <v>30</v>
      </c>
      <c r="P258">
        <v>2014</v>
      </c>
      <c r="Q258" s="15">
        <v>3.2</v>
      </c>
    </row>
    <row r="259" spans="1:17" x14ac:dyDescent="0.3">
      <c r="A259" s="1" t="s">
        <v>34</v>
      </c>
      <c r="B259" s="1" t="s">
        <v>25</v>
      </c>
      <c r="C259" s="1" t="s">
        <v>29</v>
      </c>
      <c r="D259" s="1" t="s">
        <v>211</v>
      </c>
      <c r="E259">
        <v>1773</v>
      </c>
      <c r="F259" s="15">
        <v>5</v>
      </c>
      <c r="G259" s="15">
        <v>300</v>
      </c>
      <c r="H259" s="15">
        <v>531900</v>
      </c>
      <c r="I259" s="1" t="s">
        <v>244</v>
      </c>
      <c r="J259" s="15">
        <v>468072</v>
      </c>
      <c r="K259" s="15">
        <v>443250</v>
      </c>
      <c r="L259" s="15">
        <v>24822</v>
      </c>
      <c r="M259" s="2">
        <v>41730</v>
      </c>
      <c r="N259">
        <v>4</v>
      </c>
      <c r="O259" s="1" t="s">
        <v>42</v>
      </c>
      <c r="P259">
        <v>2014</v>
      </c>
      <c r="Q259" s="15">
        <v>14</v>
      </c>
    </row>
    <row r="260" spans="1:17" x14ac:dyDescent="0.3">
      <c r="A260" s="1" t="s">
        <v>17</v>
      </c>
      <c r="B260" s="1" t="s">
        <v>27</v>
      </c>
      <c r="C260" s="1" t="s">
        <v>29</v>
      </c>
      <c r="D260" s="1" t="s">
        <v>211</v>
      </c>
      <c r="E260">
        <v>2420</v>
      </c>
      <c r="F260" s="15">
        <v>5</v>
      </c>
      <c r="G260" s="15">
        <v>7</v>
      </c>
      <c r="H260" s="15">
        <v>16940</v>
      </c>
      <c r="I260" s="1" t="s">
        <v>245</v>
      </c>
      <c r="J260" s="15">
        <v>14907.2</v>
      </c>
      <c r="K260" s="15">
        <v>12100</v>
      </c>
      <c r="L260" s="15">
        <v>2807.2</v>
      </c>
      <c r="M260" s="2">
        <v>41883</v>
      </c>
      <c r="N260">
        <v>9</v>
      </c>
      <c r="O260" s="1" t="s">
        <v>36</v>
      </c>
      <c r="P260">
        <v>2014</v>
      </c>
      <c r="Q260" s="15">
        <v>1.1599999999999999</v>
      </c>
    </row>
    <row r="261" spans="1:17" x14ac:dyDescent="0.3">
      <c r="A261" s="1" t="s">
        <v>17</v>
      </c>
      <c r="B261" s="1" t="s">
        <v>18</v>
      </c>
      <c r="C261" s="1" t="s">
        <v>29</v>
      </c>
      <c r="D261" s="1" t="s">
        <v>211</v>
      </c>
      <c r="E261">
        <v>2734</v>
      </c>
      <c r="F261" s="15">
        <v>5</v>
      </c>
      <c r="G261" s="15">
        <v>7</v>
      </c>
      <c r="H261" s="15">
        <v>19138</v>
      </c>
      <c r="I261" s="1" t="s">
        <v>246</v>
      </c>
      <c r="J261" s="15">
        <v>16841.439999999999</v>
      </c>
      <c r="K261" s="15">
        <v>13670</v>
      </c>
      <c r="L261" s="15">
        <v>3171.44</v>
      </c>
      <c r="M261" s="2">
        <v>41913</v>
      </c>
      <c r="N261">
        <v>10</v>
      </c>
      <c r="O261" s="1" t="s">
        <v>40</v>
      </c>
      <c r="P261">
        <v>2014</v>
      </c>
      <c r="Q261" s="15">
        <v>1.1599999999999999</v>
      </c>
    </row>
    <row r="262" spans="1:17" x14ac:dyDescent="0.3">
      <c r="A262" s="1" t="s">
        <v>34</v>
      </c>
      <c r="B262" s="1" t="s">
        <v>37</v>
      </c>
      <c r="C262" s="1" t="s">
        <v>38</v>
      </c>
      <c r="D262" s="1" t="s">
        <v>211</v>
      </c>
      <c r="E262">
        <v>3495</v>
      </c>
      <c r="F262" s="15">
        <v>10</v>
      </c>
      <c r="G262" s="15">
        <v>300</v>
      </c>
      <c r="H262" s="15">
        <v>1048500</v>
      </c>
      <c r="I262" s="1" t="s">
        <v>247</v>
      </c>
      <c r="J262" s="15">
        <v>922680</v>
      </c>
      <c r="K262" s="15">
        <v>873750</v>
      </c>
      <c r="L262" s="15">
        <v>48930</v>
      </c>
      <c r="M262" s="2">
        <v>41640</v>
      </c>
      <c r="N262">
        <v>1</v>
      </c>
      <c r="O262" s="1" t="s">
        <v>22</v>
      </c>
      <c r="P262">
        <v>2014</v>
      </c>
      <c r="Q262" s="15">
        <v>14</v>
      </c>
    </row>
    <row r="263" spans="1:17" x14ac:dyDescent="0.3">
      <c r="A263" s="1" t="s">
        <v>17</v>
      </c>
      <c r="B263" s="1" t="s">
        <v>27</v>
      </c>
      <c r="C263" s="1" t="s">
        <v>38</v>
      </c>
      <c r="D263" s="1" t="s">
        <v>211</v>
      </c>
      <c r="E263">
        <v>886</v>
      </c>
      <c r="F263" s="15">
        <v>10</v>
      </c>
      <c r="G263" s="15">
        <v>350</v>
      </c>
      <c r="H263" s="15">
        <v>310100</v>
      </c>
      <c r="I263" s="1" t="s">
        <v>242</v>
      </c>
      <c r="J263" s="15">
        <v>272888</v>
      </c>
      <c r="K263" s="15">
        <v>230360</v>
      </c>
      <c r="L263" s="15">
        <v>42528</v>
      </c>
      <c r="M263" s="2">
        <v>41791</v>
      </c>
      <c r="N263">
        <v>6</v>
      </c>
      <c r="O263" s="1" t="s">
        <v>26</v>
      </c>
      <c r="P263">
        <v>2014</v>
      </c>
      <c r="Q263" s="15">
        <v>48</v>
      </c>
    </row>
    <row r="264" spans="1:17" x14ac:dyDescent="0.3">
      <c r="A264" s="1" t="s">
        <v>17</v>
      </c>
      <c r="B264" s="1" t="s">
        <v>27</v>
      </c>
      <c r="C264" s="1" t="s">
        <v>38</v>
      </c>
      <c r="D264" s="1" t="s">
        <v>211</v>
      </c>
      <c r="E264">
        <v>905</v>
      </c>
      <c r="F264" s="15">
        <v>10</v>
      </c>
      <c r="G264" s="15">
        <v>20</v>
      </c>
      <c r="H264" s="15">
        <v>18100</v>
      </c>
      <c r="I264" s="1" t="s">
        <v>248</v>
      </c>
      <c r="J264" s="15">
        <v>15928</v>
      </c>
      <c r="K264" s="15">
        <v>9050</v>
      </c>
      <c r="L264" s="15">
        <v>6878</v>
      </c>
      <c r="M264" s="2">
        <v>41913</v>
      </c>
      <c r="N264">
        <v>10</v>
      </c>
      <c r="O264" s="1" t="s">
        <v>40</v>
      </c>
      <c r="P264">
        <v>2014</v>
      </c>
      <c r="Q264" s="15">
        <v>7.6</v>
      </c>
    </row>
    <row r="265" spans="1:17" x14ac:dyDescent="0.3">
      <c r="A265" s="1" t="s">
        <v>17</v>
      </c>
      <c r="B265" s="1" t="s">
        <v>25</v>
      </c>
      <c r="C265" s="1" t="s">
        <v>38</v>
      </c>
      <c r="D265" s="1" t="s">
        <v>211</v>
      </c>
      <c r="E265">
        <v>1594</v>
      </c>
      <c r="F265" s="15">
        <v>10</v>
      </c>
      <c r="G265" s="15">
        <v>350</v>
      </c>
      <c r="H265" s="15">
        <v>557900</v>
      </c>
      <c r="I265" s="1" t="s">
        <v>249</v>
      </c>
      <c r="J265" s="15">
        <v>490952</v>
      </c>
      <c r="K265" s="15">
        <v>414440</v>
      </c>
      <c r="L265" s="15">
        <v>76512</v>
      </c>
      <c r="M265" s="2">
        <v>41944</v>
      </c>
      <c r="N265">
        <v>11</v>
      </c>
      <c r="O265" s="1" t="s">
        <v>66</v>
      </c>
      <c r="P265">
        <v>2014</v>
      </c>
      <c r="Q265" s="15">
        <v>48</v>
      </c>
    </row>
    <row r="266" spans="1:17" x14ac:dyDescent="0.3">
      <c r="A266" s="1" t="s">
        <v>34</v>
      </c>
      <c r="B266" s="1" t="s">
        <v>23</v>
      </c>
      <c r="C266" s="1" t="s">
        <v>38</v>
      </c>
      <c r="D266" s="1" t="s">
        <v>211</v>
      </c>
      <c r="E266">
        <v>1359</v>
      </c>
      <c r="F266" s="15">
        <v>10</v>
      </c>
      <c r="G266" s="15">
        <v>300</v>
      </c>
      <c r="H266" s="15">
        <v>407700</v>
      </c>
      <c r="I266" s="1" t="s">
        <v>250</v>
      </c>
      <c r="J266" s="15">
        <v>358776</v>
      </c>
      <c r="K266" s="15">
        <v>339750</v>
      </c>
      <c r="L266" s="15">
        <v>19026</v>
      </c>
      <c r="M266" s="2">
        <v>41944</v>
      </c>
      <c r="N266">
        <v>11</v>
      </c>
      <c r="O266" s="1" t="s">
        <v>66</v>
      </c>
      <c r="P266">
        <v>2014</v>
      </c>
      <c r="Q266" s="15">
        <v>14</v>
      </c>
    </row>
    <row r="267" spans="1:17" x14ac:dyDescent="0.3">
      <c r="A267" s="1" t="s">
        <v>34</v>
      </c>
      <c r="B267" s="1" t="s">
        <v>27</v>
      </c>
      <c r="C267" s="1" t="s">
        <v>38</v>
      </c>
      <c r="D267" s="1" t="s">
        <v>211</v>
      </c>
      <c r="E267">
        <v>2150</v>
      </c>
      <c r="F267" s="15">
        <v>10</v>
      </c>
      <c r="G267" s="15">
        <v>300</v>
      </c>
      <c r="H267" s="15">
        <v>645000</v>
      </c>
      <c r="I267" s="1" t="s">
        <v>251</v>
      </c>
      <c r="J267" s="15">
        <v>567600</v>
      </c>
      <c r="K267" s="15">
        <v>537500</v>
      </c>
      <c r="L267" s="15">
        <v>30100</v>
      </c>
      <c r="M267" s="2">
        <v>41944</v>
      </c>
      <c r="N267">
        <v>11</v>
      </c>
      <c r="O267" s="1" t="s">
        <v>66</v>
      </c>
      <c r="P267">
        <v>2014</v>
      </c>
      <c r="Q267" s="15">
        <v>14</v>
      </c>
    </row>
    <row r="268" spans="1:17" x14ac:dyDescent="0.3">
      <c r="A268" s="1" t="s">
        <v>17</v>
      </c>
      <c r="B268" s="1" t="s">
        <v>27</v>
      </c>
      <c r="C268" s="1" t="s">
        <v>38</v>
      </c>
      <c r="D268" s="1" t="s">
        <v>211</v>
      </c>
      <c r="E268">
        <v>1197</v>
      </c>
      <c r="F268" s="15">
        <v>10</v>
      </c>
      <c r="G268" s="15">
        <v>350</v>
      </c>
      <c r="H268" s="15">
        <v>418950</v>
      </c>
      <c r="I268" s="1" t="s">
        <v>252</v>
      </c>
      <c r="J268" s="15">
        <v>368676</v>
      </c>
      <c r="K268" s="15">
        <v>311220</v>
      </c>
      <c r="L268" s="15">
        <v>57456</v>
      </c>
      <c r="M268" s="2">
        <v>41944</v>
      </c>
      <c r="N268">
        <v>11</v>
      </c>
      <c r="O268" s="1" t="s">
        <v>66</v>
      </c>
      <c r="P268">
        <v>2014</v>
      </c>
      <c r="Q268" s="15">
        <v>48</v>
      </c>
    </row>
    <row r="269" spans="1:17" x14ac:dyDescent="0.3">
      <c r="A269" s="1" t="s">
        <v>17</v>
      </c>
      <c r="B269" s="1" t="s">
        <v>27</v>
      </c>
      <c r="C269" s="1" t="s">
        <v>38</v>
      </c>
      <c r="D269" s="1" t="s">
        <v>211</v>
      </c>
      <c r="E269">
        <v>1233</v>
      </c>
      <c r="F269" s="15">
        <v>10</v>
      </c>
      <c r="G269" s="15">
        <v>20</v>
      </c>
      <c r="H269" s="15">
        <v>24660</v>
      </c>
      <c r="I269" s="1" t="s">
        <v>253</v>
      </c>
      <c r="J269" s="15">
        <v>21700.799999999999</v>
      </c>
      <c r="K269" s="15">
        <v>12330</v>
      </c>
      <c r="L269" s="15">
        <v>9370.7999999999993</v>
      </c>
      <c r="M269" s="2">
        <v>41974</v>
      </c>
      <c r="N269">
        <v>12</v>
      </c>
      <c r="O269" s="1" t="s">
        <v>28</v>
      </c>
      <c r="P269">
        <v>2014</v>
      </c>
      <c r="Q269" s="15">
        <v>7.6</v>
      </c>
    </row>
    <row r="270" spans="1:17" x14ac:dyDescent="0.3">
      <c r="A270" s="1" t="s">
        <v>17</v>
      </c>
      <c r="B270" s="1" t="s">
        <v>37</v>
      </c>
      <c r="C270" s="1" t="s">
        <v>41</v>
      </c>
      <c r="D270" s="1" t="s">
        <v>211</v>
      </c>
      <c r="E270">
        <v>270</v>
      </c>
      <c r="F270" s="15">
        <v>260</v>
      </c>
      <c r="G270" s="15">
        <v>350</v>
      </c>
      <c r="H270" s="15">
        <v>94500</v>
      </c>
      <c r="I270" s="1" t="s">
        <v>254</v>
      </c>
      <c r="J270" s="15">
        <v>83160</v>
      </c>
      <c r="K270" s="15">
        <v>70200</v>
      </c>
      <c r="L270" s="15">
        <v>12960</v>
      </c>
      <c r="M270" s="2">
        <v>41671</v>
      </c>
      <c r="N270">
        <v>2</v>
      </c>
      <c r="O270" s="1" t="s">
        <v>39</v>
      </c>
      <c r="P270">
        <v>2014</v>
      </c>
      <c r="Q270" s="15">
        <v>48</v>
      </c>
    </row>
    <row r="271" spans="1:17" x14ac:dyDescent="0.3">
      <c r="A271" s="1" t="s">
        <v>17</v>
      </c>
      <c r="B271" s="1" t="s">
        <v>25</v>
      </c>
      <c r="C271" s="1" t="s">
        <v>41</v>
      </c>
      <c r="D271" s="1" t="s">
        <v>211</v>
      </c>
      <c r="E271">
        <v>3421.5</v>
      </c>
      <c r="F271" s="15">
        <v>260</v>
      </c>
      <c r="G271" s="15">
        <v>7</v>
      </c>
      <c r="H271" s="15">
        <v>23950.5</v>
      </c>
      <c r="I271" s="1" t="s">
        <v>255</v>
      </c>
      <c r="J271" s="15">
        <v>21076.44</v>
      </c>
      <c r="K271" s="15">
        <v>17107.5</v>
      </c>
      <c r="L271" s="15">
        <v>3968.94</v>
      </c>
      <c r="M271" s="2">
        <v>41821</v>
      </c>
      <c r="N271">
        <v>7</v>
      </c>
      <c r="O271" s="1" t="s">
        <v>33</v>
      </c>
      <c r="P271">
        <v>2014</v>
      </c>
      <c r="Q271" s="15">
        <v>1.1599999999999999</v>
      </c>
    </row>
    <row r="272" spans="1:17" x14ac:dyDescent="0.3">
      <c r="A272" s="1" t="s">
        <v>17</v>
      </c>
      <c r="B272" s="1" t="s">
        <v>18</v>
      </c>
      <c r="C272" s="1" t="s">
        <v>41</v>
      </c>
      <c r="D272" s="1" t="s">
        <v>211</v>
      </c>
      <c r="E272">
        <v>2734</v>
      </c>
      <c r="F272" s="15">
        <v>260</v>
      </c>
      <c r="G272" s="15">
        <v>7</v>
      </c>
      <c r="H272" s="15">
        <v>19138</v>
      </c>
      <c r="I272" s="1" t="s">
        <v>246</v>
      </c>
      <c r="J272" s="15">
        <v>16841.439999999999</v>
      </c>
      <c r="K272" s="15">
        <v>13670</v>
      </c>
      <c r="L272" s="15">
        <v>3171.44</v>
      </c>
      <c r="M272" s="2">
        <v>41913</v>
      </c>
      <c r="N272">
        <v>10</v>
      </c>
      <c r="O272" s="1" t="s">
        <v>40</v>
      </c>
      <c r="P272">
        <v>2014</v>
      </c>
      <c r="Q272" s="15">
        <v>1.1599999999999999</v>
      </c>
    </row>
    <row r="273" spans="1:17" x14ac:dyDescent="0.3">
      <c r="A273" s="1" t="s">
        <v>17</v>
      </c>
      <c r="B273" s="1" t="s">
        <v>25</v>
      </c>
      <c r="C273" s="1" t="s">
        <v>19</v>
      </c>
      <c r="D273" s="1" t="s">
        <v>211</v>
      </c>
      <c r="E273">
        <v>2521.5</v>
      </c>
      <c r="F273" s="15">
        <v>3</v>
      </c>
      <c r="G273" s="15">
        <v>20</v>
      </c>
      <c r="H273" s="15">
        <v>50430</v>
      </c>
      <c r="I273" s="1" t="s">
        <v>256</v>
      </c>
      <c r="J273" s="15">
        <v>44378.400000000001</v>
      </c>
      <c r="K273" s="15">
        <v>25215</v>
      </c>
      <c r="L273" s="15">
        <v>19163.400000000001</v>
      </c>
      <c r="M273" s="2">
        <v>41640</v>
      </c>
      <c r="N273">
        <v>1</v>
      </c>
      <c r="O273" s="1" t="s">
        <v>22</v>
      </c>
      <c r="P273">
        <v>2014</v>
      </c>
      <c r="Q273" s="15">
        <v>7.6</v>
      </c>
    </row>
    <row r="274" spans="1:17" x14ac:dyDescent="0.3">
      <c r="A274" s="1" t="s">
        <v>31</v>
      </c>
      <c r="B274" s="1" t="s">
        <v>27</v>
      </c>
      <c r="C274" s="1" t="s">
        <v>29</v>
      </c>
      <c r="D274" s="1" t="s">
        <v>211</v>
      </c>
      <c r="E274">
        <v>2661</v>
      </c>
      <c r="F274" s="15">
        <v>5</v>
      </c>
      <c r="G274" s="15">
        <v>12</v>
      </c>
      <c r="H274" s="15">
        <v>31932</v>
      </c>
      <c r="I274" s="1" t="s">
        <v>257</v>
      </c>
      <c r="J274" s="15">
        <v>28100.16</v>
      </c>
      <c r="K274" s="15">
        <v>7983</v>
      </c>
      <c r="L274" s="15">
        <v>20117.16</v>
      </c>
      <c r="M274" s="2">
        <v>41760</v>
      </c>
      <c r="N274">
        <v>5</v>
      </c>
      <c r="O274" s="1" t="s">
        <v>47</v>
      </c>
      <c r="P274">
        <v>2014</v>
      </c>
      <c r="Q274" s="15">
        <v>7.56</v>
      </c>
    </row>
    <row r="275" spans="1:17" x14ac:dyDescent="0.3">
      <c r="A275" s="1" t="s">
        <v>17</v>
      </c>
      <c r="B275" s="1" t="s">
        <v>23</v>
      </c>
      <c r="C275" s="1" t="s">
        <v>38</v>
      </c>
      <c r="D275" s="1" t="s">
        <v>211</v>
      </c>
      <c r="E275">
        <v>1531</v>
      </c>
      <c r="F275" s="15">
        <v>10</v>
      </c>
      <c r="G275" s="15">
        <v>20</v>
      </c>
      <c r="H275" s="15">
        <v>30620</v>
      </c>
      <c r="I275" s="1" t="s">
        <v>258</v>
      </c>
      <c r="J275" s="15">
        <v>26945.599999999999</v>
      </c>
      <c r="K275" s="15">
        <v>15310</v>
      </c>
      <c r="L275" s="15">
        <v>11635.6</v>
      </c>
      <c r="M275" s="2">
        <v>41974</v>
      </c>
      <c r="N275">
        <v>12</v>
      </c>
      <c r="O275" s="1" t="s">
        <v>28</v>
      </c>
      <c r="P275">
        <v>2014</v>
      </c>
      <c r="Q275" s="15">
        <v>7.6</v>
      </c>
    </row>
    <row r="276" spans="1:17" x14ac:dyDescent="0.3">
      <c r="A276" s="1" t="s">
        <v>24</v>
      </c>
      <c r="B276" s="1" t="s">
        <v>37</v>
      </c>
      <c r="C276" s="1" t="s">
        <v>19</v>
      </c>
      <c r="D276" s="1" t="s">
        <v>211</v>
      </c>
      <c r="E276">
        <v>2567</v>
      </c>
      <c r="F276" s="15">
        <v>3</v>
      </c>
      <c r="G276" s="15">
        <v>15</v>
      </c>
      <c r="H276" s="15">
        <v>38505</v>
      </c>
      <c r="I276" s="1" t="s">
        <v>259</v>
      </c>
      <c r="J276" s="15">
        <v>33499.35</v>
      </c>
      <c r="K276" s="15">
        <v>25670</v>
      </c>
      <c r="L276" s="15">
        <v>7829.35</v>
      </c>
      <c r="M276" s="2">
        <v>41791</v>
      </c>
      <c r="N276">
        <v>6</v>
      </c>
      <c r="O276" s="1" t="s">
        <v>26</v>
      </c>
      <c r="P276">
        <v>2014</v>
      </c>
      <c r="Q276" s="15">
        <v>3.05</v>
      </c>
    </row>
    <row r="277" spans="1:17" x14ac:dyDescent="0.3">
      <c r="A277" s="1" t="s">
        <v>17</v>
      </c>
      <c r="B277" s="1" t="s">
        <v>18</v>
      </c>
      <c r="C277" s="1" t="s">
        <v>19</v>
      </c>
      <c r="D277" s="1" t="s">
        <v>211</v>
      </c>
      <c r="E277">
        <v>923</v>
      </c>
      <c r="F277" s="15">
        <v>3</v>
      </c>
      <c r="G277" s="15">
        <v>350</v>
      </c>
      <c r="H277" s="15">
        <v>323050</v>
      </c>
      <c r="I277" s="1" t="s">
        <v>260</v>
      </c>
      <c r="J277" s="15">
        <v>281053.5</v>
      </c>
      <c r="K277" s="15">
        <v>239980</v>
      </c>
      <c r="L277" s="15">
        <v>41073.5</v>
      </c>
      <c r="M277" s="2">
        <v>41699</v>
      </c>
      <c r="N277">
        <v>3</v>
      </c>
      <c r="O277" s="1" t="s">
        <v>30</v>
      </c>
      <c r="P277">
        <v>2014</v>
      </c>
      <c r="Q277" s="15">
        <v>44.5</v>
      </c>
    </row>
    <row r="278" spans="1:17" x14ac:dyDescent="0.3">
      <c r="A278" s="1" t="s">
        <v>17</v>
      </c>
      <c r="B278" s="1" t="s">
        <v>25</v>
      </c>
      <c r="C278" s="1" t="s">
        <v>19</v>
      </c>
      <c r="D278" s="1" t="s">
        <v>211</v>
      </c>
      <c r="E278">
        <v>1790</v>
      </c>
      <c r="F278" s="15">
        <v>3</v>
      </c>
      <c r="G278" s="15">
        <v>350</v>
      </c>
      <c r="H278" s="15">
        <v>626500</v>
      </c>
      <c r="I278" s="1" t="s">
        <v>261</v>
      </c>
      <c r="J278" s="15">
        <v>545055</v>
      </c>
      <c r="K278" s="15">
        <v>465400</v>
      </c>
      <c r="L278" s="15">
        <v>79655</v>
      </c>
      <c r="M278" s="2">
        <v>41699</v>
      </c>
      <c r="N278">
        <v>3</v>
      </c>
      <c r="O278" s="1" t="s">
        <v>30</v>
      </c>
      <c r="P278">
        <v>2014</v>
      </c>
      <c r="Q278" s="15">
        <v>44.5</v>
      </c>
    </row>
    <row r="279" spans="1:17" x14ac:dyDescent="0.3">
      <c r="A279" s="1" t="s">
        <v>17</v>
      </c>
      <c r="B279" s="1" t="s">
        <v>37</v>
      </c>
      <c r="C279" s="1" t="s">
        <v>29</v>
      </c>
      <c r="D279" s="1" t="s">
        <v>211</v>
      </c>
      <c r="E279">
        <v>982.5</v>
      </c>
      <c r="F279" s="15">
        <v>5</v>
      </c>
      <c r="G279" s="15">
        <v>350</v>
      </c>
      <c r="H279" s="15">
        <v>343875</v>
      </c>
      <c r="I279" s="1" t="s">
        <v>262</v>
      </c>
      <c r="J279" s="15">
        <v>299171.25</v>
      </c>
      <c r="K279" s="15">
        <v>255450</v>
      </c>
      <c r="L279" s="15">
        <v>43721.25</v>
      </c>
      <c r="M279" s="2">
        <v>41640</v>
      </c>
      <c r="N279">
        <v>1</v>
      </c>
      <c r="O279" s="1" t="s">
        <v>22</v>
      </c>
      <c r="P279">
        <v>2014</v>
      </c>
      <c r="Q279" s="15">
        <v>44.5</v>
      </c>
    </row>
    <row r="280" spans="1:17" x14ac:dyDescent="0.3">
      <c r="A280" s="1" t="s">
        <v>17</v>
      </c>
      <c r="B280" s="1" t="s">
        <v>37</v>
      </c>
      <c r="C280" s="1" t="s">
        <v>29</v>
      </c>
      <c r="D280" s="1" t="s">
        <v>211</v>
      </c>
      <c r="E280">
        <v>1298</v>
      </c>
      <c r="F280" s="15">
        <v>5</v>
      </c>
      <c r="G280" s="15">
        <v>7</v>
      </c>
      <c r="H280" s="15">
        <v>9086</v>
      </c>
      <c r="I280" s="1" t="s">
        <v>263</v>
      </c>
      <c r="J280" s="15">
        <v>7904.82</v>
      </c>
      <c r="K280" s="15">
        <v>6490</v>
      </c>
      <c r="L280" s="15">
        <v>1414.82</v>
      </c>
      <c r="M280" s="2">
        <v>41671</v>
      </c>
      <c r="N280">
        <v>2</v>
      </c>
      <c r="O280" s="1" t="s">
        <v>39</v>
      </c>
      <c r="P280">
        <v>2014</v>
      </c>
      <c r="Q280" s="15">
        <v>1.0900000000000001</v>
      </c>
    </row>
    <row r="281" spans="1:17" x14ac:dyDescent="0.3">
      <c r="A281" s="1" t="s">
        <v>31</v>
      </c>
      <c r="B281" s="1" t="s">
        <v>27</v>
      </c>
      <c r="C281" s="1" t="s">
        <v>29</v>
      </c>
      <c r="D281" s="1" t="s">
        <v>211</v>
      </c>
      <c r="E281">
        <v>604</v>
      </c>
      <c r="F281" s="15">
        <v>5</v>
      </c>
      <c r="G281" s="15">
        <v>12</v>
      </c>
      <c r="H281" s="15">
        <v>7248</v>
      </c>
      <c r="I281" s="1" t="s">
        <v>264</v>
      </c>
      <c r="J281" s="15">
        <v>6305.76</v>
      </c>
      <c r="K281" s="15">
        <v>1812</v>
      </c>
      <c r="L281" s="15">
        <v>4493.76</v>
      </c>
      <c r="M281" s="2">
        <v>41791</v>
      </c>
      <c r="N281">
        <v>6</v>
      </c>
      <c r="O281" s="1" t="s">
        <v>26</v>
      </c>
      <c r="P281">
        <v>2014</v>
      </c>
      <c r="Q281" s="15">
        <v>7.44</v>
      </c>
    </row>
    <row r="282" spans="1:17" x14ac:dyDescent="0.3">
      <c r="A282" s="1" t="s">
        <v>17</v>
      </c>
      <c r="B282" s="1" t="s">
        <v>27</v>
      </c>
      <c r="C282" s="1" t="s">
        <v>29</v>
      </c>
      <c r="D282" s="1" t="s">
        <v>211</v>
      </c>
      <c r="E282">
        <v>2255</v>
      </c>
      <c r="F282" s="15">
        <v>5</v>
      </c>
      <c r="G282" s="15">
        <v>20</v>
      </c>
      <c r="H282" s="15">
        <v>45100</v>
      </c>
      <c r="I282" s="1" t="s">
        <v>265</v>
      </c>
      <c r="J282" s="15">
        <v>39237</v>
      </c>
      <c r="K282" s="15">
        <v>22550</v>
      </c>
      <c r="L282" s="15">
        <v>16687</v>
      </c>
      <c r="M282" s="2">
        <v>41821</v>
      </c>
      <c r="N282">
        <v>7</v>
      </c>
      <c r="O282" s="1" t="s">
        <v>33</v>
      </c>
      <c r="P282">
        <v>2014</v>
      </c>
      <c r="Q282" s="15">
        <v>7.4</v>
      </c>
    </row>
    <row r="283" spans="1:17" x14ac:dyDescent="0.3">
      <c r="A283" s="1" t="s">
        <v>17</v>
      </c>
      <c r="B283" s="1" t="s">
        <v>18</v>
      </c>
      <c r="C283" s="1" t="s">
        <v>29</v>
      </c>
      <c r="D283" s="1" t="s">
        <v>211</v>
      </c>
      <c r="E283">
        <v>1249</v>
      </c>
      <c r="F283" s="15">
        <v>5</v>
      </c>
      <c r="G283" s="15">
        <v>20</v>
      </c>
      <c r="H283" s="15">
        <v>24980</v>
      </c>
      <c r="I283" s="1" t="s">
        <v>266</v>
      </c>
      <c r="J283" s="15">
        <v>21732.6</v>
      </c>
      <c r="K283" s="15">
        <v>12490</v>
      </c>
      <c r="L283" s="15">
        <v>9242.6</v>
      </c>
      <c r="M283" s="2">
        <v>41913</v>
      </c>
      <c r="N283">
        <v>10</v>
      </c>
      <c r="O283" s="1" t="s">
        <v>40</v>
      </c>
      <c r="P283">
        <v>2014</v>
      </c>
      <c r="Q283" s="15">
        <v>7.4</v>
      </c>
    </row>
    <row r="284" spans="1:17" x14ac:dyDescent="0.3">
      <c r="A284" s="1" t="s">
        <v>17</v>
      </c>
      <c r="B284" s="1" t="s">
        <v>37</v>
      </c>
      <c r="C284" s="1" t="s">
        <v>38</v>
      </c>
      <c r="D284" s="1" t="s">
        <v>211</v>
      </c>
      <c r="E284">
        <v>1438.5</v>
      </c>
      <c r="F284" s="15">
        <v>10</v>
      </c>
      <c r="G284" s="15">
        <v>7</v>
      </c>
      <c r="H284" s="15">
        <v>10069.5</v>
      </c>
      <c r="I284" s="1" t="s">
        <v>267</v>
      </c>
      <c r="J284" s="15">
        <v>8760.4699999999993</v>
      </c>
      <c r="K284" s="15">
        <v>7192.5</v>
      </c>
      <c r="L284" s="15">
        <v>1567.96</v>
      </c>
      <c r="M284" s="2">
        <v>41640</v>
      </c>
      <c r="N284">
        <v>1</v>
      </c>
      <c r="O284" s="1" t="s">
        <v>22</v>
      </c>
      <c r="P284">
        <v>2014</v>
      </c>
      <c r="Q284" s="15">
        <v>1.0900000000000001</v>
      </c>
    </row>
    <row r="285" spans="1:17" x14ac:dyDescent="0.3">
      <c r="A285" s="1" t="s">
        <v>34</v>
      </c>
      <c r="B285" s="1" t="s">
        <v>23</v>
      </c>
      <c r="C285" s="1" t="s">
        <v>38</v>
      </c>
      <c r="D285" s="1" t="s">
        <v>211</v>
      </c>
      <c r="E285">
        <v>807</v>
      </c>
      <c r="F285" s="15">
        <v>10</v>
      </c>
      <c r="G285" s="15">
        <v>300</v>
      </c>
      <c r="H285" s="15">
        <v>242100</v>
      </c>
      <c r="I285" s="1" t="s">
        <v>268</v>
      </c>
      <c r="J285" s="15">
        <v>210627</v>
      </c>
      <c r="K285" s="15">
        <v>201750</v>
      </c>
      <c r="L285" s="15">
        <v>8877</v>
      </c>
      <c r="M285" s="2">
        <v>41640</v>
      </c>
      <c r="N285">
        <v>1</v>
      </c>
      <c r="O285" s="1" t="s">
        <v>22</v>
      </c>
      <c r="P285">
        <v>2014</v>
      </c>
      <c r="Q285" s="15">
        <v>11</v>
      </c>
    </row>
    <row r="286" spans="1:17" x14ac:dyDescent="0.3">
      <c r="A286" s="1" t="s">
        <v>17</v>
      </c>
      <c r="B286" s="1" t="s">
        <v>37</v>
      </c>
      <c r="C286" s="1" t="s">
        <v>38</v>
      </c>
      <c r="D286" s="1" t="s">
        <v>211</v>
      </c>
      <c r="E286">
        <v>2641</v>
      </c>
      <c r="F286" s="15">
        <v>10</v>
      </c>
      <c r="G286" s="15">
        <v>20</v>
      </c>
      <c r="H286" s="15">
        <v>52820</v>
      </c>
      <c r="I286" s="1" t="s">
        <v>269</v>
      </c>
      <c r="J286" s="15">
        <v>45953.4</v>
      </c>
      <c r="K286" s="15">
        <v>26410</v>
      </c>
      <c r="L286" s="15">
        <v>19543.400000000001</v>
      </c>
      <c r="M286" s="2">
        <v>41671</v>
      </c>
      <c r="N286">
        <v>2</v>
      </c>
      <c r="O286" s="1" t="s">
        <v>39</v>
      </c>
      <c r="P286">
        <v>2014</v>
      </c>
      <c r="Q286" s="15">
        <v>7.4</v>
      </c>
    </row>
    <row r="287" spans="1:17" x14ac:dyDescent="0.3">
      <c r="A287" s="1" t="s">
        <v>17</v>
      </c>
      <c r="B287" s="1" t="s">
        <v>23</v>
      </c>
      <c r="C287" s="1" t="s">
        <v>38</v>
      </c>
      <c r="D287" s="1" t="s">
        <v>211</v>
      </c>
      <c r="E287">
        <v>2708</v>
      </c>
      <c r="F287" s="15">
        <v>10</v>
      </c>
      <c r="G287" s="15">
        <v>20</v>
      </c>
      <c r="H287" s="15">
        <v>54160</v>
      </c>
      <c r="I287" s="1" t="s">
        <v>270</v>
      </c>
      <c r="J287" s="15">
        <v>47119.199999999997</v>
      </c>
      <c r="K287" s="15">
        <v>27080</v>
      </c>
      <c r="L287" s="15">
        <v>20039.2</v>
      </c>
      <c r="M287" s="2">
        <v>41671</v>
      </c>
      <c r="N287">
        <v>2</v>
      </c>
      <c r="O287" s="1" t="s">
        <v>39</v>
      </c>
      <c r="P287">
        <v>2014</v>
      </c>
      <c r="Q287" s="15">
        <v>7.4</v>
      </c>
    </row>
    <row r="288" spans="1:17" x14ac:dyDescent="0.3">
      <c r="A288" s="1" t="s">
        <v>17</v>
      </c>
      <c r="B288" s="1" t="s">
        <v>18</v>
      </c>
      <c r="C288" s="1" t="s">
        <v>38</v>
      </c>
      <c r="D288" s="1" t="s">
        <v>211</v>
      </c>
      <c r="E288">
        <v>2632</v>
      </c>
      <c r="F288" s="15">
        <v>10</v>
      </c>
      <c r="G288" s="15">
        <v>350</v>
      </c>
      <c r="H288" s="15">
        <v>921200</v>
      </c>
      <c r="I288" s="1" t="s">
        <v>271</v>
      </c>
      <c r="J288" s="15">
        <v>801444</v>
      </c>
      <c r="K288" s="15">
        <v>684320</v>
      </c>
      <c r="L288" s="15">
        <v>117124</v>
      </c>
      <c r="M288" s="2">
        <v>41791</v>
      </c>
      <c r="N288">
        <v>6</v>
      </c>
      <c r="O288" s="1" t="s">
        <v>26</v>
      </c>
      <c r="P288">
        <v>2014</v>
      </c>
      <c r="Q288" s="15">
        <v>44.5</v>
      </c>
    </row>
    <row r="289" spans="1:17" x14ac:dyDescent="0.3">
      <c r="A289" s="1" t="s">
        <v>31</v>
      </c>
      <c r="B289" s="1" t="s">
        <v>27</v>
      </c>
      <c r="C289" s="1" t="s">
        <v>38</v>
      </c>
      <c r="D289" s="1" t="s">
        <v>211</v>
      </c>
      <c r="E289">
        <v>571</v>
      </c>
      <c r="F289" s="15">
        <v>10</v>
      </c>
      <c r="G289" s="15">
        <v>12</v>
      </c>
      <c r="H289" s="15">
        <v>6852</v>
      </c>
      <c r="I289" s="1" t="s">
        <v>272</v>
      </c>
      <c r="J289" s="15">
        <v>5961.24</v>
      </c>
      <c r="K289" s="15">
        <v>1713</v>
      </c>
      <c r="L289" s="15">
        <v>4248.24</v>
      </c>
      <c r="M289" s="2">
        <v>41821</v>
      </c>
      <c r="N289">
        <v>7</v>
      </c>
      <c r="O289" s="1" t="s">
        <v>33</v>
      </c>
      <c r="P289">
        <v>2014</v>
      </c>
      <c r="Q289" s="15">
        <v>7.44</v>
      </c>
    </row>
    <row r="290" spans="1:17" x14ac:dyDescent="0.3">
      <c r="A290" s="1" t="s">
        <v>17</v>
      </c>
      <c r="B290" s="1" t="s">
        <v>25</v>
      </c>
      <c r="C290" s="1" t="s">
        <v>38</v>
      </c>
      <c r="D290" s="1" t="s">
        <v>211</v>
      </c>
      <c r="E290">
        <v>2696</v>
      </c>
      <c r="F290" s="15">
        <v>10</v>
      </c>
      <c r="G290" s="15">
        <v>7</v>
      </c>
      <c r="H290" s="15">
        <v>18872</v>
      </c>
      <c r="I290" s="1" t="s">
        <v>273</v>
      </c>
      <c r="J290" s="15">
        <v>16418.64</v>
      </c>
      <c r="K290" s="15">
        <v>13480</v>
      </c>
      <c r="L290" s="15">
        <v>2938.64</v>
      </c>
      <c r="M290" s="2">
        <v>41852</v>
      </c>
      <c r="N290">
        <v>8</v>
      </c>
      <c r="O290" s="1" t="s">
        <v>35</v>
      </c>
      <c r="P290">
        <v>2014</v>
      </c>
      <c r="Q290" s="15">
        <v>1.0900000000000001</v>
      </c>
    </row>
    <row r="291" spans="1:17" x14ac:dyDescent="0.3">
      <c r="A291" s="1" t="s">
        <v>24</v>
      </c>
      <c r="B291" s="1" t="s">
        <v>18</v>
      </c>
      <c r="C291" s="1" t="s">
        <v>38</v>
      </c>
      <c r="D291" s="1" t="s">
        <v>211</v>
      </c>
      <c r="E291">
        <v>1565</v>
      </c>
      <c r="F291" s="15">
        <v>10</v>
      </c>
      <c r="G291" s="15">
        <v>15</v>
      </c>
      <c r="H291" s="15">
        <v>23475</v>
      </c>
      <c r="I291" s="1" t="s">
        <v>274</v>
      </c>
      <c r="J291" s="15">
        <v>20423.25</v>
      </c>
      <c r="K291" s="15">
        <v>15650</v>
      </c>
      <c r="L291" s="15">
        <v>4773.25</v>
      </c>
      <c r="M291" s="2">
        <v>41913</v>
      </c>
      <c r="N291">
        <v>10</v>
      </c>
      <c r="O291" s="1" t="s">
        <v>40</v>
      </c>
      <c r="P291">
        <v>2014</v>
      </c>
      <c r="Q291" s="15">
        <v>3.05</v>
      </c>
    </row>
    <row r="292" spans="1:17" x14ac:dyDescent="0.3">
      <c r="A292" s="1" t="s">
        <v>17</v>
      </c>
      <c r="B292" s="1" t="s">
        <v>18</v>
      </c>
      <c r="C292" s="1" t="s">
        <v>38</v>
      </c>
      <c r="D292" s="1" t="s">
        <v>211</v>
      </c>
      <c r="E292">
        <v>1249</v>
      </c>
      <c r="F292" s="15">
        <v>10</v>
      </c>
      <c r="G292" s="15">
        <v>20</v>
      </c>
      <c r="H292" s="15">
        <v>24980</v>
      </c>
      <c r="I292" s="1" t="s">
        <v>266</v>
      </c>
      <c r="J292" s="15">
        <v>21732.6</v>
      </c>
      <c r="K292" s="15">
        <v>12490</v>
      </c>
      <c r="L292" s="15">
        <v>9242.6</v>
      </c>
      <c r="M292" s="2">
        <v>41913</v>
      </c>
      <c r="N292">
        <v>10</v>
      </c>
      <c r="O292" s="1" t="s">
        <v>40</v>
      </c>
      <c r="P292">
        <v>2014</v>
      </c>
      <c r="Q292" s="15">
        <v>7.4</v>
      </c>
    </row>
    <row r="293" spans="1:17" x14ac:dyDescent="0.3">
      <c r="A293" s="1" t="s">
        <v>17</v>
      </c>
      <c r="B293" s="1" t="s">
        <v>23</v>
      </c>
      <c r="C293" s="1" t="s">
        <v>38</v>
      </c>
      <c r="D293" s="1" t="s">
        <v>211</v>
      </c>
      <c r="E293">
        <v>357</v>
      </c>
      <c r="F293" s="15">
        <v>10</v>
      </c>
      <c r="G293" s="15">
        <v>350</v>
      </c>
      <c r="H293" s="15">
        <v>124950</v>
      </c>
      <c r="I293" s="1" t="s">
        <v>275</v>
      </c>
      <c r="J293" s="15">
        <v>108706.5</v>
      </c>
      <c r="K293" s="15">
        <v>92820</v>
      </c>
      <c r="L293" s="15">
        <v>15886.5</v>
      </c>
      <c r="M293" s="2">
        <v>41944</v>
      </c>
      <c r="N293">
        <v>11</v>
      </c>
      <c r="O293" s="1" t="s">
        <v>66</v>
      </c>
      <c r="P293">
        <v>2014</v>
      </c>
      <c r="Q293" s="15">
        <v>44.5</v>
      </c>
    </row>
    <row r="294" spans="1:17" x14ac:dyDescent="0.3">
      <c r="A294" s="1" t="s">
        <v>31</v>
      </c>
      <c r="B294" s="1" t="s">
        <v>23</v>
      </c>
      <c r="C294" s="1" t="s">
        <v>38</v>
      </c>
      <c r="D294" s="1" t="s">
        <v>211</v>
      </c>
      <c r="E294">
        <v>1013</v>
      </c>
      <c r="F294" s="15">
        <v>10</v>
      </c>
      <c r="G294" s="15">
        <v>12</v>
      </c>
      <c r="H294" s="15">
        <v>12156</v>
      </c>
      <c r="I294" s="1" t="s">
        <v>276</v>
      </c>
      <c r="J294" s="15">
        <v>10575.72</v>
      </c>
      <c r="K294" s="15">
        <v>3039</v>
      </c>
      <c r="L294" s="15">
        <v>7536.72</v>
      </c>
      <c r="M294" s="2">
        <v>41974</v>
      </c>
      <c r="N294">
        <v>12</v>
      </c>
      <c r="O294" s="1" t="s">
        <v>28</v>
      </c>
      <c r="P294">
        <v>2014</v>
      </c>
      <c r="Q294" s="15">
        <v>7.44</v>
      </c>
    </row>
    <row r="295" spans="1:17" x14ac:dyDescent="0.3">
      <c r="A295" s="1" t="s">
        <v>17</v>
      </c>
      <c r="B295" s="1" t="s">
        <v>25</v>
      </c>
      <c r="C295" s="1" t="s">
        <v>41</v>
      </c>
      <c r="D295" s="1" t="s">
        <v>211</v>
      </c>
      <c r="E295">
        <v>1190</v>
      </c>
      <c r="F295" s="15">
        <v>260</v>
      </c>
      <c r="G295" s="15">
        <v>7</v>
      </c>
      <c r="H295" s="15">
        <v>8330</v>
      </c>
      <c r="I295" s="1" t="s">
        <v>277</v>
      </c>
      <c r="J295" s="15">
        <v>7247.1</v>
      </c>
      <c r="K295" s="15">
        <v>5950</v>
      </c>
      <c r="L295" s="15">
        <v>1297.0999999999999</v>
      </c>
      <c r="M295" s="2">
        <v>41791</v>
      </c>
      <c r="N295">
        <v>6</v>
      </c>
      <c r="O295" s="1" t="s">
        <v>26</v>
      </c>
      <c r="P295">
        <v>2014</v>
      </c>
      <c r="Q295" s="15">
        <v>1.0900000000000001</v>
      </c>
    </row>
    <row r="296" spans="1:17" x14ac:dyDescent="0.3">
      <c r="A296" s="1" t="s">
        <v>31</v>
      </c>
      <c r="B296" s="1" t="s">
        <v>27</v>
      </c>
      <c r="C296" s="1" t="s">
        <v>41</v>
      </c>
      <c r="D296" s="1" t="s">
        <v>211</v>
      </c>
      <c r="E296">
        <v>410</v>
      </c>
      <c r="F296" s="15">
        <v>260</v>
      </c>
      <c r="G296" s="15">
        <v>12</v>
      </c>
      <c r="H296" s="15">
        <v>4920</v>
      </c>
      <c r="I296" s="1" t="s">
        <v>278</v>
      </c>
      <c r="J296" s="15">
        <v>4280.3999999999996</v>
      </c>
      <c r="K296" s="15">
        <v>1230</v>
      </c>
      <c r="L296" s="15">
        <v>3050.4</v>
      </c>
      <c r="M296" s="2">
        <v>41913</v>
      </c>
      <c r="N296">
        <v>10</v>
      </c>
      <c r="O296" s="1" t="s">
        <v>40</v>
      </c>
      <c r="P296">
        <v>2014</v>
      </c>
      <c r="Q296" s="15">
        <v>7.44</v>
      </c>
    </row>
    <row r="297" spans="1:17" x14ac:dyDescent="0.3">
      <c r="A297" s="1" t="s">
        <v>17</v>
      </c>
      <c r="B297" s="1" t="s">
        <v>27</v>
      </c>
      <c r="C297" s="1" t="s">
        <v>19</v>
      </c>
      <c r="D297" s="1" t="s">
        <v>211</v>
      </c>
      <c r="E297">
        <v>2579</v>
      </c>
      <c r="F297" s="15">
        <v>3</v>
      </c>
      <c r="G297" s="15">
        <v>20</v>
      </c>
      <c r="H297" s="15">
        <v>51580</v>
      </c>
      <c r="I297" s="1" t="s">
        <v>279</v>
      </c>
      <c r="J297" s="15">
        <v>44358.8</v>
      </c>
      <c r="K297" s="15">
        <v>25790</v>
      </c>
      <c r="L297" s="15">
        <v>18568.8</v>
      </c>
      <c r="M297" s="2">
        <v>41730</v>
      </c>
      <c r="N297">
        <v>4</v>
      </c>
      <c r="O297" s="1" t="s">
        <v>42</v>
      </c>
      <c r="P297">
        <v>2014</v>
      </c>
      <c r="Q297" s="15">
        <v>7.2</v>
      </c>
    </row>
    <row r="298" spans="1:17" x14ac:dyDescent="0.3">
      <c r="A298" s="1" t="s">
        <v>17</v>
      </c>
      <c r="B298" s="1" t="s">
        <v>37</v>
      </c>
      <c r="C298" s="1" t="s">
        <v>19</v>
      </c>
      <c r="D298" s="1" t="s">
        <v>211</v>
      </c>
      <c r="E298">
        <v>1743</v>
      </c>
      <c r="F298" s="15">
        <v>3</v>
      </c>
      <c r="G298" s="15">
        <v>20</v>
      </c>
      <c r="H298" s="15">
        <v>34860</v>
      </c>
      <c r="I298" s="1" t="s">
        <v>280</v>
      </c>
      <c r="J298" s="15">
        <v>29979.599999999999</v>
      </c>
      <c r="K298" s="15">
        <v>17430</v>
      </c>
      <c r="L298" s="15">
        <v>12549.6</v>
      </c>
      <c r="M298" s="2">
        <v>41760</v>
      </c>
      <c r="N298">
        <v>5</v>
      </c>
      <c r="O298" s="1" t="s">
        <v>47</v>
      </c>
      <c r="P298">
        <v>2014</v>
      </c>
      <c r="Q298" s="15">
        <v>7.2</v>
      </c>
    </row>
    <row r="299" spans="1:17" x14ac:dyDescent="0.3">
      <c r="A299" s="1" t="s">
        <v>17</v>
      </c>
      <c r="B299" s="1" t="s">
        <v>23</v>
      </c>
      <c r="C299" s="1" t="s">
        <v>19</v>
      </c>
      <c r="D299" s="1" t="s">
        <v>211</v>
      </c>
      <c r="E299">
        <v>280</v>
      </c>
      <c r="F299" s="15">
        <v>3</v>
      </c>
      <c r="G299" s="15">
        <v>7</v>
      </c>
      <c r="H299" s="15">
        <v>1960</v>
      </c>
      <c r="I299" s="1" t="s">
        <v>281</v>
      </c>
      <c r="J299" s="15">
        <v>1685.6</v>
      </c>
      <c r="K299" s="15">
        <v>1400</v>
      </c>
      <c r="L299" s="15">
        <v>285.60000000000002</v>
      </c>
      <c r="M299" s="2">
        <v>41974</v>
      </c>
      <c r="N299">
        <v>12</v>
      </c>
      <c r="O299" s="1" t="s">
        <v>28</v>
      </c>
      <c r="P299">
        <v>2014</v>
      </c>
      <c r="Q299" s="15">
        <v>1.02</v>
      </c>
    </row>
    <row r="300" spans="1:17" x14ac:dyDescent="0.3">
      <c r="A300" s="1" t="s">
        <v>17</v>
      </c>
      <c r="B300" s="1" t="s">
        <v>25</v>
      </c>
      <c r="C300" s="1" t="s">
        <v>29</v>
      </c>
      <c r="D300" s="1" t="s">
        <v>211</v>
      </c>
      <c r="E300">
        <v>293</v>
      </c>
      <c r="F300" s="15">
        <v>5</v>
      </c>
      <c r="G300" s="15">
        <v>7</v>
      </c>
      <c r="H300" s="15">
        <v>2051</v>
      </c>
      <c r="I300" s="1" t="s">
        <v>282</v>
      </c>
      <c r="J300" s="15">
        <v>1763.86</v>
      </c>
      <c r="K300" s="15">
        <v>1465</v>
      </c>
      <c r="L300" s="15">
        <v>298.86</v>
      </c>
      <c r="M300" s="2">
        <v>41671</v>
      </c>
      <c r="N300">
        <v>2</v>
      </c>
      <c r="O300" s="1" t="s">
        <v>39</v>
      </c>
      <c r="P300">
        <v>2014</v>
      </c>
      <c r="Q300" s="15">
        <v>1.02</v>
      </c>
    </row>
    <row r="301" spans="1:17" x14ac:dyDescent="0.3">
      <c r="A301" s="1" t="s">
        <v>24</v>
      </c>
      <c r="B301" s="1" t="s">
        <v>23</v>
      </c>
      <c r="C301" s="1" t="s">
        <v>38</v>
      </c>
      <c r="D301" s="1" t="s">
        <v>211</v>
      </c>
      <c r="E301">
        <v>278</v>
      </c>
      <c r="F301" s="15">
        <v>10</v>
      </c>
      <c r="G301" s="15">
        <v>15</v>
      </c>
      <c r="H301" s="15">
        <v>4170</v>
      </c>
      <c r="I301" s="1" t="s">
        <v>283</v>
      </c>
      <c r="J301" s="15">
        <v>3586.2</v>
      </c>
      <c r="K301" s="15">
        <v>2780</v>
      </c>
      <c r="L301" s="15">
        <v>806.2</v>
      </c>
      <c r="M301" s="2">
        <v>41671</v>
      </c>
      <c r="N301">
        <v>2</v>
      </c>
      <c r="O301" s="1" t="s">
        <v>39</v>
      </c>
      <c r="P301">
        <v>2014</v>
      </c>
      <c r="Q301" s="15">
        <v>2.9</v>
      </c>
    </row>
    <row r="302" spans="1:17" x14ac:dyDescent="0.3">
      <c r="A302" s="1" t="s">
        <v>17</v>
      </c>
      <c r="B302" s="1" t="s">
        <v>18</v>
      </c>
      <c r="C302" s="1" t="s">
        <v>38</v>
      </c>
      <c r="D302" s="1" t="s">
        <v>211</v>
      </c>
      <c r="E302">
        <v>2428</v>
      </c>
      <c r="F302" s="15">
        <v>10</v>
      </c>
      <c r="G302" s="15">
        <v>20</v>
      </c>
      <c r="H302" s="15">
        <v>48560</v>
      </c>
      <c r="I302" s="1" t="s">
        <v>284</v>
      </c>
      <c r="J302" s="15">
        <v>41761.599999999999</v>
      </c>
      <c r="K302" s="15">
        <v>24280</v>
      </c>
      <c r="L302" s="15">
        <v>17481.599999999999</v>
      </c>
      <c r="M302" s="2">
        <v>41699</v>
      </c>
      <c r="N302">
        <v>3</v>
      </c>
      <c r="O302" s="1" t="s">
        <v>30</v>
      </c>
      <c r="P302">
        <v>2014</v>
      </c>
      <c r="Q302" s="15">
        <v>7.2</v>
      </c>
    </row>
    <row r="303" spans="1:17" x14ac:dyDescent="0.3">
      <c r="A303" s="1" t="s">
        <v>24</v>
      </c>
      <c r="B303" s="1" t="s">
        <v>37</v>
      </c>
      <c r="C303" s="1" t="s">
        <v>38</v>
      </c>
      <c r="D303" s="1" t="s">
        <v>211</v>
      </c>
      <c r="E303">
        <v>1767</v>
      </c>
      <c r="F303" s="15">
        <v>10</v>
      </c>
      <c r="G303" s="15">
        <v>15</v>
      </c>
      <c r="H303" s="15">
        <v>26505</v>
      </c>
      <c r="I303" s="1" t="s">
        <v>285</v>
      </c>
      <c r="J303" s="15">
        <v>22794.3</v>
      </c>
      <c r="K303" s="15">
        <v>17670</v>
      </c>
      <c r="L303" s="15">
        <v>5124.3</v>
      </c>
      <c r="M303" s="2">
        <v>41883</v>
      </c>
      <c r="N303">
        <v>9</v>
      </c>
      <c r="O303" s="1" t="s">
        <v>36</v>
      </c>
      <c r="P303">
        <v>2014</v>
      </c>
      <c r="Q303" s="15">
        <v>2.9</v>
      </c>
    </row>
    <row r="304" spans="1:17" x14ac:dyDescent="0.3">
      <c r="A304" s="1" t="s">
        <v>31</v>
      </c>
      <c r="B304" s="1" t="s">
        <v>25</v>
      </c>
      <c r="C304" s="1" t="s">
        <v>38</v>
      </c>
      <c r="D304" s="1" t="s">
        <v>211</v>
      </c>
      <c r="E304">
        <v>1393</v>
      </c>
      <c r="F304" s="15">
        <v>10</v>
      </c>
      <c r="G304" s="15">
        <v>12</v>
      </c>
      <c r="H304" s="15">
        <v>16716</v>
      </c>
      <c r="I304" s="1" t="s">
        <v>286</v>
      </c>
      <c r="J304" s="15">
        <v>14375.76</v>
      </c>
      <c r="K304" s="15">
        <v>4179</v>
      </c>
      <c r="L304" s="15">
        <v>10196.76</v>
      </c>
      <c r="M304" s="2">
        <v>41913</v>
      </c>
      <c r="N304">
        <v>10</v>
      </c>
      <c r="O304" s="1" t="s">
        <v>40</v>
      </c>
      <c r="P304">
        <v>2014</v>
      </c>
      <c r="Q304" s="15">
        <v>7.32</v>
      </c>
    </row>
    <row r="305" spans="1:17" x14ac:dyDescent="0.3">
      <c r="A305" s="1" t="s">
        <v>31</v>
      </c>
      <c r="B305" s="1" t="s">
        <v>25</v>
      </c>
      <c r="C305" s="1" t="s">
        <v>41</v>
      </c>
      <c r="D305" s="1" t="s">
        <v>211</v>
      </c>
      <c r="E305">
        <v>1393</v>
      </c>
      <c r="F305" s="15">
        <v>260</v>
      </c>
      <c r="G305" s="15">
        <v>12</v>
      </c>
      <c r="H305" s="15">
        <v>16716</v>
      </c>
      <c r="I305" s="1" t="s">
        <v>286</v>
      </c>
      <c r="J305" s="15">
        <v>14375.76</v>
      </c>
      <c r="K305" s="15">
        <v>4179</v>
      </c>
      <c r="L305" s="15">
        <v>10196.76</v>
      </c>
      <c r="M305" s="2">
        <v>41913</v>
      </c>
      <c r="N305">
        <v>10</v>
      </c>
      <c r="O305" s="1" t="s">
        <v>40</v>
      </c>
      <c r="P305">
        <v>2014</v>
      </c>
      <c r="Q305" s="15">
        <v>7.32</v>
      </c>
    </row>
    <row r="306" spans="1:17" x14ac:dyDescent="0.3">
      <c r="A306" s="1" t="s">
        <v>34</v>
      </c>
      <c r="B306" s="1" t="s">
        <v>27</v>
      </c>
      <c r="C306" s="1" t="s">
        <v>19</v>
      </c>
      <c r="D306" s="1" t="s">
        <v>211</v>
      </c>
      <c r="E306">
        <v>801</v>
      </c>
      <c r="F306" s="15">
        <v>3</v>
      </c>
      <c r="G306" s="15">
        <v>300</v>
      </c>
      <c r="H306" s="15">
        <v>240300</v>
      </c>
      <c r="I306" s="1" t="s">
        <v>287</v>
      </c>
      <c r="J306" s="15">
        <v>206658</v>
      </c>
      <c r="K306" s="15">
        <v>200250</v>
      </c>
      <c r="L306" s="15">
        <v>6408</v>
      </c>
      <c r="M306" s="2">
        <v>41821</v>
      </c>
      <c r="N306">
        <v>7</v>
      </c>
      <c r="O306" s="1" t="s">
        <v>33</v>
      </c>
      <c r="P306">
        <v>2014</v>
      </c>
      <c r="Q306" s="15">
        <v>8</v>
      </c>
    </row>
    <row r="307" spans="1:17" x14ac:dyDescent="0.3">
      <c r="A307" s="1" t="s">
        <v>34</v>
      </c>
      <c r="B307" s="1" t="s">
        <v>18</v>
      </c>
      <c r="C307" s="1" t="s">
        <v>19</v>
      </c>
      <c r="D307" s="1" t="s">
        <v>211</v>
      </c>
      <c r="E307">
        <v>1496</v>
      </c>
      <c r="F307" s="15">
        <v>3</v>
      </c>
      <c r="G307" s="15">
        <v>300</v>
      </c>
      <c r="H307" s="15">
        <v>448800</v>
      </c>
      <c r="I307" s="1" t="s">
        <v>288</v>
      </c>
      <c r="J307" s="15">
        <v>385968</v>
      </c>
      <c r="K307" s="15">
        <v>374000</v>
      </c>
      <c r="L307" s="15">
        <v>11968</v>
      </c>
      <c r="M307" s="2">
        <v>41913</v>
      </c>
      <c r="N307">
        <v>10</v>
      </c>
      <c r="O307" s="1" t="s">
        <v>40</v>
      </c>
      <c r="P307">
        <v>2014</v>
      </c>
      <c r="Q307" s="15">
        <v>8</v>
      </c>
    </row>
    <row r="308" spans="1:17" x14ac:dyDescent="0.3">
      <c r="A308" s="1" t="s">
        <v>34</v>
      </c>
      <c r="B308" s="1" t="s">
        <v>37</v>
      </c>
      <c r="C308" s="1" t="s">
        <v>19</v>
      </c>
      <c r="D308" s="1" t="s">
        <v>211</v>
      </c>
      <c r="E308">
        <v>1010</v>
      </c>
      <c r="F308" s="15">
        <v>3</v>
      </c>
      <c r="G308" s="15">
        <v>300</v>
      </c>
      <c r="H308" s="15">
        <v>303000</v>
      </c>
      <c r="I308" s="1" t="s">
        <v>289</v>
      </c>
      <c r="J308" s="15">
        <v>260580</v>
      </c>
      <c r="K308" s="15">
        <v>252500</v>
      </c>
      <c r="L308" s="15">
        <v>8080</v>
      </c>
      <c r="M308" s="2">
        <v>41913</v>
      </c>
      <c r="N308">
        <v>10</v>
      </c>
      <c r="O308" s="1" t="s">
        <v>40</v>
      </c>
      <c r="P308">
        <v>2014</v>
      </c>
      <c r="Q308" s="15">
        <v>8</v>
      </c>
    </row>
    <row r="309" spans="1:17" x14ac:dyDescent="0.3">
      <c r="A309" s="1" t="s">
        <v>24</v>
      </c>
      <c r="B309" s="1" t="s">
        <v>23</v>
      </c>
      <c r="C309" s="1" t="s">
        <v>19</v>
      </c>
      <c r="D309" s="1" t="s">
        <v>211</v>
      </c>
      <c r="E309">
        <v>1513</v>
      </c>
      <c r="F309" s="15">
        <v>3</v>
      </c>
      <c r="G309" s="15">
        <v>15</v>
      </c>
      <c r="H309" s="15">
        <v>22695</v>
      </c>
      <c r="I309" s="1" t="s">
        <v>290</v>
      </c>
      <c r="J309" s="15">
        <v>19517.7</v>
      </c>
      <c r="K309" s="15">
        <v>15130</v>
      </c>
      <c r="L309" s="15">
        <v>4387.7</v>
      </c>
      <c r="M309" s="2">
        <v>41944</v>
      </c>
      <c r="N309">
        <v>11</v>
      </c>
      <c r="O309" s="1" t="s">
        <v>66</v>
      </c>
      <c r="P309">
        <v>2014</v>
      </c>
      <c r="Q309" s="15">
        <v>2.9</v>
      </c>
    </row>
    <row r="310" spans="1:17" x14ac:dyDescent="0.3">
      <c r="A310" s="1" t="s">
        <v>24</v>
      </c>
      <c r="B310" s="1" t="s">
        <v>18</v>
      </c>
      <c r="C310" s="1" t="s">
        <v>19</v>
      </c>
      <c r="D310" s="1" t="s">
        <v>211</v>
      </c>
      <c r="E310">
        <v>2300</v>
      </c>
      <c r="F310" s="15">
        <v>3</v>
      </c>
      <c r="G310" s="15">
        <v>15</v>
      </c>
      <c r="H310" s="15">
        <v>34500</v>
      </c>
      <c r="I310" s="1" t="s">
        <v>291</v>
      </c>
      <c r="J310" s="15">
        <v>29670</v>
      </c>
      <c r="K310" s="15">
        <v>23000</v>
      </c>
      <c r="L310" s="15">
        <v>6670</v>
      </c>
      <c r="M310" s="2">
        <v>41974</v>
      </c>
      <c r="N310">
        <v>12</v>
      </c>
      <c r="O310" s="1" t="s">
        <v>28</v>
      </c>
      <c r="P310">
        <v>2014</v>
      </c>
      <c r="Q310" s="15">
        <v>2.9</v>
      </c>
    </row>
    <row r="311" spans="1:17" x14ac:dyDescent="0.3">
      <c r="A311" s="1" t="s">
        <v>17</v>
      </c>
      <c r="B311" s="1" t="s">
        <v>18</v>
      </c>
      <c r="C311" s="1" t="s">
        <v>29</v>
      </c>
      <c r="D311" s="1" t="s">
        <v>211</v>
      </c>
      <c r="E311">
        <v>2227.5</v>
      </c>
      <c r="F311" s="15">
        <v>5</v>
      </c>
      <c r="G311" s="15">
        <v>350</v>
      </c>
      <c r="H311" s="15">
        <v>779625</v>
      </c>
      <c r="I311" s="1" t="s">
        <v>292</v>
      </c>
      <c r="J311" s="15">
        <v>670477.5</v>
      </c>
      <c r="K311" s="15">
        <v>579150</v>
      </c>
      <c r="L311" s="15">
        <v>91327.5</v>
      </c>
      <c r="M311" s="2">
        <v>41640</v>
      </c>
      <c r="N311">
        <v>1</v>
      </c>
      <c r="O311" s="1" t="s">
        <v>22</v>
      </c>
      <c r="P311">
        <v>2014</v>
      </c>
      <c r="Q311" s="15">
        <v>41</v>
      </c>
    </row>
    <row r="312" spans="1:17" x14ac:dyDescent="0.3">
      <c r="A312" s="1" t="s">
        <v>17</v>
      </c>
      <c r="B312" s="1" t="s">
        <v>23</v>
      </c>
      <c r="C312" s="1" t="s">
        <v>29</v>
      </c>
      <c r="D312" s="1" t="s">
        <v>211</v>
      </c>
      <c r="E312">
        <v>1199</v>
      </c>
      <c r="F312" s="15">
        <v>5</v>
      </c>
      <c r="G312" s="15">
        <v>350</v>
      </c>
      <c r="H312" s="15">
        <v>419650</v>
      </c>
      <c r="I312" s="1" t="s">
        <v>293</v>
      </c>
      <c r="J312" s="15">
        <v>360899</v>
      </c>
      <c r="K312" s="15">
        <v>311740</v>
      </c>
      <c r="L312" s="15">
        <v>49159</v>
      </c>
      <c r="M312" s="2">
        <v>41730</v>
      </c>
      <c r="N312">
        <v>4</v>
      </c>
      <c r="O312" s="1" t="s">
        <v>42</v>
      </c>
      <c r="P312">
        <v>2014</v>
      </c>
      <c r="Q312" s="15">
        <v>41</v>
      </c>
    </row>
    <row r="313" spans="1:17" x14ac:dyDescent="0.3">
      <c r="A313" s="1" t="s">
        <v>17</v>
      </c>
      <c r="B313" s="1" t="s">
        <v>18</v>
      </c>
      <c r="C313" s="1" t="s">
        <v>29</v>
      </c>
      <c r="D313" s="1" t="s">
        <v>211</v>
      </c>
      <c r="E313">
        <v>200</v>
      </c>
      <c r="F313" s="15">
        <v>5</v>
      </c>
      <c r="G313" s="15">
        <v>350</v>
      </c>
      <c r="H313" s="15">
        <v>70000</v>
      </c>
      <c r="I313" s="1" t="s">
        <v>294</v>
      </c>
      <c r="J313" s="15">
        <v>60200</v>
      </c>
      <c r="K313" s="15">
        <v>52000</v>
      </c>
      <c r="L313" s="15">
        <v>8200</v>
      </c>
      <c r="M313" s="2">
        <v>41760</v>
      </c>
      <c r="N313">
        <v>5</v>
      </c>
      <c r="O313" s="1" t="s">
        <v>47</v>
      </c>
      <c r="P313">
        <v>2014</v>
      </c>
      <c r="Q313" s="15">
        <v>41</v>
      </c>
    </row>
    <row r="314" spans="1:17" x14ac:dyDescent="0.3">
      <c r="A314" s="1" t="s">
        <v>17</v>
      </c>
      <c r="B314" s="1" t="s">
        <v>18</v>
      </c>
      <c r="C314" s="1" t="s">
        <v>29</v>
      </c>
      <c r="D314" s="1" t="s">
        <v>211</v>
      </c>
      <c r="E314">
        <v>388</v>
      </c>
      <c r="F314" s="15">
        <v>5</v>
      </c>
      <c r="G314" s="15">
        <v>7</v>
      </c>
      <c r="H314" s="15">
        <v>2716</v>
      </c>
      <c r="I314" s="1" t="s">
        <v>295</v>
      </c>
      <c r="J314" s="15">
        <v>2335.7600000000002</v>
      </c>
      <c r="K314" s="15">
        <v>1940</v>
      </c>
      <c r="L314" s="15">
        <v>395.76</v>
      </c>
      <c r="M314" s="2">
        <v>41883</v>
      </c>
      <c r="N314">
        <v>9</v>
      </c>
      <c r="O314" s="1" t="s">
        <v>36</v>
      </c>
      <c r="P314">
        <v>2014</v>
      </c>
      <c r="Q314" s="15">
        <v>1.02</v>
      </c>
    </row>
    <row r="315" spans="1:17" x14ac:dyDescent="0.3">
      <c r="A315" s="1" t="s">
        <v>24</v>
      </c>
      <c r="B315" s="1" t="s">
        <v>18</v>
      </c>
      <c r="C315" s="1" t="s">
        <v>29</v>
      </c>
      <c r="D315" s="1" t="s">
        <v>211</v>
      </c>
      <c r="E315">
        <v>2300</v>
      </c>
      <c r="F315" s="15">
        <v>5</v>
      </c>
      <c r="G315" s="15">
        <v>15</v>
      </c>
      <c r="H315" s="15">
        <v>34500</v>
      </c>
      <c r="I315" s="1" t="s">
        <v>291</v>
      </c>
      <c r="J315" s="15">
        <v>29670</v>
      </c>
      <c r="K315" s="15">
        <v>23000</v>
      </c>
      <c r="L315" s="15">
        <v>6670</v>
      </c>
      <c r="M315" s="2">
        <v>41974</v>
      </c>
      <c r="N315">
        <v>12</v>
      </c>
      <c r="O315" s="1" t="s">
        <v>28</v>
      </c>
      <c r="P315">
        <v>2014</v>
      </c>
      <c r="Q315" s="15">
        <v>2.9</v>
      </c>
    </row>
    <row r="316" spans="1:17" x14ac:dyDescent="0.3">
      <c r="A316" s="1" t="s">
        <v>17</v>
      </c>
      <c r="B316" s="1" t="s">
        <v>27</v>
      </c>
      <c r="C316" s="1" t="s">
        <v>38</v>
      </c>
      <c r="D316" s="1" t="s">
        <v>211</v>
      </c>
      <c r="E316">
        <v>260</v>
      </c>
      <c r="F316" s="15">
        <v>10</v>
      </c>
      <c r="G316" s="15">
        <v>20</v>
      </c>
      <c r="H316" s="15">
        <v>5200</v>
      </c>
      <c r="I316" s="1" t="s">
        <v>296</v>
      </c>
      <c r="J316" s="15">
        <v>4472</v>
      </c>
      <c r="K316" s="15">
        <v>2600</v>
      </c>
      <c r="L316" s="15">
        <v>1872</v>
      </c>
      <c r="M316" s="2">
        <v>41671</v>
      </c>
      <c r="N316">
        <v>2</v>
      </c>
      <c r="O316" s="1" t="s">
        <v>39</v>
      </c>
      <c r="P316">
        <v>2014</v>
      </c>
      <c r="Q316" s="15">
        <v>7.2</v>
      </c>
    </row>
    <row r="317" spans="1:17" x14ac:dyDescent="0.3">
      <c r="A317" s="1" t="s">
        <v>31</v>
      </c>
      <c r="B317" s="1" t="s">
        <v>37</v>
      </c>
      <c r="C317" s="1" t="s">
        <v>38</v>
      </c>
      <c r="D317" s="1" t="s">
        <v>211</v>
      </c>
      <c r="E317">
        <v>2914</v>
      </c>
      <c r="F317" s="15">
        <v>10</v>
      </c>
      <c r="G317" s="15">
        <v>12</v>
      </c>
      <c r="H317" s="15">
        <v>34968</v>
      </c>
      <c r="I317" s="1" t="s">
        <v>297</v>
      </c>
      <c r="J317" s="15">
        <v>30072.48</v>
      </c>
      <c r="K317" s="15">
        <v>8742</v>
      </c>
      <c r="L317" s="15">
        <v>21330.48</v>
      </c>
      <c r="M317" s="2">
        <v>41913</v>
      </c>
      <c r="N317">
        <v>10</v>
      </c>
      <c r="O317" s="1" t="s">
        <v>40</v>
      </c>
      <c r="P317">
        <v>2014</v>
      </c>
      <c r="Q317" s="15">
        <v>7.32</v>
      </c>
    </row>
    <row r="318" spans="1:17" x14ac:dyDescent="0.3">
      <c r="A318" s="1" t="s">
        <v>17</v>
      </c>
      <c r="B318" s="1" t="s">
        <v>25</v>
      </c>
      <c r="C318" s="1" t="s">
        <v>38</v>
      </c>
      <c r="D318" s="1" t="s">
        <v>211</v>
      </c>
      <c r="E318">
        <v>1731</v>
      </c>
      <c r="F318" s="15">
        <v>10</v>
      </c>
      <c r="G318" s="15">
        <v>7</v>
      </c>
      <c r="H318" s="15">
        <v>12117</v>
      </c>
      <c r="I318" s="1" t="s">
        <v>298</v>
      </c>
      <c r="J318" s="15">
        <v>10420.620000000001</v>
      </c>
      <c r="K318" s="15">
        <v>8655</v>
      </c>
      <c r="L318" s="15">
        <v>1765.62</v>
      </c>
      <c r="M318" s="2">
        <v>41913</v>
      </c>
      <c r="N318">
        <v>10</v>
      </c>
      <c r="O318" s="1" t="s">
        <v>40</v>
      </c>
      <c r="P318">
        <v>2014</v>
      </c>
      <c r="Q318" s="15">
        <v>1.02</v>
      </c>
    </row>
    <row r="319" spans="1:17" x14ac:dyDescent="0.3">
      <c r="A319" s="1" t="s">
        <v>17</v>
      </c>
      <c r="B319" s="1" t="s">
        <v>18</v>
      </c>
      <c r="C319" s="1" t="s">
        <v>38</v>
      </c>
      <c r="D319" s="1" t="s">
        <v>211</v>
      </c>
      <c r="E319">
        <v>700</v>
      </c>
      <c r="F319" s="15">
        <v>10</v>
      </c>
      <c r="G319" s="15">
        <v>350</v>
      </c>
      <c r="H319" s="15">
        <v>245000</v>
      </c>
      <c r="I319" s="1" t="s">
        <v>299</v>
      </c>
      <c r="J319" s="15">
        <v>210700</v>
      </c>
      <c r="K319" s="15">
        <v>182000</v>
      </c>
      <c r="L319" s="15">
        <v>28700</v>
      </c>
      <c r="M319" s="2">
        <v>41944</v>
      </c>
      <c r="N319">
        <v>11</v>
      </c>
      <c r="O319" s="1" t="s">
        <v>66</v>
      </c>
      <c r="P319">
        <v>2014</v>
      </c>
      <c r="Q319" s="15">
        <v>41</v>
      </c>
    </row>
    <row r="320" spans="1:17" x14ac:dyDescent="0.3">
      <c r="A320" s="1" t="s">
        <v>17</v>
      </c>
      <c r="B320" s="1" t="s">
        <v>37</v>
      </c>
      <c r="C320" s="1" t="s">
        <v>38</v>
      </c>
      <c r="D320" s="1" t="s">
        <v>211</v>
      </c>
      <c r="E320">
        <v>1177</v>
      </c>
      <c r="F320" s="15">
        <v>10</v>
      </c>
      <c r="G320" s="15">
        <v>350</v>
      </c>
      <c r="H320" s="15">
        <v>411950</v>
      </c>
      <c r="I320" s="1" t="s">
        <v>300</v>
      </c>
      <c r="J320" s="15">
        <v>354277</v>
      </c>
      <c r="K320" s="15">
        <v>306020</v>
      </c>
      <c r="L320" s="15">
        <v>48257</v>
      </c>
      <c r="M320" s="2">
        <v>41944</v>
      </c>
      <c r="N320">
        <v>11</v>
      </c>
      <c r="O320" s="1" t="s">
        <v>66</v>
      </c>
      <c r="P320">
        <v>2014</v>
      </c>
      <c r="Q320" s="15">
        <v>41</v>
      </c>
    </row>
    <row r="321" spans="1:17" x14ac:dyDescent="0.3">
      <c r="A321" s="1" t="s">
        <v>34</v>
      </c>
      <c r="B321" s="1" t="s">
        <v>18</v>
      </c>
      <c r="C321" s="1" t="s">
        <v>41</v>
      </c>
      <c r="D321" s="1" t="s">
        <v>211</v>
      </c>
      <c r="E321">
        <v>888</v>
      </c>
      <c r="F321" s="15">
        <v>260</v>
      </c>
      <c r="G321" s="15">
        <v>300</v>
      </c>
      <c r="H321" s="15">
        <v>266400</v>
      </c>
      <c r="I321" s="1" t="s">
        <v>301</v>
      </c>
      <c r="J321" s="15">
        <v>229104</v>
      </c>
      <c r="K321" s="15">
        <v>222000</v>
      </c>
      <c r="L321" s="15">
        <v>7104</v>
      </c>
      <c r="M321" s="2">
        <v>41699</v>
      </c>
      <c r="N321">
        <v>3</v>
      </c>
      <c r="O321" s="1" t="s">
        <v>30</v>
      </c>
      <c r="P321">
        <v>2014</v>
      </c>
      <c r="Q321" s="15">
        <v>8</v>
      </c>
    </row>
    <row r="322" spans="1:17" x14ac:dyDescent="0.3">
      <c r="A322" s="1" t="s">
        <v>31</v>
      </c>
      <c r="B322" s="1" t="s">
        <v>25</v>
      </c>
      <c r="C322" s="1" t="s">
        <v>41</v>
      </c>
      <c r="D322" s="1" t="s">
        <v>211</v>
      </c>
      <c r="E322">
        <v>2475</v>
      </c>
      <c r="F322" s="15">
        <v>260</v>
      </c>
      <c r="G322" s="15">
        <v>12</v>
      </c>
      <c r="H322" s="15">
        <v>29700</v>
      </c>
      <c r="I322" s="1" t="s">
        <v>302</v>
      </c>
      <c r="J322" s="15">
        <v>25542</v>
      </c>
      <c r="K322" s="15">
        <v>7425</v>
      </c>
      <c r="L322" s="15">
        <v>18117</v>
      </c>
      <c r="M322" s="2">
        <v>41852</v>
      </c>
      <c r="N322">
        <v>8</v>
      </c>
      <c r="O322" s="1" t="s">
        <v>35</v>
      </c>
      <c r="P322">
        <v>2014</v>
      </c>
      <c r="Q322" s="15">
        <v>7.32</v>
      </c>
    </row>
    <row r="323" spans="1:17" x14ac:dyDescent="0.3">
      <c r="A323" s="1" t="s">
        <v>31</v>
      </c>
      <c r="B323" s="1" t="s">
        <v>37</v>
      </c>
      <c r="C323" s="1" t="s">
        <v>41</v>
      </c>
      <c r="D323" s="1" t="s">
        <v>211</v>
      </c>
      <c r="E323">
        <v>2914</v>
      </c>
      <c r="F323" s="15">
        <v>260</v>
      </c>
      <c r="G323" s="15">
        <v>12</v>
      </c>
      <c r="H323" s="15">
        <v>34968</v>
      </c>
      <c r="I323" s="1" t="s">
        <v>297</v>
      </c>
      <c r="J323" s="15">
        <v>30072.48</v>
      </c>
      <c r="K323" s="15">
        <v>8742</v>
      </c>
      <c r="L323" s="15">
        <v>21330.48</v>
      </c>
      <c r="M323" s="2">
        <v>41913</v>
      </c>
      <c r="N323">
        <v>10</v>
      </c>
      <c r="O323" s="1" t="s">
        <v>40</v>
      </c>
      <c r="P323">
        <v>2014</v>
      </c>
      <c r="Q323" s="15">
        <v>7.32</v>
      </c>
    </row>
    <row r="324" spans="1:17" x14ac:dyDescent="0.3">
      <c r="A324" s="1" t="s">
        <v>17</v>
      </c>
      <c r="B324" s="1" t="s">
        <v>25</v>
      </c>
      <c r="C324" s="1" t="s">
        <v>41</v>
      </c>
      <c r="D324" s="1" t="s">
        <v>211</v>
      </c>
      <c r="E324">
        <v>1731</v>
      </c>
      <c r="F324" s="15">
        <v>260</v>
      </c>
      <c r="G324" s="15">
        <v>7</v>
      </c>
      <c r="H324" s="15">
        <v>12117</v>
      </c>
      <c r="I324" s="1" t="s">
        <v>298</v>
      </c>
      <c r="J324" s="15">
        <v>10420.620000000001</v>
      </c>
      <c r="K324" s="15">
        <v>8655</v>
      </c>
      <c r="L324" s="15">
        <v>1765.62</v>
      </c>
      <c r="M324" s="2">
        <v>41913</v>
      </c>
      <c r="N324">
        <v>10</v>
      </c>
      <c r="O324" s="1" t="s">
        <v>40</v>
      </c>
      <c r="P324">
        <v>2014</v>
      </c>
      <c r="Q324" s="15">
        <v>1.02</v>
      </c>
    </row>
    <row r="325" spans="1:17" x14ac:dyDescent="0.3">
      <c r="A325" s="1" t="s">
        <v>34</v>
      </c>
      <c r="B325" s="1" t="s">
        <v>27</v>
      </c>
      <c r="C325" s="1" t="s">
        <v>29</v>
      </c>
      <c r="D325" s="1" t="s">
        <v>211</v>
      </c>
      <c r="E325">
        <v>546</v>
      </c>
      <c r="F325" s="15">
        <v>5</v>
      </c>
      <c r="G325" s="15">
        <v>300</v>
      </c>
      <c r="H325" s="15">
        <v>163800</v>
      </c>
      <c r="I325" s="1" t="s">
        <v>303</v>
      </c>
      <c r="J325" s="15">
        <v>139230</v>
      </c>
      <c r="K325" s="15">
        <v>136500</v>
      </c>
      <c r="L325" s="15">
        <v>2730</v>
      </c>
      <c r="M325" s="2">
        <v>41913</v>
      </c>
      <c r="N325">
        <v>10</v>
      </c>
      <c r="O325" s="1" t="s">
        <v>40</v>
      </c>
      <c r="P325">
        <v>2014</v>
      </c>
      <c r="Q325" s="15">
        <v>5</v>
      </c>
    </row>
    <row r="326" spans="1:17" x14ac:dyDescent="0.3">
      <c r="A326" s="1" t="s">
        <v>17</v>
      </c>
      <c r="B326" s="1" t="s">
        <v>23</v>
      </c>
      <c r="C326" s="1" t="s">
        <v>38</v>
      </c>
      <c r="D326" s="1" t="s">
        <v>211</v>
      </c>
      <c r="E326">
        <v>1158</v>
      </c>
      <c r="F326" s="15">
        <v>10</v>
      </c>
      <c r="G326" s="15">
        <v>20</v>
      </c>
      <c r="H326" s="15">
        <v>23160</v>
      </c>
      <c r="I326" s="1" t="s">
        <v>304</v>
      </c>
      <c r="J326" s="15">
        <v>19686</v>
      </c>
      <c r="K326" s="15">
        <v>11580</v>
      </c>
      <c r="L326" s="15">
        <v>8106</v>
      </c>
      <c r="M326" s="2">
        <v>41699</v>
      </c>
      <c r="N326">
        <v>3</v>
      </c>
      <c r="O326" s="1" t="s">
        <v>30</v>
      </c>
      <c r="P326">
        <v>2014</v>
      </c>
      <c r="Q326" s="15">
        <v>7</v>
      </c>
    </row>
    <row r="327" spans="1:17" x14ac:dyDescent="0.3">
      <c r="A327" s="1" t="s">
        <v>24</v>
      </c>
      <c r="B327" s="1" t="s">
        <v>18</v>
      </c>
      <c r="C327" s="1" t="s">
        <v>38</v>
      </c>
      <c r="D327" s="1" t="s">
        <v>211</v>
      </c>
      <c r="E327">
        <v>2559</v>
      </c>
      <c r="F327" s="15">
        <v>10</v>
      </c>
      <c r="G327" s="15">
        <v>15</v>
      </c>
      <c r="H327" s="15">
        <v>38385</v>
      </c>
      <c r="I327" s="1" t="s">
        <v>305</v>
      </c>
      <c r="J327" s="15">
        <v>32627.25</v>
      </c>
      <c r="K327" s="15">
        <v>25590</v>
      </c>
      <c r="L327" s="15">
        <v>7037.25</v>
      </c>
      <c r="M327" s="2">
        <v>41730</v>
      </c>
      <c r="N327">
        <v>4</v>
      </c>
      <c r="O327" s="1" t="s">
        <v>42</v>
      </c>
      <c r="P327">
        <v>2014</v>
      </c>
      <c r="Q327" s="15">
        <v>2.75</v>
      </c>
    </row>
    <row r="328" spans="1:17" x14ac:dyDescent="0.3">
      <c r="A328" s="1" t="s">
        <v>17</v>
      </c>
      <c r="B328" s="1" t="s">
        <v>27</v>
      </c>
      <c r="C328" s="1" t="s">
        <v>38</v>
      </c>
      <c r="D328" s="1" t="s">
        <v>211</v>
      </c>
      <c r="E328">
        <v>2535</v>
      </c>
      <c r="F328" s="15">
        <v>10</v>
      </c>
      <c r="G328" s="15">
        <v>7</v>
      </c>
      <c r="H328" s="15">
        <v>17745</v>
      </c>
      <c r="I328" s="1" t="s">
        <v>306</v>
      </c>
      <c r="J328" s="15">
        <v>15083.25</v>
      </c>
      <c r="K328" s="15">
        <v>12675</v>
      </c>
      <c r="L328" s="15">
        <v>2408.25</v>
      </c>
      <c r="M328" s="2">
        <v>41730</v>
      </c>
      <c r="N328">
        <v>4</v>
      </c>
      <c r="O328" s="1" t="s">
        <v>42</v>
      </c>
      <c r="P328">
        <v>2014</v>
      </c>
      <c r="Q328" s="15">
        <v>0.95</v>
      </c>
    </row>
    <row r="329" spans="1:17" x14ac:dyDescent="0.3">
      <c r="A329" s="1" t="s">
        <v>17</v>
      </c>
      <c r="B329" s="1" t="s">
        <v>27</v>
      </c>
      <c r="C329" s="1" t="s">
        <v>38</v>
      </c>
      <c r="D329" s="1" t="s">
        <v>211</v>
      </c>
      <c r="E329">
        <v>2851</v>
      </c>
      <c r="F329" s="15">
        <v>10</v>
      </c>
      <c r="G329" s="15">
        <v>350</v>
      </c>
      <c r="H329" s="15">
        <v>997850</v>
      </c>
      <c r="I329" s="1" t="s">
        <v>307</v>
      </c>
      <c r="J329" s="15">
        <v>848172.5</v>
      </c>
      <c r="K329" s="15">
        <v>741260</v>
      </c>
      <c r="L329" s="15">
        <v>106912.5</v>
      </c>
      <c r="M329" s="2">
        <v>41760</v>
      </c>
      <c r="N329">
        <v>5</v>
      </c>
      <c r="O329" s="1" t="s">
        <v>47</v>
      </c>
      <c r="P329">
        <v>2014</v>
      </c>
      <c r="Q329" s="15">
        <v>37.5</v>
      </c>
    </row>
    <row r="330" spans="1:17" x14ac:dyDescent="0.3">
      <c r="A330" s="1" t="s">
        <v>24</v>
      </c>
      <c r="B330" s="1" t="s">
        <v>18</v>
      </c>
      <c r="C330" s="1" t="s">
        <v>38</v>
      </c>
      <c r="D330" s="1" t="s">
        <v>211</v>
      </c>
      <c r="E330">
        <v>2559</v>
      </c>
      <c r="F330" s="15">
        <v>10</v>
      </c>
      <c r="G330" s="15">
        <v>15</v>
      </c>
      <c r="H330" s="15">
        <v>38385</v>
      </c>
      <c r="I330" s="1" t="s">
        <v>305</v>
      </c>
      <c r="J330" s="15">
        <v>32627.25</v>
      </c>
      <c r="K330" s="15">
        <v>25590</v>
      </c>
      <c r="L330" s="15">
        <v>7037.25</v>
      </c>
      <c r="M330" s="2">
        <v>41852</v>
      </c>
      <c r="N330">
        <v>8</v>
      </c>
      <c r="O330" s="1" t="s">
        <v>35</v>
      </c>
      <c r="P330">
        <v>2014</v>
      </c>
      <c r="Q330" s="15">
        <v>2.75</v>
      </c>
    </row>
    <row r="331" spans="1:17" x14ac:dyDescent="0.3">
      <c r="A331" s="1" t="s">
        <v>24</v>
      </c>
      <c r="B331" s="1" t="s">
        <v>23</v>
      </c>
      <c r="C331" s="1" t="s">
        <v>38</v>
      </c>
      <c r="D331" s="1" t="s">
        <v>211</v>
      </c>
      <c r="E331">
        <v>1175</v>
      </c>
      <c r="F331" s="15">
        <v>10</v>
      </c>
      <c r="G331" s="15">
        <v>15</v>
      </c>
      <c r="H331" s="15">
        <v>17625</v>
      </c>
      <c r="I331" s="1" t="s">
        <v>308</v>
      </c>
      <c r="J331" s="15">
        <v>14981.25</v>
      </c>
      <c r="K331" s="15">
        <v>11750</v>
      </c>
      <c r="L331" s="15">
        <v>3231.25</v>
      </c>
      <c r="M331" s="2">
        <v>41913</v>
      </c>
      <c r="N331">
        <v>10</v>
      </c>
      <c r="O331" s="1" t="s">
        <v>40</v>
      </c>
      <c r="P331">
        <v>2014</v>
      </c>
      <c r="Q331" s="15">
        <v>2.75</v>
      </c>
    </row>
    <row r="332" spans="1:17" x14ac:dyDescent="0.3">
      <c r="A332" s="1" t="s">
        <v>31</v>
      </c>
      <c r="B332" s="1" t="s">
        <v>37</v>
      </c>
      <c r="C332" s="1" t="s">
        <v>38</v>
      </c>
      <c r="D332" s="1" t="s">
        <v>211</v>
      </c>
      <c r="E332">
        <v>914</v>
      </c>
      <c r="F332" s="15">
        <v>10</v>
      </c>
      <c r="G332" s="15">
        <v>12</v>
      </c>
      <c r="H332" s="15">
        <v>10968</v>
      </c>
      <c r="I332" s="1" t="s">
        <v>309</v>
      </c>
      <c r="J332" s="15">
        <v>9322.7999999999993</v>
      </c>
      <c r="K332" s="15">
        <v>2742</v>
      </c>
      <c r="L332" s="15">
        <v>6580.8</v>
      </c>
      <c r="M332" s="2">
        <v>41974</v>
      </c>
      <c r="N332">
        <v>12</v>
      </c>
      <c r="O332" s="1" t="s">
        <v>28</v>
      </c>
      <c r="P332">
        <v>2014</v>
      </c>
      <c r="Q332" s="15">
        <v>7.2</v>
      </c>
    </row>
    <row r="333" spans="1:17" x14ac:dyDescent="0.3">
      <c r="A333" s="1" t="s">
        <v>17</v>
      </c>
      <c r="B333" s="1" t="s">
        <v>25</v>
      </c>
      <c r="C333" s="1" t="s">
        <v>38</v>
      </c>
      <c r="D333" s="1" t="s">
        <v>211</v>
      </c>
      <c r="E333">
        <v>293</v>
      </c>
      <c r="F333" s="15">
        <v>10</v>
      </c>
      <c r="G333" s="15">
        <v>20</v>
      </c>
      <c r="H333" s="15">
        <v>5860</v>
      </c>
      <c r="I333" s="1" t="s">
        <v>310</v>
      </c>
      <c r="J333" s="15">
        <v>4981</v>
      </c>
      <c r="K333" s="15">
        <v>2930</v>
      </c>
      <c r="L333" s="15">
        <v>2051</v>
      </c>
      <c r="M333" s="2">
        <v>41974</v>
      </c>
      <c r="N333">
        <v>12</v>
      </c>
      <c r="O333" s="1" t="s">
        <v>28</v>
      </c>
      <c r="P333">
        <v>2014</v>
      </c>
      <c r="Q333" s="15">
        <v>7</v>
      </c>
    </row>
    <row r="334" spans="1:17" x14ac:dyDescent="0.3">
      <c r="A334" s="1" t="s">
        <v>34</v>
      </c>
      <c r="B334" s="1" t="s">
        <v>25</v>
      </c>
      <c r="C334" s="1" t="s">
        <v>41</v>
      </c>
      <c r="D334" s="1" t="s">
        <v>211</v>
      </c>
      <c r="E334">
        <v>2475</v>
      </c>
      <c r="F334" s="15">
        <v>260</v>
      </c>
      <c r="G334" s="15">
        <v>300</v>
      </c>
      <c r="H334" s="15">
        <v>742500</v>
      </c>
      <c r="I334" s="1" t="s">
        <v>311</v>
      </c>
      <c r="J334" s="15">
        <v>631125</v>
      </c>
      <c r="K334" s="15">
        <v>618750</v>
      </c>
      <c r="L334" s="15">
        <v>12375</v>
      </c>
      <c r="M334" s="2">
        <v>41699</v>
      </c>
      <c r="N334">
        <v>3</v>
      </c>
      <c r="O334" s="1" t="s">
        <v>30</v>
      </c>
      <c r="P334">
        <v>2014</v>
      </c>
      <c r="Q334" s="15">
        <v>5</v>
      </c>
    </row>
    <row r="335" spans="1:17" x14ac:dyDescent="0.3">
      <c r="A335" s="1" t="s">
        <v>34</v>
      </c>
      <c r="B335" s="1" t="s">
        <v>27</v>
      </c>
      <c r="C335" s="1" t="s">
        <v>41</v>
      </c>
      <c r="D335" s="1" t="s">
        <v>211</v>
      </c>
      <c r="E335">
        <v>546</v>
      </c>
      <c r="F335" s="15">
        <v>260</v>
      </c>
      <c r="G335" s="15">
        <v>300</v>
      </c>
      <c r="H335" s="15">
        <v>163800</v>
      </c>
      <c r="I335" s="1" t="s">
        <v>303</v>
      </c>
      <c r="J335" s="15">
        <v>139230</v>
      </c>
      <c r="K335" s="15">
        <v>136500</v>
      </c>
      <c r="L335" s="15">
        <v>2730</v>
      </c>
      <c r="M335" s="2">
        <v>41913</v>
      </c>
      <c r="N335">
        <v>10</v>
      </c>
      <c r="O335" s="1" t="s">
        <v>40</v>
      </c>
      <c r="P335">
        <v>2014</v>
      </c>
      <c r="Q335" s="15">
        <v>5</v>
      </c>
    </row>
    <row r="336" spans="1:17" x14ac:dyDescent="0.3">
      <c r="A336" s="1" t="s">
        <v>17</v>
      </c>
      <c r="B336" s="1" t="s">
        <v>27</v>
      </c>
      <c r="C336" s="1" t="s">
        <v>29</v>
      </c>
      <c r="D336" s="1" t="s">
        <v>211</v>
      </c>
      <c r="E336">
        <v>1368</v>
      </c>
      <c r="F336" s="15">
        <v>5</v>
      </c>
      <c r="G336" s="15">
        <v>7</v>
      </c>
      <c r="H336" s="15">
        <v>9576</v>
      </c>
      <c r="I336" s="1" t="s">
        <v>312</v>
      </c>
      <c r="J336" s="15">
        <v>8139.6</v>
      </c>
      <c r="K336" s="15">
        <v>6840</v>
      </c>
      <c r="L336" s="15">
        <v>1299.5999999999999</v>
      </c>
      <c r="M336" s="2">
        <v>41671</v>
      </c>
      <c r="N336">
        <v>2</v>
      </c>
      <c r="O336" s="1" t="s">
        <v>39</v>
      </c>
      <c r="P336">
        <v>2014</v>
      </c>
      <c r="Q336" s="15">
        <v>0.95</v>
      </c>
    </row>
    <row r="337" spans="1:17" x14ac:dyDescent="0.3">
      <c r="A337" s="1" t="s">
        <v>17</v>
      </c>
      <c r="B337" s="1" t="s">
        <v>18</v>
      </c>
      <c r="C337" s="1" t="s">
        <v>38</v>
      </c>
      <c r="D337" s="1" t="s">
        <v>211</v>
      </c>
      <c r="E337">
        <v>723</v>
      </c>
      <c r="F337" s="15">
        <v>10</v>
      </c>
      <c r="G337" s="15">
        <v>7</v>
      </c>
      <c r="H337" s="15">
        <v>5061</v>
      </c>
      <c r="I337" s="1" t="s">
        <v>313</v>
      </c>
      <c r="J337" s="15">
        <v>4301.8500000000004</v>
      </c>
      <c r="K337" s="15">
        <v>3615</v>
      </c>
      <c r="L337" s="15">
        <v>686.85</v>
      </c>
      <c r="M337" s="2">
        <v>41730</v>
      </c>
      <c r="N337">
        <v>4</v>
      </c>
      <c r="O337" s="1" t="s">
        <v>42</v>
      </c>
      <c r="P337">
        <v>2014</v>
      </c>
      <c r="Q337" s="15">
        <v>0.95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9AB-4407-4244-B38D-78C5F28DFA2F}">
  <dimension ref="B3:G31"/>
  <sheetViews>
    <sheetView showGridLines="0" workbookViewId="0">
      <selection activeCell="F15" sqref="F15:H19"/>
    </sheetView>
  </sheetViews>
  <sheetFormatPr defaultRowHeight="14.4" x14ac:dyDescent="0.3"/>
  <cols>
    <col min="2" max="2" width="15.77734375" bestFit="1" customWidth="1"/>
    <col min="3" max="3" width="19.5546875" bestFit="1" customWidth="1"/>
  </cols>
  <sheetData>
    <row r="3" spans="2:7" x14ac:dyDescent="0.3">
      <c r="B3" s="4" t="s">
        <v>314</v>
      </c>
      <c r="C3" t="s">
        <v>334</v>
      </c>
    </row>
    <row r="4" spans="2:7" x14ac:dyDescent="0.3">
      <c r="B4" s="5" t="s">
        <v>27</v>
      </c>
      <c r="C4" s="1">
        <v>1270.9299999999998</v>
      </c>
    </row>
    <row r="5" spans="2:7" x14ac:dyDescent="0.3">
      <c r="B5" s="17" t="s">
        <v>19</v>
      </c>
      <c r="C5" s="1">
        <v>325.26</v>
      </c>
      <c r="E5" t="str" cm="1">
        <f t="array" ref="E5">Table2[EMPLOYEE NAME]</f>
        <v>John Terry</v>
      </c>
    </row>
    <row r="6" spans="2:7" x14ac:dyDescent="0.3">
      <c r="B6" s="17" t="s">
        <v>41</v>
      </c>
      <c r="C6" s="1">
        <v>299.04000000000002</v>
      </c>
      <c r="E6" t="s">
        <v>325</v>
      </c>
      <c r="F6">
        <f>MATCH(E5,B:B,0)</f>
        <v>9</v>
      </c>
    </row>
    <row r="7" spans="2:7" x14ac:dyDescent="0.3">
      <c r="B7" s="17" t="s">
        <v>29</v>
      </c>
      <c r="C7" s="1">
        <v>183.02999999999997</v>
      </c>
      <c r="E7">
        <v>0</v>
      </c>
      <c r="F7" s="44" t="str">
        <f ca="1">OFFSET($B$1,$F$6+E7,0)</f>
        <v>Computer</v>
      </c>
      <c r="G7" s="23">
        <f ca="1">OFFSET($B$1,$F$6+E7,1)</f>
        <v>228.75</v>
      </c>
    </row>
    <row r="8" spans="2:7" x14ac:dyDescent="0.3">
      <c r="B8" s="17" t="s">
        <v>38</v>
      </c>
      <c r="C8" s="1">
        <v>463.6</v>
      </c>
      <c r="E8">
        <v>1</v>
      </c>
      <c r="F8" s="44" t="str">
        <f ca="1">OFFSET($B$1,$F$6+E8,0)</f>
        <v>Phone</v>
      </c>
      <c r="G8" s="23">
        <f ca="1">OFFSET($B$1,$F$6+E8,1)</f>
        <v>210.60999999999999</v>
      </c>
    </row>
    <row r="9" spans="2:7" x14ac:dyDescent="0.3">
      <c r="B9" s="5" t="s">
        <v>37</v>
      </c>
      <c r="C9" s="1">
        <v>1128.1699999999998</v>
      </c>
      <c r="E9">
        <v>2</v>
      </c>
      <c r="F9" s="44" t="str">
        <f ca="1">OFFSET($B$1,$F$6+E9,0)</f>
        <v>Printer</v>
      </c>
      <c r="G9" s="23">
        <f ca="1">OFFSET($B$1,$F$6+E9,1)</f>
        <v>192.13</v>
      </c>
    </row>
    <row r="10" spans="2:7" x14ac:dyDescent="0.3">
      <c r="B10" s="17" t="s">
        <v>19</v>
      </c>
      <c r="C10" s="1">
        <v>228.75</v>
      </c>
      <c r="E10">
        <v>3</v>
      </c>
      <c r="F10" s="44" t="str">
        <f ca="1">OFFSET($B$1,$F$6+E10,0)</f>
        <v>Projector</v>
      </c>
      <c r="G10" s="23">
        <f ca="1">OFFSET($B$1,$F$6+E10,1)</f>
        <v>496.67999999999989</v>
      </c>
    </row>
    <row r="11" spans="2:7" x14ac:dyDescent="0.3">
      <c r="B11" s="17" t="s">
        <v>41</v>
      </c>
      <c r="C11" s="1">
        <v>210.60999999999999</v>
      </c>
    </row>
    <row r="12" spans="2:7" x14ac:dyDescent="0.3">
      <c r="B12" s="17" t="s">
        <v>29</v>
      </c>
      <c r="C12" s="1">
        <v>192.13</v>
      </c>
    </row>
    <row r="13" spans="2:7" x14ac:dyDescent="0.3">
      <c r="B13" s="17" t="s">
        <v>38</v>
      </c>
      <c r="C13" s="1">
        <v>496.67999999999989</v>
      </c>
    </row>
    <row r="14" spans="2:7" x14ac:dyDescent="0.3">
      <c r="B14" s="5" t="s">
        <v>25</v>
      </c>
      <c r="C14" s="1">
        <v>1151.1500000000001</v>
      </c>
    </row>
    <row r="15" spans="2:7" x14ac:dyDescent="0.3">
      <c r="B15" s="17" t="s">
        <v>19</v>
      </c>
      <c r="C15" s="1">
        <v>234.58</v>
      </c>
    </row>
    <row r="16" spans="2:7" x14ac:dyDescent="0.3">
      <c r="B16" s="17" t="s">
        <v>41</v>
      </c>
      <c r="C16" s="1">
        <v>221.51</v>
      </c>
    </row>
    <row r="17" spans="2:3" x14ac:dyDescent="0.3">
      <c r="B17" s="17" t="s">
        <v>29</v>
      </c>
      <c r="C17" s="1">
        <v>256.56</v>
      </c>
    </row>
    <row r="18" spans="2:3" x14ac:dyDescent="0.3">
      <c r="B18" s="17" t="s">
        <v>38</v>
      </c>
      <c r="C18" s="1">
        <v>438.49999999999989</v>
      </c>
    </row>
    <row r="19" spans="2:3" x14ac:dyDescent="0.3">
      <c r="B19" s="5" t="s">
        <v>18</v>
      </c>
      <c r="C19" s="1">
        <v>1167.3400000000001</v>
      </c>
    </row>
    <row r="20" spans="2:3" x14ac:dyDescent="0.3">
      <c r="B20" s="17" t="s">
        <v>19</v>
      </c>
      <c r="C20" s="1">
        <v>225.45000000000002</v>
      </c>
    </row>
    <row r="21" spans="2:3" x14ac:dyDescent="0.3">
      <c r="B21" s="17" t="s">
        <v>41</v>
      </c>
      <c r="C21" s="1">
        <v>324.12</v>
      </c>
    </row>
    <row r="22" spans="2:3" x14ac:dyDescent="0.3">
      <c r="B22" s="17" t="s">
        <v>29</v>
      </c>
      <c r="C22" s="1">
        <v>155.57000000000002</v>
      </c>
    </row>
    <row r="23" spans="2:3" x14ac:dyDescent="0.3">
      <c r="B23" s="17" t="s">
        <v>38</v>
      </c>
      <c r="C23" s="1">
        <v>462.2</v>
      </c>
    </row>
    <row r="24" spans="2:3" x14ac:dyDescent="0.3">
      <c r="B24" s="5" t="s">
        <v>23</v>
      </c>
      <c r="C24" s="1">
        <v>1300.7399999999998</v>
      </c>
    </row>
    <row r="25" spans="2:3" x14ac:dyDescent="0.3">
      <c r="B25" s="17" t="s">
        <v>19</v>
      </c>
      <c r="C25" s="1">
        <v>290.33999999999992</v>
      </c>
    </row>
    <row r="26" spans="2:3" x14ac:dyDescent="0.3">
      <c r="B26" s="17" t="s">
        <v>41</v>
      </c>
      <c r="C26" s="1">
        <v>273.08000000000004</v>
      </c>
    </row>
    <row r="27" spans="2:3" x14ac:dyDescent="0.3">
      <c r="B27" s="17" t="s">
        <v>29</v>
      </c>
      <c r="C27" s="1">
        <v>277.14</v>
      </c>
    </row>
    <row r="28" spans="2:3" x14ac:dyDescent="0.3">
      <c r="B28" s="17" t="s">
        <v>38</v>
      </c>
      <c r="C28" s="1">
        <v>460.17999999999995</v>
      </c>
    </row>
    <row r="29" spans="2:3" x14ac:dyDescent="0.3">
      <c r="B29" s="5" t="s">
        <v>315</v>
      </c>
      <c r="C29" s="1"/>
    </row>
    <row r="30" spans="2:3" x14ac:dyDescent="0.3">
      <c r="B30" s="17" t="s">
        <v>315</v>
      </c>
      <c r="C30" s="1"/>
    </row>
    <row r="31" spans="2:3" x14ac:dyDescent="0.3">
      <c r="B31" s="5" t="s">
        <v>316</v>
      </c>
      <c r="C31" s="1">
        <v>6018.33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786F-FF9E-44CC-BFB3-BC9FDF99C265}">
  <dimension ref="A2:U227"/>
  <sheetViews>
    <sheetView showGridLines="0" topLeftCell="C1" zoomScale="85" zoomScaleNormal="85" workbookViewId="0">
      <selection activeCell="G26" sqref="G26"/>
    </sheetView>
  </sheetViews>
  <sheetFormatPr defaultRowHeight="14.4" x14ac:dyDescent="0.3"/>
  <cols>
    <col min="2" max="2" width="13.88671875" bestFit="1" customWidth="1"/>
    <col min="3" max="3" width="14.21875" style="16" customWidth="1"/>
    <col min="4" max="4" width="12.77734375" style="16" bestFit="1" customWidth="1"/>
    <col min="5" max="5" width="20" bestFit="1" customWidth="1"/>
    <col min="6" max="6" width="6.77734375" customWidth="1"/>
    <col min="7" max="7" width="13.88671875" bestFit="1" customWidth="1"/>
    <col min="8" max="8" width="17.33203125" bestFit="1" customWidth="1"/>
    <col min="9" max="9" width="14" bestFit="1" customWidth="1"/>
    <col min="10" max="10" width="24.44140625" bestFit="1" customWidth="1"/>
    <col min="11" max="11" width="24.44140625" customWidth="1"/>
    <col min="13" max="13" width="18.21875" bestFit="1" customWidth="1"/>
    <col min="14" max="14" width="11" style="11" bestFit="1" customWidth="1"/>
    <col min="15" max="15" width="11.44140625" bestFit="1" customWidth="1"/>
    <col min="16" max="16" width="13.44140625" bestFit="1" customWidth="1"/>
    <col min="17" max="17" width="24.5546875" bestFit="1" customWidth="1"/>
    <col min="18" max="18" width="16.5546875" bestFit="1" customWidth="1"/>
    <col min="19" max="19" width="21.109375" bestFit="1" customWidth="1"/>
  </cols>
  <sheetData>
    <row r="2" spans="1:21" ht="15" thickBot="1" x14ac:dyDescent="0.35"/>
    <row r="3" spans="1:21" ht="15" thickBot="1" x14ac:dyDescent="0.35">
      <c r="B3" s="4" t="s">
        <v>314</v>
      </c>
      <c r="C3" s="16" t="s">
        <v>317</v>
      </c>
      <c r="D3" s="16" t="s">
        <v>318</v>
      </c>
      <c r="E3" t="s">
        <v>329</v>
      </c>
      <c r="F3" t="s">
        <v>327</v>
      </c>
      <c r="G3" t="s">
        <v>326</v>
      </c>
      <c r="H3" t="s">
        <v>332</v>
      </c>
      <c r="I3" t="s">
        <v>335</v>
      </c>
      <c r="J3" t="s">
        <v>337</v>
      </c>
      <c r="M3" s="7" t="s">
        <v>321</v>
      </c>
      <c r="N3" s="12" t="s">
        <v>319</v>
      </c>
      <c r="O3" s="9" t="s">
        <v>320</v>
      </c>
      <c r="P3" s="28" t="s">
        <v>328</v>
      </c>
      <c r="Q3" s="28" t="s">
        <v>330</v>
      </c>
      <c r="R3" s="28" t="s">
        <v>331</v>
      </c>
      <c r="S3" s="28" t="s">
        <v>333</v>
      </c>
      <c r="T3" s="28" t="s">
        <v>336</v>
      </c>
      <c r="U3" s="28" t="s">
        <v>338</v>
      </c>
    </row>
    <row r="4" spans="1:21" ht="15" thickBot="1" x14ac:dyDescent="0.35">
      <c r="A4">
        <v>1</v>
      </c>
      <c r="B4" s="5" t="s">
        <v>27</v>
      </c>
      <c r="C4" s="16">
        <v>11927281.799999999</v>
      </c>
      <c r="D4" s="16">
        <v>1889990.8</v>
      </c>
      <c r="E4" s="16">
        <v>130.42028985507247</v>
      </c>
      <c r="F4" s="16">
        <v>172859.15652173912</v>
      </c>
      <c r="G4" s="30">
        <v>0.20241659189522893</v>
      </c>
      <c r="H4" s="16">
        <v>28636.224242424243</v>
      </c>
      <c r="I4" s="30">
        <v>0.19739738119243952</v>
      </c>
      <c r="J4" s="16">
        <v>19.256515151515153</v>
      </c>
      <c r="K4" s="16"/>
      <c r="L4">
        <v>2</v>
      </c>
      <c r="M4" s="8" t="str">
        <f>VLOOKUP(L4,A4:B8,2)</f>
        <v>John Terry</v>
      </c>
      <c r="N4" s="13">
        <f>VLOOKUP(M4,B4:D8,2)</f>
        <v>10594800.510000004</v>
      </c>
      <c r="O4" s="6">
        <f>VLOOKUP(M4,B4:D8,3)</f>
        <v>1815167.9900000002</v>
      </c>
      <c r="P4" s="27" t="str">
        <f>ROUND(VLOOKUP(Table2[[#This Row],[EMPLOYEE NAME]],B4:F8,5)/1000000,1)&amp;"M"</f>
        <v>0.2M</v>
      </c>
      <c r="Q4" s="33">
        <f>ROUND(VLOOKUP(M4,B4:F8,4),0)</f>
        <v>110</v>
      </c>
      <c r="R4" s="31">
        <f>(VLOOKUP(M4,B4:G8,6))</f>
        <v>0.17980319799638123</v>
      </c>
      <c r="S4" s="27" t="str">
        <f>ROUND(VLOOKUP(Table2[[#This Row],[EMPLOYEE NAME]],B4:H8,7)/1000000,2)&amp;"M"</f>
        <v>0.03M</v>
      </c>
      <c r="T4" s="31">
        <f>(VLOOKUP(M4,B4:I8,8))</f>
        <v>0.18958262000552822</v>
      </c>
      <c r="U4" s="38">
        <f>VLOOKUP(M4,B4:J8,9)</f>
        <v>17.90746031746032</v>
      </c>
    </row>
    <row r="5" spans="1:21" x14ac:dyDescent="0.3">
      <c r="A5">
        <v>2</v>
      </c>
      <c r="B5" s="5" t="s">
        <v>37</v>
      </c>
      <c r="C5" s="16">
        <v>10594800.510000004</v>
      </c>
      <c r="D5" s="16">
        <v>1815167.9900000002</v>
      </c>
      <c r="E5" s="16">
        <v>109.50793650793651</v>
      </c>
      <c r="F5" s="16">
        <v>168171.43666666673</v>
      </c>
      <c r="G5" s="30">
        <v>0.17980319799638123</v>
      </c>
      <c r="H5" s="16">
        <v>28812.190317460321</v>
      </c>
      <c r="I5" s="30">
        <v>0.18958262000552822</v>
      </c>
      <c r="J5" s="16">
        <v>17.90746031746032</v>
      </c>
      <c r="K5" s="16"/>
    </row>
    <row r="6" spans="1:21" x14ac:dyDescent="0.3">
      <c r="A6">
        <v>3</v>
      </c>
      <c r="B6" s="5" t="s">
        <v>25</v>
      </c>
      <c r="C6" s="16">
        <v>12741889.219999997</v>
      </c>
      <c r="D6" s="16">
        <v>2123677.2200000007</v>
      </c>
      <c r="E6" s="16">
        <v>114.05970149253731</v>
      </c>
      <c r="F6" s="16">
        <v>190177.45104477607</v>
      </c>
      <c r="G6" s="30">
        <v>0.21624120511841652</v>
      </c>
      <c r="H6" s="16">
        <v>32176.927575757585</v>
      </c>
      <c r="I6" s="30">
        <v>0.22180442451150575</v>
      </c>
      <c r="J6" s="16">
        <v>17.441666666666659</v>
      </c>
      <c r="K6" s="16"/>
    </row>
    <row r="7" spans="1:21" x14ac:dyDescent="0.3">
      <c r="A7">
        <v>4</v>
      </c>
      <c r="B7" s="5" t="s">
        <v>18</v>
      </c>
      <c r="C7" s="16">
        <v>12815883.719999999</v>
      </c>
      <c r="D7" s="16">
        <v>2034092.21</v>
      </c>
      <c r="E7" s="16">
        <v>118.7605633802817</v>
      </c>
      <c r="F7" s="16">
        <v>180505.40450704223</v>
      </c>
      <c r="G7" s="30">
        <v>0.2174969576662428</v>
      </c>
      <c r="H7" s="16">
        <v>28649.186056338029</v>
      </c>
      <c r="I7" s="30">
        <v>0.21244784649636481</v>
      </c>
      <c r="J7" s="16">
        <v>16.44140845070422</v>
      </c>
      <c r="K7" s="16"/>
    </row>
    <row r="8" spans="1:21" x14ac:dyDescent="0.3">
      <c r="A8">
        <v>5</v>
      </c>
      <c r="B8" s="5" t="s">
        <v>23</v>
      </c>
      <c r="C8" s="16">
        <v>10844572.279999996</v>
      </c>
      <c r="D8" s="16">
        <v>1711620.2800000003</v>
      </c>
      <c r="E8" s="16">
        <v>127.03030303030303</v>
      </c>
      <c r="F8" s="16">
        <v>164311.70121212114</v>
      </c>
      <c r="G8" s="30">
        <v>0.18404204732373067</v>
      </c>
      <c r="H8" s="16">
        <v>26332.619692307697</v>
      </c>
      <c r="I8" s="30">
        <v>0.17876772779416181</v>
      </c>
      <c r="J8" s="16">
        <v>20.011384615384614</v>
      </c>
      <c r="K8" s="16"/>
      <c r="M8" s="16" cm="1">
        <f t="array" ref="M8">Table2[SALES]</f>
        <v>10594800.510000004</v>
      </c>
      <c r="N8" s="16" cm="1">
        <f t="array" ref="N8">Table2[PROFIT]</f>
        <v>1815167.9900000002</v>
      </c>
      <c r="P8" s="29" t="str" cm="1">
        <f t="array" ref="P8">Table2[AVERAGE]</f>
        <v>0.2M</v>
      </c>
      <c r="Q8" s="34" cm="1">
        <f t="array" ref="Q8">Table2[AVERAGE SALES PRICE]</f>
        <v>110</v>
      </c>
      <c r="R8" s="32" cm="1">
        <f t="array" ref="R8">Table2[PERCENTAGE]</f>
        <v>0.17980319799638123</v>
      </c>
      <c r="S8" s="35" t="str" cm="1">
        <f t="array" ref="S8">Table2[PROFIT2]</f>
        <v>0.03M</v>
      </c>
      <c r="T8" s="32" cm="1">
        <f t="array" ref="T8">Table2[% profit]</f>
        <v>0.18958262000552822</v>
      </c>
      <c r="U8" s="39" cm="1">
        <f t="array" ref="U8">Table2[Average profit/unit]</f>
        <v>17.90746031746032</v>
      </c>
    </row>
    <row r="9" spans="1:21" x14ac:dyDescent="0.3">
      <c r="B9" s="5" t="s">
        <v>315</v>
      </c>
      <c r="E9" s="16"/>
      <c r="F9" s="16"/>
      <c r="G9" s="30">
        <v>0</v>
      </c>
      <c r="H9" s="16"/>
      <c r="I9" s="30">
        <v>0</v>
      </c>
      <c r="J9" s="16"/>
      <c r="K9" s="16"/>
      <c r="O9" s="14"/>
      <c r="U9" s="43"/>
    </row>
    <row r="10" spans="1:21" x14ac:dyDescent="0.3">
      <c r="B10" s="5" t="s">
        <v>316</v>
      </c>
      <c r="C10" s="16">
        <v>58924427.529999986</v>
      </c>
      <c r="D10" s="16">
        <v>9574548.5</v>
      </c>
      <c r="E10" s="16">
        <v>120.10714285714286</v>
      </c>
      <c r="F10" s="16">
        <v>175370.32002976188</v>
      </c>
      <c r="G10" s="30">
        <v>1</v>
      </c>
      <c r="H10" s="16">
        <v>28926.128398791541</v>
      </c>
      <c r="I10" s="30">
        <v>1</v>
      </c>
      <c r="J10" s="16">
        <v>18.182265861027179</v>
      </c>
      <c r="K10" s="16"/>
    </row>
    <row r="11" spans="1:21" x14ac:dyDescent="0.3">
      <c r="C11"/>
      <c r="D11"/>
    </row>
    <row r="12" spans="1:21" x14ac:dyDescent="0.3">
      <c r="C12"/>
      <c r="D12"/>
    </row>
    <row r="13" spans="1:21" ht="15.6" x14ac:dyDescent="0.3">
      <c r="C13" s="45">
        <f>GETPIVOTDATA("Sum of  Sales",$B$3)</f>
        <v>58924427.529999986</v>
      </c>
      <c r="D13" s="45">
        <f>GETPIVOTDATA("Sum of Profit",$B$3)</f>
        <v>9574548.5</v>
      </c>
      <c r="J13" s="16"/>
    </row>
    <row r="14" spans="1:21" x14ac:dyDescent="0.3">
      <c r="C14"/>
      <c r="D14"/>
    </row>
    <row r="15" spans="1:21" x14ac:dyDescent="0.3">
      <c r="C15"/>
      <c r="D15"/>
    </row>
    <row r="16" spans="1:21" x14ac:dyDescent="0.3">
      <c r="C16"/>
      <c r="D16"/>
    </row>
    <row r="17" spans="3:8" x14ac:dyDescent="0.3">
      <c r="C17"/>
      <c r="D17"/>
      <c r="F17" s="47" t="s">
        <v>345</v>
      </c>
      <c r="G17" s="47" t="s">
        <v>346</v>
      </c>
      <c r="H17" s="47" t="s">
        <v>347</v>
      </c>
    </row>
    <row r="18" spans="3:8" x14ac:dyDescent="0.3">
      <c r="C18"/>
      <c r="D18"/>
      <c r="F18" s="48">
        <v>1</v>
      </c>
      <c r="G18" s="48" t="s">
        <v>27</v>
      </c>
      <c r="H18" s="49">
        <f>VLOOKUP(G18,$B$4:$J$8,9)</f>
        <v>19.256515151515153</v>
      </c>
    </row>
    <row r="19" spans="3:8" x14ac:dyDescent="0.3">
      <c r="C19"/>
      <c r="D19"/>
      <c r="F19" s="48">
        <v>2</v>
      </c>
      <c r="G19" s="48" t="s">
        <v>37</v>
      </c>
      <c r="H19" s="49">
        <f t="shared" ref="H19:H22" si="0">VLOOKUP(G19,$B$4:$J$8,9)</f>
        <v>17.90746031746032</v>
      </c>
    </row>
    <row r="20" spans="3:8" x14ac:dyDescent="0.3">
      <c r="C20"/>
      <c r="D20"/>
      <c r="F20" s="48">
        <v>3</v>
      </c>
      <c r="G20" s="48" t="s">
        <v>25</v>
      </c>
      <c r="H20" s="49">
        <f t="shared" si="0"/>
        <v>17.441666666666659</v>
      </c>
    </row>
    <row r="21" spans="3:8" x14ac:dyDescent="0.3">
      <c r="C21"/>
      <c r="D21"/>
      <c r="F21" s="48">
        <v>4</v>
      </c>
      <c r="G21" s="48" t="s">
        <v>18</v>
      </c>
      <c r="H21" s="49">
        <f t="shared" si="0"/>
        <v>16.44140845070422</v>
      </c>
    </row>
    <row r="22" spans="3:8" x14ac:dyDescent="0.3">
      <c r="C22"/>
      <c r="D22"/>
      <c r="F22" s="48">
        <v>5</v>
      </c>
      <c r="G22" s="48" t="s">
        <v>23</v>
      </c>
      <c r="H22" s="49">
        <f t="shared" si="0"/>
        <v>20.011384615384614</v>
      </c>
    </row>
    <row r="23" spans="3:8" x14ac:dyDescent="0.3">
      <c r="C23"/>
      <c r="D23"/>
    </row>
    <row r="24" spans="3:8" x14ac:dyDescent="0.3">
      <c r="C24"/>
      <c r="D24"/>
    </row>
    <row r="25" spans="3:8" x14ac:dyDescent="0.3">
      <c r="C25"/>
      <c r="D25"/>
    </row>
    <row r="26" spans="3:8" x14ac:dyDescent="0.3">
      <c r="C26"/>
      <c r="D26"/>
    </row>
    <row r="27" spans="3:8" x14ac:dyDescent="0.3">
      <c r="C27"/>
      <c r="D27"/>
    </row>
    <row r="28" spans="3:8" x14ac:dyDescent="0.3">
      <c r="C28"/>
      <c r="D28"/>
    </row>
    <row r="29" spans="3:8" x14ac:dyDescent="0.3">
      <c r="C29"/>
      <c r="D29"/>
    </row>
    <row r="30" spans="3:8" x14ac:dyDescent="0.3">
      <c r="C30"/>
      <c r="D30"/>
    </row>
    <row r="31" spans="3:8" x14ac:dyDescent="0.3">
      <c r="C31"/>
      <c r="D31"/>
    </row>
    <row r="32" spans="3:8" x14ac:dyDescent="0.3">
      <c r="C32"/>
      <c r="D32"/>
    </row>
    <row r="33" spans="3:4" x14ac:dyDescent="0.3">
      <c r="C33"/>
      <c r="D33"/>
    </row>
    <row r="34" spans="3:4" x14ac:dyDescent="0.3">
      <c r="C34"/>
      <c r="D34"/>
    </row>
    <row r="35" spans="3:4" x14ac:dyDescent="0.3">
      <c r="C35"/>
      <c r="D35"/>
    </row>
    <row r="36" spans="3:4" x14ac:dyDescent="0.3">
      <c r="C36"/>
      <c r="D36"/>
    </row>
    <row r="37" spans="3:4" x14ac:dyDescent="0.3">
      <c r="C37"/>
      <c r="D37"/>
    </row>
    <row r="38" spans="3:4" x14ac:dyDescent="0.3">
      <c r="C38"/>
      <c r="D38"/>
    </row>
    <row r="39" spans="3:4" x14ac:dyDescent="0.3">
      <c r="C39"/>
      <c r="D39"/>
    </row>
    <row r="40" spans="3:4" x14ac:dyDescent="0.3">
      <c r="C40"/>
      <c r="D40"/>
    </row>
    <row r="41" spans="3:4" x14ac:dyDescent="0.3">
      <c r="C41"/>
      <c r="D41"/>
    </row>
    <row r="42" spans="3:4" x14ac:dyDescent="0.3">
      <c r="C42"/>
      <c r="D42"/>
    </row>
    <row r="43" spans="3:4" x14ac:dyDescent="0.3">
      <c r="C43"/>
      <c r="D43"/>
    </row>
    <row r="44" spans="3:4" x14ac:dyDescent="0.3">
      <c r="C44"/>
      <c r="D44"/>
    </row>
    <row r="45" spans="3:4" x14ac:dyDescent="0.3">
      <c r="C45"/>
      <c r="D45"/>
    </row>
    <row r="46" spans="3:4" x14ac:dyDescent="0.3">
      <c r="C46"/>
      <c r="D46"/>
    </row>
    <row r="47" spans="3:4" x14ac:dyDescent="0.3">
      <c r="C47"/>
      <c r="D47"/>
    </row>
    <row r="48" spans="3:4" x14ac:dyDescent="0.3">
      <c r="C48"/>
      <c r="D48"/>
    </row>
    <row r="49" spans="3:4" x14ac:dyDescent="0.3">
      <c r="C49"/>
      <c r="D49"/>
    </row>
    <row r="50" spans="3:4" x14ac:dyDescent="0.3">
      <c r="C50"/>
      <c r="D50"/>
    </row>
    <row r="51" spans="3:4" x14ac:dyDescent="0.3">
      <c r="C51"/>
      <c r="D51"/>
    </row>
    <row r="52" spans="3:4" x14ac:dyDescent="0.3">
      <c r="C52"/>
      <c r="D52"/>
    </row>
    <row r="53" spans="3:4" x14ac:dyDescent="0.3">
      <c r="C53"/>
      <c r="D53"/>
    </row>
    <row r="54" spans="3:4" x14ac:dyDescent="0.3">
      <c r="C54"/>
      <c r="D54"/>
    </row>
    <row r="55" spans="3:4" x14ac:dyDescent="0.3">
      <c r="C55"/>
      <c r="D55"/>
    </row>
    <row r="56" spans="3:4" x14ac:dyDescent="0.3">
      <c r="C56"/>
      <c r="D56"/>
    </row>
    <row r="57" spans="3:4" x14ac:dyDescent="0.3">
      <c r="C57"/>
      <c r="D57"/>
    </row>
    <row r="58" spans="3:4" x14ac:dyDescent="0.3">
      <c r="C58"/>
      <c r="D58"/>
    </row>
    <row r="59" spans="3:4" x14ac:dyDescent="0.3">
      <c r="C59"/>
      <c r="D59"/>
    </row>
    <row r="60" spans="3:4" x14ac:dyDescent="0.3">
      <c r="C60"/>
      <c r="D60"/>
    </row>
    <row r="61" spans="3:4" x14ac:dyDescent="0.3">
      <c r="C61"/>
      <c r="D61"/>
    </row>
    <row r="62" spans="3:4" x14ac:dyDescent="0.3">
      <c r="C62"/>
      <c r="D62"/>
    </row>
    <row r="63" spans="3:4" x14ac:dyDescent="0.3">
      <c r="C63"/>
      <c r="D63"/>
    </row>
    <row r="64" spans="3:4" x14ac:dyDescent="0.3">
      <c r="C64"/>
      <c r="D64"/>
    </row>
    <row r="65" spans="3:4" x14ac:dyDescent="0.3">
      <c r="C65"/>
      <c r="D65"/>
    </row>
    <row r="66" spans="3:4" x14ac:dyDescent="0.3">
      <c r="C66"/>
      <c r="D66"/>
    </row>
    <row r="67" spans="3:4" x14ac:dyDescent="0.3">
      <c r="C67"/>
      <c r="D67"/>
    </row>
    <row r="68" spans="3:4" x14ac:dyDescent="0.3">
      <c r="C68"/>
      <c r="D68"/>
    </row>
    <row r="69" spans="3:4" x14ac:dyDescent="0.3">
      <c r="C69"/>
      <c r="D69"/>
    </row>
    <row r="70" spans="3:4" x14ac:dyDescent="0.3">
      <c r="C70"/>
      <c r="D70"/>
    </row>
    <row r="71" spans="3:4" x14ac:dyDescent="0.3">
      <c r="C71"/>
      <c r="D71"/>
    </row>
    <row r="72" spans="3:4" x14ac:dyDescent="0.3">
      <c r="C72"/>
      <c r="D72"/>
    </row>
    <row r="73" spans="3:4" x14ac:dyDescent="0.3">
      <c r="C73"/>
      <c r="D73"/>
    </row>
    <row r="74" spans="3:4" x14ac:dyDescent="0.3">
      <c r="C74"/>
      <c r="D74"/>
    </row>
    <row r="75" spans="3:4" x14ac:dyDescent="0.3">
      <c r="C75"/>
      <c r="D75"/>
    </row>
    <row r="76" spans="3:4" x14ac:dyDescent="0.3">
      <c r="C76"/>
      <c r="D76"/>
    </row>
    <row r="77" spans="3:4" x14ac:dyDescent="0.3">
      <c r="C77"/>
      <c r="D77"/>
    </row>
    <row r="78" spans="3:4" x14ac:dyDescent="0.3">
      <c r="C78"/>
      <c r="D78"/>
    </row>
    <row r="79" spans="3:4" x14ac:dyDescent="0.3">
      <c r="C79"/>
      <c r="D79"/>
    </row>
    <row r="80" spans="3:4" x14ac:dyDescent="0.3">
      <c r="C80"/>
      <c r="D80"/>
    </row>
    <row r="81" spans="3:4" x14ac:dyDescent="0.3">
      <c r="C81"/>
      <c r="D81"/>
    </row>
    <row r="82" spans="3:4" x14ac:dyDescent="0.3">
      <c r="C82"/>
      <c r="D82"/>
    </row>
    <row r="83" spans="3:4" x14ac:dyDescent="0.3">
      <c r="C83"/>
      <c r="D83"/>
    </row>
    <row r="84" spans="3:4" x14ac:dyDescent="0.3">
      <c r="C84"/>
      <c r="D84"/>
    </row>
    <row r="85" spans="3:4" x14ac:dyDescent="0.3">
      <c r="C85"/>
      <c r="D85"/>
    </row>
    <row r="86" spans="3:4" x14ac:dyDescent="0.3">
      <c r="C86"/>
      <c r="D86"/>
    </row>
    <row r="87" spans="3:4" x14ac:dyDescent="0.3">
      <c r="C87"/>
      <c r="D87"/>
    </row>
    <row r="88" spans="3:4" x14ac:dyDescent="0.3">
      <c r="C88"/>
      <c r="D88"/>
    </row>
    <row r="89" spans="3:4" x14ac:dyDescent="0.3">
      <c r="C89"/>
      <c r="D89"/>
    </row>
    <row r="90" spans="3:4" x14ac:dyDescent="0.3">
      <c r="C90"/>
      <c r="D90"/>
    </row>
    <row r="91" spans="3:4" x14ac:dyDescent="0.3">
      <c r="C91"/>
      <c r="D91"/>
    </row>
    <row r="92" spans="3:4" x14ac:dyDescent="0.3">
      <c r="C92"/>
      <c r="D92"/>
    </row>
    <row r="93" spans="3:4" x14ac:dyDescent="0.3">
      <c r="C93"/>
      <c r="D93"/>
    </row>
    <row r="94" spans="3:4" x14ac:dyDescent="0.3">
      <c r="C94"/>
      <c r="D94"/>
    </row>
    <row r="95" spans="3:4" x14ac:dyDescent="0.3">
      <c r="C95"/>
      <c r="D95"/>
    </row>
    <row r="96" spans="3:4" x14ac:dyDescent="0.3">
      <c r="C96"/>
      <c r="D96"/>
    </row>
    <row r="97" spans="3:4" x14ac:dyDescent="0.3">
      <c r="C97"/>
      <c r="D97"/>
    </row>
    <row r="98" spans="3:4" x14ac:dyDescent="0.3">
      <c r="C98"/>
      <c r="D98"/>
    </row>
    <row r="99" spans="3:4" x14ac:dyDescent="0.3">
      <c r="C99"/>
      <c r="D99"/>
    </row>
    <row r="100" spans="3:4" x14ac:dyDescent="0.3">
      <c r="C100"/>
      <c r="D100"/>
    </row>
    <row r="101" spans="3:4" x14ac:dyDescent="0.3">
      <c r="C101"/>
      <c r="D101"/>
    </row>
    <row r="102" spans="3:4" x14ac:dyDescent="0.3">
      <c r="C102"/>
      <c r="D102"/>
    </row>
    <row r="103" spans="3:4" x14ac:dyDescent="0.3">
      <c r="C103"/>
      <c r="D103"/>
    </row>
    <row r="104" spans="3:4" x14ac:dyDescent="0.3">
      <c r="C104"/>
      <c r="D104"/>
    </row>
    <row r="105" spans="3:4" x14ac:dyDescent="0.3">
      <c r="C105"/>
      <c r="D105"/>
    </row>
    <row r="106" spans="3:4" x14ac:dyDescent="0.3">
      <c r="C106"/>
      <c r="D106"/>
    </row>
    <row r="107" spans="3:4" x14ac:dyDescent="0.3">
      <c r="C107"/>
      <c r="D107"/>
    </row>
    <row r="108" spans="3:4" x14ac:dyDescent="0.3">
      <c r="C108"/>
      <c r="D108"/>
    </row>
    <row r="109" spans="3:4" x14ac:dyDescent="0.3">
      <c r="C109"/>
      <c r="D109"/>
    </row>
    <row r="110" spans="3:4" x14ac:dyDescent="0.3">
      <c r="C110"/>
      <c r="D110"/>
    </row>
    <row r="111" spans="3:4" x14ac:dyDescent="0.3">
      <c r="C111"/>
      <c r="D111"/>
    </row>
    <row r="112" spans="3:4" x14ac:dyDescent="0.3">
      <c r="C112"/>
      <c r="D112"/>
    </row>
    <row r="113" spans="3:4" x14ac:dyDescent="0.3">
      <c r="C113"/>
      <c r="D113"/>
    </row>
    <row r="114" spans="3:4" x14ac:dyDescent="0.3">
      <c r="C114"/>
      <c r="D114"/>
    </row>
    <row r="115" spans="3:4" x14ac:dyDescent="0.3">
      <c r="C115"/>
      <c r="D115"/>
    </row>
    <row r="116" spans="3:4" x14ac:dyDescent="0.3">
      <c r="C116"/>
      <c r="D116"/>
    </row>
    <row r="117" spans="3:4" x14ac:dyDescent="0.3">
      <c r="C117"/>
      <c r="D117"/>
    </row>
    <row r="118" spans="3:4" x14ac:dyDescent="0.3">
      <c r="C118"/>
      <c r="D118"/>
    </row>
    <row r="119" spans="3:4" x14ac:dyDescent="0.3">
      <c r="C119"/>
      <c r="D119"/>
    </row>
    <row r="120" spans="3:4" x14ac:dyDescent="0.3">
      <c r="C120"/>
      <c r="D120"/>
    </row>
    <row r="121" spans="3:4" x14ac:dyDescent="0.3">
      <c r="C121"/>
      <c r="D121"/>
    </row>
    <row r="122" spans="3:4" x14ac:dyDescent="0.3">
      <c r="C122"/>
      <c r="D122"/>
    </row>
    <row r="123" spans="3:4" x14ac:dyDescent="0.3">
      <c r="C123"/>
      <c r="D123"/>
    </row>
    <row r="124" spans="3:4" x14ac:dyDescent="0.3">
      <c r="C124"/>
      <c r="D124"/>
    </row>
    <row r="125" spans="3:4" x14ac:dyDescent="0.3">
      <c r="C125"/>
      <c r="D125"/>
    </row>
    <row r="126" spans="3:4" x14ac:dyDescent="0.3">
      <c r="C126"/>
      <c r="D126"/>
    </row>
    <row r="127" spans="3:4" x14ac:dyDescent="0.3">
      <c r="C127"/>
      <c r="D127"/>
    </row>
    <row r="128" spans="3:4" x14ac:dyDescent="0.3">
      <c r="C128"/>
      <c r="D128"/>
    </row>
    <row r="129" spans="3:4" x14ac:dyDescent="0.3">
      <c r="C129"/>
      <c r="D129"/>
    </row>
    <row r="130" spans="3:4" x14ac:dyDescent="0.3">
      <c r="C130"/>
      <c r="D130"/>
    </row>
    <row r="131" spans="3:4" x14ac:dyDescent="0.3">
      <c r="C131"/>
      <c r="D131"/>
    </row>
    <row r="132" spans="3:4" x14ac:dyDescent="0.3">
      <c r="C132"/>
      <c r="D132"/>
    </row>
    <row r="133" spans="3:4" x14ac:dyDescent="0.3">
      <c r="C133"/>
      <c r="D133"/>
    </row>
    <row r="134" spans="3:4" x14ac:dyDescent="0.3">
      <c r="C134"/>
      <c r="D134"/>
    </row>
    <row r="135" spans="3:4" x14ac:dyDescent="0.3">
      <c r="C135"/>
      <c r="D135"/>
    </row>
    <row r="136" spans="3:4" x14ac:dyDescent="0.3">
      <c r="C136"/>
      <c r="D136"/>
    </row>
    <row r="137" spans="3:4" x14ac:dyDescent="0.3">
      <c r="C137"/>
      <c r="D137"/>
    </row>
    <row r="138" spans="3:4" x14ac:dyDescent="0.3">
      <c r="C138"/>
      <c r="D138"/>
    </row>
    <row r="139" spans="3:4" x14ac:dyDescent="0.3">
      <c r="C139"/>
      <c r="D139"/>
    </row>
    <row r="140" spans="3:4" x14ac:dyDescent="0.3">
      <c r="C140"/>
      <c r="D140"/>
    </row>
    <row r="141" spans="3:4" x14ac:dyDescent="0.3">
      <c r="C141"/>
      <c r="D141"/>
    </row>
    <row r="142" spans="3:4" x14ac:dyDescent="0.3">
      <c r="C142"/>
      <c r="D142"/>
    </row>
    <row r="143" spans="3:4" x14ac:dyDescent="0.3">
      <c r="C143"/>
      <c r="D143"/>
    </row>
    <row r="144" spans="3:4" x14ac:dyDescent="0.3">
      <c r="C144"/>
      <c r="D144"/>
    </row>
    <row r="145" spans="3:4" x14ac:dyDescent="0.3">
      <c r="C145"/>
      <c r="D145"/>
    </row>
    <row r="146" spans="3:4" x14ac:dyDescent="0.3">
      <c r="C146"/>
      <c r="D146"/>
    </row>
    <row r="147" spans="3:4" x14ac:dyDescent="0.3">
      <c r="C147"/>
      <c r="D147"/>
    </row>
    <row r="148" spans="3:4" x14ac:dyDescent="0.3">
      <c r="C148"/>
      <c r="D148"/>
    </row>
    <row r="149" spans="3:4" x14ac:dyDescent="0.3">
      <c r="C149"/>
      <c r="D149"/>
    </row>
    <row r="150" spans="3:4" x14ac:dyDescent="0.3">
      <c r="C150"/>
      <c r="D150"/>
    </row>
    <row r="151" spans="3:4" x14ac:dyDescent="0.3">
      <c r="C151"/>
      <c r="D151"/>
    </row>
    <row r="152" spans="3:4" x14ac:dyDescent="0.3">
      <c r="C152"/>
      <c r="D152"/>
    </row>
    <row r="153" spans="3:4" x14ac:dyDescent="0.3">
      <c r="C153"/>
      <c r="D153"/>
    </row>
    <row r="154" spans="3:4" x14ac:dyDescent="0.3">
      <c r="C154"/>
      <c r="D154"/>
    </row>
    <row r="155" spans="3:4" x14ac:dyDescent="0.3">
      <c r="C155"/>
      <c r="D155"/>
    </row>
    <row r="156" spans="3:4" x14ac:dyDescent="0.3">
      <c r="C156"/>
      <c r="D156"/>
    </row>
    <row r="157" spans="3:4" x14ac:dyDescent="0.3">
      <c r="C157"/>
      <c r="D157"/>
    </row>
    <row r="158" spans="3:4" x14ac:dyDescent="0.3">
      <c r="C158"/>
      <c r="D158"/>
    </row>
    <row r="159" spans="3:4" x14ac:dyDescent="0.3">
      <c r="C159"/>
      <c r="D159"/>
    </row>
    <row r="160" spans="3:4" x14ac:dyDescent="0.3">
      <c r="C160"/>
      <c r="D160"/>
    </row>
    <row r="161" spans="3:4" x14ac:dyDescent="0.3">
      <c r="C161"/>
      <c r="D161"/>
    </row>
    <row r="162" spans="3:4" x14ac:dyDescent="0.3">
      <c r="C162"/>
      <c r="D162"/>
    </row>
    <row r="163" spans="3:4" x14ac:dyDescent="0.3">
      <c r="C163"/>
      <c r="D163"/>
    </row>
    <row r="164" spans="3:4" x14ac:dyDescent="0.3">
      <c r="C164"/>
      <c r="D164"/>
    </row>
    <row r="165" spans="3:4" x14ac:dyDescent="0.3">
      <c r="C165"/>
      <c r="D165"/>
    </row>
    <row r="166" spans="3:4" x14ac:dyDescent="0.3">
      <c r="C166"/>
      <c r="D166"/>
    </row>
    <row r="167" spans="3:4" x14ac:dyDescent="0.3">
      <c r="C167"/>
      <c r="D167"/>
    </row>
    <row r="168" spans="3:4" x14ac:dyDescent="0.3">
      <c r="C168"/>
      <c r="D168"/>
    </row>
    <row r="169" spans="3:4" x14ac:dyDescent="0.3">
      <c r="C169"/>
      <c r="D169"/>
    </row>
    <row r="170" spans="3:4" x14ac:dyDescent="0.3">
      <c r="C170"/>
      <c r="D170"/>
    </row>
    <row r="171" spans="3:4" x14ac:dyDescent="0.3">
      <c r="C171"/>
      <c r="D171"/>
    </row>
    <row r="172" spans="3:4" x14ac:dyDescent="0.3">
      <c r="C172"/>
      <c r="D172"/>
    </row>
    <row r="173" spans="3:4" x14ac:dyDescent="0.3">
      <c r="C173"/>
      <c r="D173"/>
    </row>
    <row r="174" spans="3:4" x14ac:dyDescent="0.3">
      <c r="C174"/>
      <c r="D174"/>
    </row>
    <row r="175" spans="3:4" x14ac:dyDescent="0.3">
      <c r="C175"/>
      <c r="D175"/>
    </row>
    <row r="176" spans="3:4" x14ac:dyDescent="0.3">
      <c r="C176"/>
      <c r="D176"/>
    </row>
    <row r="177" spans="3:4" x14ac:dyDescent="0.3">
      <c r="C177"/>
      <c r="D177"/>
    </row>
    <row r="178" spans="3:4" x14ac:dyDescent="0.3">
      <c r="C178"/>
      <c r="D178"/>
    </row>
    <row r="179" spans="3:4" x14ac:dyDescent="0.3">
      <c r="C179"/>
      <c r="D179"/>
    </row>
    <row r="180" spans="3:4" x14ac:dyDescent="0.3">
      <c r="C180"/>
      <c r="D180"/>
    </row>
    <row r="181" spans="3:4" x14ac:dyDescent="0.3">
      <c r="C181"/>
      <c r="D181"/>
    </row>
    <row r="182" spans="3:4" x14ac:dyDescent="0.3">
      <c r="C182"/>
      <c r="D182"/>
    </row>
    <row r="183" spans="3:4" x14ac:dyDescent="0.3">
      <c r="C183"/>
      <c r="D183"/>
    </row>
    <row r="184" spans="3:4" x14ac:dyDescent="0.3">
      <c r="C184"/>
      <c r="D184"/>
    </row>
    <row r="185" spans="3:4" x14ac:dyDescent="0.3">
      <c r="C185"/>
      <c r="D185"/>
    </row>
    <row r="186" spans="3:4" x14ac:dyDescent="0.3">
      <c r="C186"/>
      <c r="D186"/>
    </row>
    <row r="187" spans="3:4" x14ac:dyDescent="0.3">
      <c r="C187"/>
      <c r="D187"/>
    </row>
    <row r="188" spans="3:4" x14ac:dyDescent="0.3">
      <c r="C188"/>
      <c r="D188"/>
    </row>
    <row r="189" spans="3:4" x14ac:dyDescent="0.3">
      <c r="C189"/>
      <c r="D189"/>
    </row>
    <row r="190" spans="3:4" x14ac:dyDescent="0.3">
      <c r="C190"/>
      <c r="D190"/>
    </row>
    <row r="191" spans="3:4" x14ac:dyDescent="0.3">
      <c r="C191"/>
      <c r="D191"/>
    </row>
    <row r="192" spans="3:4" x14ac:dyDescent="0.3">
      <c r="C192"/>
      <c r="D192"/>
    </row>
    <row r="193" spans="3:4" x14ac:dyDescent="0.3">
      <c r="C193"/>
      <c r="D193"/>
    </row>
    <row r="194" spans="3:4" x14ac:dyDescent="0.3">
      <c r="C194"/>
      <c r="D194"/>
    </row>
    <row r="195" spans="3:4" x14ac:dyDescent="0.3">
      <c r="C195"/>
      <c r="D195"/>
    </row>
    <row r="196" spans="3:4" x14ac:dyDescent="0.3">
      <c r="C196"/>
      <c r="D196"/>
    </row>
    <row r="197" spans="3:4" x14ac:dyDescent="0.3">
      <c r="C197"/>
      <c r="D197"/>
    </row>
    <row r="198" spans="3:4" x14ac:dyDescent="0.3">
      <c r="C198"/>
      <c r="D198"/>
    </row>
    <row r="199" spans="3:4" x14ac:dyDescent="0.3">
      <c r="C199"/>
      <c r="D199"/>
    </row>
    <row r="200" spans="3:4" x14ac:dyDescent="0.3">
      <c r="C200"/>
      <c r="D200"/>
    </row>
    <row r="201" spans="3:4" x14ac:dyDescent="0.3">
      <c r="C201"/>
      <c r="D201"/>
    </row>
    <row r="202" spans="3:4" x14ac:dyDescent="0.3">
      <c r="C202"/>
      <c r="D202"/>
    </row>
    <row r="203" spans="3:4" x14ac:dyDescent="0.3">
      <c r="C203"/>
      <c r="D203"/>
    </row>
    <row r="204" spans="3:4" x14ac:dyDescent="0.3">
      <c r="C204"/>
      <c r="D204"/>
    </row>
    <row r="205" spans="3:4" x14ac:dyDescent="0.3">
      <c r="C205"/>
      <c r="D205"/>
    </row>
    <row r="206" spans="3:4" x14ac:dyDescent="0.3">
      <c r="C206"/>
      <c r="D206"/>
    </row>
    <row r="207" spans="3:4" x14ac:dyDescent="0.3">
      <c r="C207"/>
      <c r="D207"/>
    </row>
    <row r="208" spans="3:4" x14ac:dyDescent="0.3">
      <c r="C208"/>
      <c r="D208"/>
    </row>
    <row r="209" spans="3:4" x14ac:dyDescent="0.3">
      <c r="C209"/>
      <c r="D209"/>
    </row>
    <row r="210" spans="3:4" x14ac:dyDescent="0.3">
      <c r="C210"/>
      <c r="D210"/>
    </row>
    <row r="211" spans="3:4" x14ac:dyDescent="0.3">
      <c r="C211"/>
      <c r="D211"/>
    </row>
    <row r="212" spans="3:4" x14ac:dyDescent="0.3">
      <c r="C212"/>
      <c r="D212"/>
    </row>
    <row r="213" spans="3:4" x14ac:dyDescent="0.3">
      <c r="C213"/>
      <c r="D213"/>
    </row>
    <row r="214" spans="3:4" x14ac:dyDescent="0.3">
      <c r="C214"/>
      <c r="D214"/>
    </row>
    <row r="215" spans="3:4" x14ac:dyDescent="0.3">
      <c r="C215"/>
      <c r="D215"/>
    </row>
    <row r="216" spans="3:4" x14ac:dyDescent="0.3">
      <c r="C216"/>
      <c r="D216"/>
    </row>
    <row r="217" spans="3:4" x14ac:dyDescent="0.3">
      <c r="C217"/>
      <c r="D217"/>
    </row>
    <row r="218" spans="3:4" x14ac:dyDescent="0.3">
      <c r="C218"/>
      <c r="D218"/>
    </row>
    <row r="219" spans="3:4" x14ac:dyDescent="0.3">
      <c r="C219"/>
      <c r="D219"/>
    </row>
    <row r="220" spans="3:4" x14ac:dyDescent="0.3">
      <c r="C220"/>
      <c r="D220"/>
    </row>
    <row r="221" spans="3:4" x14ac:dyDescent="0.3">
      <c r="C221"/>
      <c r="D221"/>
    </row>
    <row r="222" spans="3:4" x14ac:dyDescent="0.3">
      <c r="C222"/>
      <c r="D222"/>
    </row>
    <row r="223" spans="3:4" x14ac:dyDescent="0.3">
      <c r="C223"/>
      <c r="D223"/>
    </row>
    <row r="224" spans="3:4" x14ac:dyDescent="0.3">
      <c r="C224"/>
      <c r="D224"/>
    </row>
    <row r="225" spans="3:4" x14ac:dyDescent="0.3">
      <c r="C225"/>
      <c r="D225"/>
    </row>
    <row r="226" spans="3:4" x14ac:dyDescent="0.3">
      <c r="C226"/>
      <c r="D226"/>
    </row>
    <row r="227" spans="3:4" x14ac:dyDescent="0.3">
      <c r="C227"/>
      <c r="D227"/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7A14-2111-443B-81FE-15259D4D98FC}">
  <dimension ref="B2:AB35"/>
  <sheetViews>
    <sheetView showGridLines="0" zoomScale="70" zoomScaleNormal="70" workbookViewId="0">
      <selection activeCell="AG24" sqref="AG24"/>
    </sheetView>
  </sheetViews>
  <sheetFormatPr defaultRowHeight="14.4" x14ac:dyDescent="0.3"/>
  <cols>
    <col min="2" max="2" width="18.88671875" bestFit="1" customWidth="1"/>
    <col min="3" max="3" width="12.109375" bestFit="1" customWidth="1"/>
    <col min="6" max="6" width="15" bestFit="1" customWidth="1"/>
    <col min="10" max="10" width="15.77734375" bestFit="1" customWidth="1"/>
    <col min="11" max="11" width="12.109375" bestFit="1" customWidth="1"/>
    <col min="13" max="13" width="15" bestFit="1" customWidth="1"/>
    <col min="21" max="21" width="15.44140625" bestFit="1" customWidth="1"/>
    <col min="22" max="22" width="11.109375" bestFit="1" customWidth="1"/>
    <col min="23" max="23" width="14.21875" bestFit="1" customWidth="1"/>
    <col min="24" max="24" width="19.44140625" bestFit="1" customWidth="1"/>
    <col min="25" max="25" width="12.44140625" bestFit="1" customWidth="1"/>
    <col min="26" max="26" width="13.5546875" bestFit="1" customWidth="1"/>
    <col min="27" max="27" width="11.5546875" bestFit="1" customWidth="1"/>
  </cols>
  <sheetData>
    <row r="2" spans="2:28" x14ac:dyDescent="0.3">
      <c r="Q2" s="4" t="s">
        <v>314</v>
      </c>
      <c r="R2" t="s">
        <v>317</v>
      </c>
      <c r="U2" t="str">
        <f>M4</f>
        <v>John Terry</v>
      </c>
      <c r="X2" s="4" t="s">
        <v>314</v>
      </c>
      <c r="Y2" t="s">
        <v>318</v>
      </c>
    </row>
    <row r="3" spans="2:28" x14ac:dyDescent="0.3">
      <c r="B3" s="4" t="s">
        <v>314</v>
      </c>
      <c r="C3" t="s">
        <v>317</v>
      </c>
      <c r="J3" s="4" t="s">
        <v>314</v>
      </c>
      <c r="K3" t="s">
        <v>318</v>
      </c>
      <c r="Q3" s="5" t="s">
        <v>27</v>
      </c>
      <c r="R3" s="1">
        <v>11927281.799999999</v>
      </c>
      <c r="X3" s="5" t="s">
        <v>27</v>
      </c>
      <c r="Y3" s="1">
        <v>1889990.8000000003</v>
      </c>
      <c r="AA3" t="str">
        <f>U2</f>
        <v>John Terry</v>
      </c>
    </row>
    <row r="4" spans="2:28" x14ac:dyDescent="0.3">
      <c r="B4" s="5" t="s">
        <v>27</v>
      </c>
      <c r="C4" s="1">
        <v>11927281.800000001</v>
      </c>
      <c r="F4" t="str">
        <f>Table2[[#This Row],[EMPLOYEE NAME]]</f>
        <v>John Terry</v>
      </c>
      <c r="J4" s="5" t="s">
        <v>27</v>
      </c>
      <c r="K4" s="1">
        <v>1889990.8000000003</v>
      </c>
      <c r="M4" t="str">
        <f>Table2[[#This Row],[EMPLOYEE NAME]]</f>
        <v>John Terry</v>
      </c>
      <c r="Q4" s="17" t="s">
        <v>17</v>
      </c>
      <c r="R4" s="1">
        <v>6243898.7199999988</v>
      </c>
      <c r="U4" t="s">
        <v>325</v>
      </c>
      <c r="V4">
        <f>MATCH(U2,Q:Q,0)</f>
        <v>9</v>
      </c>
      <c r="X4" s="17" t="s">
        <v>17</v>
      </c>
      <c r="Y4" s="1">
        <v>1281633.7200000002</v>
      </c>
    </row>
    <row r="5" spans="2:28" x14ac:dyDescent="0.3">
      <c r="B5" s="17" t="s">
        <v>38</v>
      </c>
      <c r="C5" s="1">
        <v>6007049.4300000006</v>
      </c>
      <c r="J5" s="17" t="s">
        <v>19</v>
      </c>
      <c r="K5" s="1">
        <v>412965.5</v>
      </c>
      <c r="Q5" s="17" t="s">
        <v>34</v>
      </c>
      <c r="R5" s="1">
        <v>4514802</v>
      </c>
      <c r="U5">
        <v>0</v>
      </c>
      <c r="V5" s="26" t="str">
        <f ca="1">ROUND(OFFSET($R$1,$V$4+U5,0)/1000000,1)&amp;"M"</f>
        <v>5.3M</v>
      </c>
      <c r="W5" s="23" t="str">
        <f ca="1">OFFSET($Q$1,$V$4+U5,0)</f>
        <v>Small Business</v>
      </c>
      <c r="X5" s="17" t="s">
        <v>34</v>
      </c>
      <c r="Y5" s="1">
        <v>409802</v>
      </c>
      <c r="AA5">
        <f>MATCH(AA3,X:X,0)</f>
        <v>9</v>
      </c>
    </row>
    <row r="6" spans="2:28" x14ac:dyDescent="0.3">
      <c r="B6" s="17" t="s">
        <v>41</v>
      </c>
      <c r="C6" s="1">
        <v>2815346.1</v>
      </c>
      <c r="J6" s="17" t="s">
        <v>41</v>
      </c>
      <c r="K6" s="1">
        <v>470942.10000000003</v>
      </c>
      <c r="Q6" s="17" t="s">
        <v>32</v>
      </c>
      <c r="R6" s="1">
        <v>708691.25</v>
      </c>
      <c r="X6" s="17" t="s">
        <v>24</v>
      </c>
      <c r="Y6" s="1">
        <v>103500.74999999999</v>
      </c>
      <c r="AA6" s="26" t="str">
        <f ca="1">OFFSET($X$1,$AA$5,0)</f>
        <v>Government</v>
      </c>
      <c r="AB6" s="26" t="str">
        <f ca="1">ROUND(OFFSET($X$1,$AA$5,1)/1000000,1)&amp;"M"</f>
        <v>1M</v>
      </c>
    </row>
    <row r="7" spans="2:28" x14ac:dyDescent="0.3">
      <c r="B7" s="17" t="s">
        <v>19</v>
      </c>
      <c r="C7" s="1">
        <v>1960387.5</v>
      </c>
      <c r="J7" s="17" t="s">
        <v>29</v>
      </c>
      <c r="K7" s="1">
        <v>228043.77000000002</v>
      </c>
      <c r="Q7" s="17" t="s">
        <v>24</v>
      </c>
      <c r="R7" s="1">
        <v>341010.75</v>
      </c>
      <c r="X7" s="17" t="s">
        <v>31</v>
      </c>
      <c r="Y7" s="1">
        <v>86563.08</v>
      </c>
    </row>
    <row r="8" spans="2:28" x14ac:dyDescent="0.3">
      <c r="B8" s="17" t="s">
        <v>29</v>
      </c>
      <c r="C8" s="1">
        <v>1144498.77</v>
      </c>
      <c r="J8" s="17" t="s">
        <v>38</v>
      </c>
      <c r="K8" s="1">
        <v>778039.43</v>
      </c>
      <c r="Q8" s="17" t="s">
        <v>31</v>
      </c>
      <c r="R8" s="1">
        <v>118879.08</v>
      </c>
      <c r="X8" s="17" t="s">
        <v>32</v>
      </c>
      <c r="Y8" s="1">
        <v>8491.25</v>
      </c>
    </row>
    <row r="9" spans="2:28" x14ac:dyDescent="0.3">
      <c r="B9" s="5" t="s">
        <v>37</v>
      </c>
      <c r="C9" s="1">
        <v>10594800.51</v>
      </c>
      <c r="F9" s="6" t="s">
        <v>322</v>
      </c>
      <c r="G9" s="6">
        <f>MATCH(F4,B:B,0)</f>
        <v>9</v>
      </c>
      <c r="H9" s="6"/>
      <c r="J9" s="5" t="s">
        <v>37</v>
      </c>
      <c r="K9" s="1">
        <v>1815167.9900000002</v>
      </c>
      <c r="Q9" s="5" t="s">
        <v>37</v>
      </c>
      <c r="R9" s="1">
        <v>10594800.509999998</v>
      </c>
      <c r="X9" s="5" t="s">
        <v>37</v>
      </c>
      <c r="Y9" s="1">
        <v>1815167.9899999998</v>
      </c>
    </row>
    <row r="10" spans="2:28" x14ac:dyDescent="0.3">
      <c r="B10" s="17" t="s">
        <v>38</v>
      </c>
      <c r="C10" s="1">
        <v>5217682.05</v>
      </c>
      <c r="F10" s="6">
        <v>0</v>
      </c>
      <c r="G10" s="19" t="str">
        <f ca="1">OFFSET($B$1,$G$9+F10,)</f>
        <v>Projector</v>
      </c>
      <c r="H10" s="18" t="str">
        <f ca="1">ROUND(OFFSET($C$1,$G$9+F10,0)/1000000,1)&amp;"M"</f>
        <v>5.2M</v>
      </c>
      <c r="J10" s="17" t="s">
        <v>19</v>
      </c>
      <c r="K10" s="1">
        <v>256613.04</v>
      </c>
      <c r="M10" s="6" t="s">
        <v>322</v>
      </c>
      <c r="N10">
        <f>MATCH(M4,J:J)</f>
        <v>5</v>
      </c>
      <c r="Q10" s="17" t="s">
        <v>34</v>
      </c>
      <c r="R10" s="1">
        <v>5325594</v>
      </c>
      <c r="X10" s="17" t="s">
        <v>17</v>
      </c>
      <c r="Y10" s="1">
        <v>982244.96999999986</v>
      </c>
    </row>
    <row r="11" spans="2:28" x14ac:dyDescent="0.3">
      <c r="B11" s="17" t="s">
        <v>41</v>
      </c>
      <c r="C11" s="1">
        <v>2139346.79</v>
      </c>
      <c r="F11" s="6">
        <v>1</v>
      </c>
      <c r="G11" s="19" t="str">
        <f t="shared" ref="G11:G13" ca="1" si="0">OFFSET($B$1,$G$9+F11,)</f>
        <v>Phone</v>
      </c>
      <c r="H11" s="18" t="str">
        <f t="shared" ref="H11:H13" ca="1" si="1">ROUND(OFFSET($C$1,$G$9+F11,0)/1000000,1)&amp;"M"</f>
        <v>2.1M</v>
      </c>
      <c r="J11" s="17" t="s">
        <v>41</v>
      </c>
      <c r="K11" s="1">
        <v>334837.78999999998</v>
      </c>
      <c r="M11">
        <v>0</v>
      </c>
      <c r="N11" s="24" t="str">
        <f ca="1">OFFSET($J$1,$N$10+M11,0)</f>
        <v>Phone</v>
      </c>
      <c r="O11" s="23">
        <f ca="1">OFFSET($K$1,$N$10+M11,0)</f>
        <v>470942.10000000003</v>
      </c>
      <c r="Q11" s="17" t="s">
        <v>17</v>
      </c>
      <c r="R11" s="1">
        <v>4667479.9899999993</v>
      </c>
      <c r="X11" s="17" t="s">
        <v>34</v>
      </c>
      <c r="Y11" s="1">
        <v>581594</v>
      </c>
    </row>
    <row r="12" spans="2:28" x14ac:dyDescent="0.3">
      <c r="B12" s="17" t="s">
        <v>29</v>
      </c>
      <c r="C12" s="1">
        <v>1850323.6300000001</v>
      </c>
      <c r="F12" s="6">
        <v>2</v>
      </c>
      <c r="G12" s="19" t="str">
        <f t="shared" ca="1" si="0"/>
        <v>Printer</v>
      </c>
      <c r="H12" s="18" t="str">
        <f t="shared" ca="1" si="1"/>
        <v>1.9M</v>
      </c>
      <c r="J12" s="17" t="s">
        <v>29</v>
      </c>
      <c r="K12" s="1">
        <v>347118.63</v>
      </c>
      <c r="M12">
        <v>1</v>
      </c>
      <c r="N12" s="24" t="str">
        <f t="shared" ref="N12:N14" ca="1" si="2">OFFSET($J$1,$N$10+M12,0)</f>
        <v>Printer</v>
      </c>
      <c r="O12" s="23">
        <f t="shared" ref="O12:O14" ca="1" si="3">OFFSET($K$1,$N$10+M12,0)</f>
        <v>228043.77000000002</v>
      </c>
      <c r="Q12" s="17" t="s">
        <v>24</v>
      </c>
      <c r="R12" s="1">
        <v>274912.13</v>
      </c>
      <c r="X12" s="17" t="s">
        <v>31</v>
      </c>
      <c r="Y12" s="1">
        <v>173795.64</v>
      </c>
    </row>
    <row r="13" spans="2:28" x14ac:dyDescent="0.3">
      <c r="B13" s="17" t="s">
        <v>19</v>
      </c>
      <c r="C13" s="1">
        <v>1387448.04</v>
      </c>
      <c r="F13" s="6">
        <v>3</v>
      </c>
      <c r="G13" s="19" t="str">
        <f t="shared" ca="1" si="0"/>
        <v>Computer</v>
      </c>
      <c r="H13" s="18" t="str">
        <f t="shared" ca="1" si="1"/>
        <v>1.4M</v>
      </c>
      <c r="J13" s="17" t="s">
        <v>38</v>
      </c>
      <c r="K13" s="1">
        <v>876598.53000000014</v>
      </c>
      <c r="M13">
        <v>2</v>
      </c>
      <c r="N13" s="24" t="str">
        <f t="shared" ca="1" si="2"/>
        <v>Projector</v>
      </c>
      <c r="O13" s="23">
        <f t="shared" ca="1" si="3"/>
        <v>778039.43</v>
      </c>
      <c r="Q13" s="17" t="s">
        <v>31</v>
      </c>
      <c r="R13" s="1">
        <v>236848.14</v>
      </c>
      <c r="X13" s="17" t="s">
        <v>24</v>
      </c>
      <c r="Y13" s="1">
        <v>74807.13</v>
      </c>
    </row>
    <row r="14" spans="2:28" x14ac:dyDescent="0.3">
      <c r="B14" s="5" t="s">
        <v>25</v>
      </c>
      <c r="C14" s="1">
        <v>12741889.219999999</v>
      </c>
      <c r="J14" s="5" t="s">
        <v>25</v>
      </c>
      <c r="K14" s="1">
        <v>2123677.2200000002</v>
      </c>
      <c r="M14">
        <v>3</v>
      </c>
      <c r="N14" s="24" t="str">
        <f t="shared" ca="1" si="2"/>
        <v>John Terry</v>
      </c>
      <c r="O14" s="23">
        <f t="shared" ca="1" si="3"/>
        <v>1815167.9900000002</v>
      </c>
      <c r="Q14" s="17" t="s">
        <v>32</v>
      </c>
      <c r="R14" s="1">
        <v>89966.25</v>
      </c>
      <c r="X14" s="17" t="s">
        <v>32</v>
      </c>
      <c r="Y14" s="1">
        <v>2726.25</v>
      </c>
    </row>
    <row r="15" spans="2:28" x14ac:dyDescent="0.3">
      <c r="B15" s="17" t="s">
        <v>38</v>
      </c>
      <c r="C15" s="1">
        <v>4223067.1100000003</v>
      </c>
      <c r="J15" s="17" t="s">
        <v>19</v>
      </c>
      <c r="K15" s="1">
        <v>437078.31</v>
      </c>
      <c r="Q15" s="5" t="s">
        <v>25</v>
      </c>
      <c r="R15" s="1">
        <v>12741889.220000001</v>
      </c>
      <c r="X15" s="5" t="s">
        <v>25</v>
      </c>
      <c r="Y15" s="1">
        <v>2123677.2200000007</v>
      </c>
    </row>
    <row r="16" spans="2:28" x14ac:dyDescent="0.3">
      <c r="B16" s="17" t="s">
        <v>41</v>
      </c>
      <c r="C16" s="1">
        <v>2923130.52</v>
      </c>
      <c r="J16" s="17" t="s">
        <v>41</v>
      </c>
      <c r="K16" s="1">
        <v>535934.02</v>
      </c>
      <c r="Q16" s="17" t="s">
        <v>17</v>
      </c>
      <c r="R16" s="1">
        <v>6374970.4500000011</v>
      </c>
      <c r="X16" s="17" t="s">
        <v>17</v>
      </c>
      <c r="Y16" s="1">
        <v>1449077.9500000004</v>
      </c>
    </row>
    <row r="17" spans="2:25" x14ac:dyDescent="0.3">
      <c r="B17" s="17" t="s">
        <v>29</v>
      </c>
      <c r="C17" s="1">
        <v>2872875.28</v>
      </c>
      <c r="J17" s="17" t="s">
        <v>29</v>
      </c>
      <c r="K17" s="1">
        <v>431156.27999999997</v>
      </c>
      <c r="Q17" s="17" t="s">
        <v>34</v>
      </c>
      <c r="R17" s="1">
        <v>4567384.5</v>
      </c>
      <c r="X17" s="17" t="s">
        <v>34</v>
      </c>
      <c r="Y17" s="1">
        <v>418009.5</v>
      </c>
    </row>
    <row r="18" spans="2:25" x14ac:dyDescent="0.3">
      <c r="B18" s="17" t="s">
        <v>19</v>
      </c>
      <c r="C18" s="1">
        <v>2722816.31</v>
      </c>
      <c r="J18" s="17" t="s">
        <v>38</v>
      </c>
      <c r="K18" s="1">
        <v>719508.61</v>
      </c>
      <c r="Q18" s="17" t="s">
        <v>32</v>
      </c>
      <c r="R18" s="1">
        <v>1282573.1299999999</v>
      </c>
      <c r="X18" s="17" t="s">
        <v>31</v>
      </c>
      <c r="Y18" s="1">
        <v>157724.63999999998</v>
      </c>
    </row>
    <row r="19" spans="2:25" x14ac:dyDescent="0.3">
      <c r="B19" s="5" t="s">
        <v>18</v>
      </c>
      <c r="C19" s="1">
        <v>12815883.719999999</v>
      </c>
      <c r="J19" s="5" t="s">
        <v>18</v>
      </c>
      <c r="K19" s="1">
        <v>2034092.21</v>
      </c>
      <c r="Q19" s="17" t="s">
        <v>24</v>
      </c>
      <c r="R19" s="1">
        <v>300972</v>
      </c>
      <c r="X19" s="17" t="s">
        <v>24</v>
      </c>
      <c r="Y19" s="1">
        <v>87392</v>
      </c>
    </row>
    <row r="20" spans="2:25" x14ac:dyDescent="0.3">
      <c r="B20" s="17" t="s">
        <v>38</v>
      </c>
      <c r="C20" s="1">
        <v>5835901.1799999988</v>
      </c>
      <c r="J20" s="17" t="s">
        <v>19</v>
      </c>
      <c r="K20" s="1">
        <v>423254.78</v>
      </c>
      <c r="Q20" s="17" t="s">
        <v>31</v>
      </c>
      <c r="R20" s="1">
        <v>215989.14</v>
      </c>
      <c r="X20" s="17" t="s">
        <v>32</v>
      </c>
      <c r="Y20" s="1">
        <v>11473.130000000001</v>
      </c>
    </row>
    <row r="21" spans="2:25" x14ac:dyDescent="0.3">
      <c r="B21" s="17" t="s">
        <v>41</v>
      </c>
      <c r="C21" s="1">
        <v>2426759.52</v>
      </c>
      <c r="J21" s="17" t="s">
        <v>41</v>
      </c>
      <c r="K21" s="1">
        <v>421608.01000000007</v>
      </c>
      <c r="Q21" s="5" t="s">
        <v>18</v>
      </c>
      <c r="R21" s="1">
        <v>12815883.719999999</v>
      </c>
      <c r="X21" s="5" t="s">
        <v>18</v>
      </c>
      <c r="Y21" s="1">
        <v>2034092.21</v>
      </c>
    </row>
    <row r="22" spans="2:25" x14ac:dyDescent="0.3">
      <c r="B22" s="17" t="s">
        <v>29</v>
      </c>
      <c r="C22" s="1">
        <v>2285265.2400000002</v>
      </c>
      <c r="J22" s="17" t="s">
        <v>29</v>
      </c>
      <c r="K22" s="1">
        <v>279673.24</v>
      </c>
      <c r="Q22" s="17" t="s">
        <v>17</v>
      </c>
      <c r="R22" s="1">
        <v>6556074.4399999995</v>
      </c>
      <c r="X22" s="17" t="s">
        <v>17</v>
      </c>
      <c r="Y22" s="1">
        <v>1307074.4400000002</v>
      </c>
    </row>
    <row r="23" spans="2:25" x14ac:dyDescent="0.3">
      <c r="B23" s="17" t="s">
        <v>19</v>
      </c>
      <c r="C23" s="1">
        <v>2267957.7799999998</v>
      </c>
      <c r="J23" s="17" t="s">
        <v>38</v>
      </c>
      <c r="K23" s="1">
        <v>909556.17999999993</v>
      </c>
      <c r="Q23" s="17" t="s">
        <v>34</v>
      </c>
      <c r="R23" s="1">
        <v>4449757.5</v>
      </c>
      <c r="X23" s="17" t="s">
        <v>34</v>
      </c>
      <c r="Y23" s="1">
        <v>412882.5</v>
      </c>
    </row>
    <row r="24" spans="2:25" x14ac:dyDescent="0.3">
      <c r="B24" s="5" t="s">
        <v>23</v>
      </c>
      <c r="C24" s="1">
        <v>10844572.280000001</v>
      </c>
      <c r="J24" s="5" t="s">
        <v>23</v>
      </c>
      <c r="K24" s="1">
        <v>1711620.2799999998</v>
      </c>
      <c r="Q24" s="17" t="s">
        <v>32</v>
      </c>
      <c r="R24" s="1">
        <v>1217135</v>
      </c>
      <c r="X24" s="17" t="s">
        <v>31</v>
      </c>
      <c r="Y24" s="1">
        <v>208275.9</v>
      </c>
    </row>
    <row r="25" spans="2:25" x14ac:dyDescent="0.3">
      <c r="B25" s="17" t="s">
        <v>38</v>
      </c>
      <c r="C25" s="1">
        <v>3433174.6000000006</v>
      </c>
      <c r="J25" s="17" t="s">
        <v>19</v>
      </c>
      <c r="K25" s="1">
        <v>403691.89999999997</v>
      </c>
      <c r="Q25" s="17" t="s">
        <v>24</v>
      </c>
      <c r="R25" s="1">
        <v>309069.38</v>
      </c>
      <c r="X25" s="17" t="s">
        <v>24</v>
      </c>
      <c r="Y25" s="1">
        <v>79124.37</v>
      </c>
    </row>
    <row r="26" spans="2:25" x14ac:dyDescent="0.3">
      <c r="B26" s="17" t="s">
        <v>29</v>
      </c>
      <c r="C26" s="1">
        <v>2513190.92</v>
      </c>
      <c r="J26" s="17" t="s">
        <v>41</v>
      </c>
      <c r="K26" s="1">
        <v>378758.86000000004</v>
      </c>
      <c r="Q26" s="17" t="s">
        <v>31</v>
      </c>
      <c r="R26" s="1">
        <v>283847.40000000002</v>
      </c>
      <c r="X26" s="17" t="s">
        <v>32</v>
      </c>
      <c r="Y26" s="1">
        <v>26735</v>
      </c>
    </row>
    <row r="27" spans="2:25" x14ac:dyDescent="0.3">
      <c r="B27" s="17" t="s">
        <v>19</v>
      </c>
      <c r="C27" s="1">
        <v>2462379.9000000004</v>
      </c>
      <c r="J27" s="17" t="s">
        <v>29</v>
      </c>
      <c r="K27" s="1">
        <v>393019.92</v>
      </c>
      <c r="Q27" s="5" t="s">
        <v>23</v>
      </c>
      <c r="R27" s="1">
        <v>10844572.280000001</v>
      </c>
      <c r="X27" s="5" t="s">
        <v>23</v>
      </c>
      <c r="Y27" s="1">
        <v>1711620.28</v>
      </c>
    </row>
    <row r="28" spans="2:25" x14ac:dyDescent="0.3">
      <c r="B28" s="17" t="s">
        <v>41</v>
      </c>
      <c r="C28" s="1">
        <v>2435826.86</v>
      </c>
      <c r="J28" s="17" t="s">
        <v>38</v>
      </c>
      <c r="K28" s="1">
        <v>536149.6</v>
      </c>
      <c r="Q28" s="17" t="s">
        <v>34</v>
      </c>
      <c r="R28" s="1">
        <v>4768230</v>
      </c>
      <c r="X28" s="17" t="s">
        <v>17</v>
      </c>
      <c r="Y28" s="1">
        <v>1013599.6</v>
      </c>
    </row>
    <row r="29" spans="2:25" x14ac:dyDescent="0.3">
      <c r="B29" s="5" t="s">
        <v>315</v>
      </c>
      <c r="C29" s="1"/>
      <c r="J29" s="5" t="s">
        <v>315</v>
      </c>
      <c r="K29" s="1"/>
      <c r="Q29" s="17" t="s">
        <v>17</v>
      </c>
      <c r="R29" s="1">
        <v>4327079.6000000006</v>
      </c>
      <c r="X29" s="17" t="s">
        <v>34</v>
      </c>
      <c r="Y29" s="1">
        <v>541355</v>
      </c>
    </row>
    <row r="30" spans="2:25" x14ac:dyDescent="0.3">
      <c r="B30" s="17" t="s">
        <v>315</v>
      </c>
      <c r="C30" s="1"/>
      <c r="J30" s="17" t="s">
        <v>315</v>
      </c>
      <c r="K30" s="1"/>
      <c r="Q30" s="17" t="s">
        <v>32</v>
      </c>
      <c r="R30" s="1">
        <v>1505715</v>
      </c>
      <c r="X30" s="17" t="s">
        <v>31</v>
      </c>
      <c r="Y30" s="1">
        <v>90007.680000000008</v>
      </c>
    </row>
    <row r="31" spans="2:25" x14ac:dyDescent="0.3">
      <c r="B31" s="5" t="s">
        <v>316</v>
      </c>
      <c r="C31" s="1">
        <v>58924427.530000009</v>
      </c>
      <c r="J31" s="5" t="s">
        <v>316</v>
      </c>
      <c r="K31" s="1">
        <v>9574548.5000000019</v>
      </c>
      <c r="Q31" s="17" t="s">
        <v>31</v>
      </c>
      <c r="R31" s="1">
        <v>123034.68</v>
      </c>
      <c r="X31" s="17" t="s">
        <v>24</v>
      </c>
      <c r="Y31" s="1">
        <v>33643</v>
      </c>
    </row>
    <row r="32" spans="2:25" x14ac:dyDescent="0.3">
      <c r="Q32" s="17" t="s">
        <v>24</v>
      </c>
      <c r="R32" s="1">
        <v>120513</v>
      </c>
      <c r="X32" s="17" t="s">
        <v>32</v>
      </c>
      <c r="Y32" s="1">
        <v>33015</v>
      </c>
    </row>
    <row r="33" spans="17:25" x14ac:dyDescent="0.3">
      <c r="Q33" s="5" t="s">
        <v>315</v>
      </c>
      <c r="R33" s="1"/>
      <c r="X33" s="5" t="s">
        <v>315</v>
      </c>
      <c r="Y33" s="1"/>
    </row>
    <row r="34" spans="17:25" x14ac:dyDescent="0.3">
      <c r="Q34" s="17" t="s">
        <v>315</v>
      </c>
      <c r="R34" s="1"/>
      <c r="X34" s="17" t="s">
        <v>315</v>
      </c>
      <c r="Y34" s="1"/>
    </row>
    <row r="35" spans="17:25" x14ac:dyDescent="0.3">
      <c r="Q35" s="5" t="s">
        <v>316</v>
      </c>
      <c r="R35" s="1">
        <v>58924427.530000001</v>
      </c>
      <c r="X35" s="5" t="s">
        <v>316</v>
      </c>
      <c r="Y35" s="1">
        <v>9574548.5000000019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CAE5-1712-4899-AEC6-48B4E013F3BC}">
  <dimension ref="B2:S35"/>
  <sheetViews>
    <sheetView showGridLines="0" topLeftCell="I1" workbookViewId="0">
      <selection activeCell="N2" sqref="N2"/>
    </sheetView>
  </sheetViews>
  <sheetFormatPr defaultRowHeight="14.4" x14ac:dyDescent="0.3"/>
  <cols>
    <col min="2" max="2" width="15.77734375" bestFit="1" customWidth="1"/>
    <col min="3" max="3" width="16" bestFit="1" customWidth="1"/>
    <col min="5" max="5" width="11.33203125" bestFit="1" customWidth="1"/>
    <col min="7" max="7" width="15.77734375" bestFit="1" customWidth="1"/>
    <col min="8" max="8" width="16" bestFit="1" customWidth="1"/>
    <col min="10" max="10" width="10.21875" bestFit="1" customWidth="1"/>
    <col min="12" max="12" width="11.88671875" style="21" bestFit="1" customWidth="1"/>
    <col min="14" max="14" width="18.88671875" bestFit="1" customWidth="1"/>
    <col min="15" max="15" width="16" bestFit="1" customWidth="1"/>
    <col min="18" max="18" width="12.6640625" bestFit="1" customWidth="1"/>
  </cols>
  <sheetData>
    <row r="2" spans="2:19" x14ac:dyDescent="0.3">
      <c r="B2" s="4" t="s">
        <v>314</v>
      </c>
      <c r="C2" t="s">
        <v>324</v>
      </c>
      <c r="E2" t="str" cm="1">
        <f t="array" ref="E2">Table2[EMPLOYEE NAME]</f>
        <v>John Terry</v>
      </c>
      <c r="G2" s="4" t="s">
        <v>314</v>
      </c>
      <c r="H2" t="s">
        <v>324</v>
      </c>
      <c r="N2" s="4" t="s">
        <v>314</v>
      </c>
      <c r="O2" t="s">
        <v>324</v>
      </c>
    </row>
    <row r="3" spans="2:19" x14ac:dyDescent="0.3">
      <c r="B3" s="5" t="s">
        <v>27</v>
      </c>
      <c r="C3" s="1">
        <v>106754</v>
      </c>
      <c r="E3" s="21">
        <f>VLOOKUP(E2,B3:C7,2)</f>
        <v>110319</v>
      </c>
      <c r="G3" s="5" t="s">
        <v>27</v>
      </c>
      <c r="H3" s="1">
        <v>106754</v>
      </c>
      <c r="N3" s="5" t="s">
        <v>27</v>
      </c>
      <c r="O3" s="1">
        <v>106754</v>
      </c>
    </row>
    <row r="4" spans="2:19" x14ac:dyDescent="0.3">
      <c r="B4" s="5" t="s">
        <v>37</v>
      </c>
      <c r="C4" s="1">
        <v>110319</v>
      </c>
      <c r="G4" s="17" t="s">
        <v>38</v>
      </c>
      <c r="H4" s="1">
        <v>44483</v>
      </c>
      <c r="J4" t="s">
        <v>325</v>
      </c>
      <c r="K4">
        <f>MATCH(E2,G:G,0)</f>
        <v>8</v>
      </c>
      <c r="M4" s="20"/>
      <c r="N4" s="17" t="s">
        <v>17</v>
      </c>
      <c r="O4" s="1">
        <v>49976</v>
      </c>
    </row>
    <row r="5" spans="2:19" x14ac:dyDescent="0.3">
      <c r="B5" s="5" t="s">
        <v>25</v>
      </c>
      <c r="C5" s="1">
        <v>124696.5</v>
      </c>
      <c r="G5" s="17" t="s">
        <v>29</v>
      </c>
      <c r="H5" s="1">
        <v>24832</v>
      </c>
      <c r="J5">
        <v>0</v>
      </c>
      <c r="K5" s="25" t="str">
        <f ca="1">OFFSET($G$1,$K$4+J5,0)</f>
        <v>Projector</v>
      </c>
      <c r="L5" s="22">
        <f ca="1">OFFSET($H$1,$K$4+J5,0)</f>
        <v>50597.5</v>
      </c>
      <c r="N5" s="17" t="s">
        <v>24</v>
      </c>
      <c r="O5" s="1">
        <v>23751</v>
      </c>
      <c r="Q5" t="str">
        <f>E2</f>
        <v>John Terry</v>
      </c>
    </row>
    <row r="6" spans="2:19" x14ac:dyDescent="0.3">
      <c r="B6" s="5" t="s">
        <v>18</v>
      </c>
      <c r="C6" s="1">
        <v>125357</v>
      </c>
      <c r="G6" s="17" t="s">
        <v>41</v>
      </c>
      <c r="H6" s="1">
        <v>22133</v>
      </c>
      <c r="J6">
        <v>1</v>
      </c>
      <c r="K6" s="25" t="str">
        <f t="shared" ref="K6:K8" ca="1" si="0">OFFSET($G$1,$K$4+J6,0)</f>
        <v>Phone</v>
      </c>
      <c r="L6" s="22">
        <f t="shared" ref="L6:L8" ca="1" si="1">OFFSET($H$1,$K$4+J6,0)</f>
        <v>24096.5</v>
      </c>
      <c r="M6" s="10"/>
      <c r="N6" s="17" t="s">
        <v>34</v>
      </c>
      <c r="O6" s="1">
        <v>16420</v>
      </c>
    </row>
    <row r="7" spans="2:19" x14ac:dyDescent="0.3">
      <c r="B7" s="5" t="s">
        <v>23</v>
      </c>
      <c r="C7" s="1">
        <v>89526</v>
      </c>
      <c r="G7" s="17" t="s">
        <v>19</v>
      </c>
      <c r="H7" s="1">
        <v>15306</v>
      </c>
      <c r="J7">
        <v>2</v>
      </c>
      <c r="K7" s="25" t="str">
        <f t="shared" ca="1" si="0"/>
        <v>Computer</v>
      </c>
      <c r="L7" s="22">
        <f t="shared" ca="1" si="1"/>
        <v>18397.5</v>
      </c>
      <c r="N7" s="17" t="s">
        <v>31</v>
      </c>
      <c r="O7" s="1">
        <v>10772</v>
      </c>
      <c r="Q7" t="s">
        <v>325</v>
      </c>
      <c r="R7">
        <f>MATCH(Q5,N:N,0)</f>
        <v>9</v>
      </c>
    </row>
    <row r="8" spans="2:19" ht="15.6" x14ac:dyDescent="0.3">
      <c r="B8" s="5" t="s">
        <v>315</v>
      </c>
      <c r="C8" s="1"/>
      <c r="G8" s="5" t="s">
        <v>37</v>
      </c>
      <c r="H8" s="1">
        <v>110319</v>
      </c>
      <c r="J8">
        <v>3</v>
      </c>
      <c r="K8" s="25" t="str">
        <f t="shared" ca="1" si="0"/>
        <v>Printer</v>
      </c>
      <c r="L8" s="22">
        <f t="shared" ca="1" si="1"/>
        <v>17227.5</v>
      </c>
      <c r="N8" s="17" t="s">
        <v>32</v>
      </c>
      <c r="O8" s="1">
        <v>5835</v>
      </c>
      <c r="R8" s="40" t="str">
        <f ca="1">OFFSET(N1,R7,0)</f>
        <v>Government</v>
      </c>
      <c r="S8" s="40" t="str">
        <f ca="1">ROUND(OFFSET(O1,R7,0)/1000,0)&amp;"K"</f>
        <v>50K</v>
      </c>
    </row>
    <row r="9" spans="2:19" x14ac:dyDescent="0.3">
      <c r="B9" s="5" t="s">
        <v>316</v>
      </c>
      <c r="C9" s="1">
        <v>556652.5</v>
      </c>
      <c r="G9" s="17" t="s">
        <v>38</v>
      </c>
      <c r="H9" s="1">
        <v>50597.5</v>
      </c>
      <c r="N9" s="5" t="s">
        <v>37</v>
      </c>
      <c r="O9" s="1">
        <v>110319</v>
      </c>
    </row>
    <row r="10" spans="2:19" x14ac:dyDescent="0.3">
      <c r="G10" s="17" t="s">
        <v>41</v>
      </c>
      <c r="H10" s="1">
        <v>24096.5</v>
      </c>
      <c r="N10" s="17" t="s">
        <v>17</v>
      </c>
      <c r="O10" s="1">
        <v>49588</v>
      </c>
    </row>
    <row r="11" spans="2:19" x14ac:dyDescent="0.3">
      <c r="G11" s="17" t="s">
        <v>19</v>
      </c>
      <c r="H11" s="1">
        <v>18397.5</v>
      </c>
      <c r="N11" s="17" t="s">
        <v>31</v>
      </c>
      <c r="O11" s="1">
        <v>21017.5</v>
      </c>
    </row>
    <row r="12" spans="2:19" x14ac:dyDescent="0.3">
      <c r="G12" s="17" t="s">
        <v>29</v>
      </c>
      <c r="H12" s="1">
        <v>17227.5</v>
      </c>
      <c r="N12" s="17" t="s">
        <v>24</v>
      </c>
      <c r="O12" s="1">
        <v>20010.5</v>
      </c>
    </row>
    <row r="13" spans="2:19" x14ac:dyDescent="0.3">
      <c r="G13" s="5" t="s">
        <v>25</v>
      </c>
      <c r="H13" s="1">
        <v>124696.5</v>
      </c>
      <c r="N13" s="17" t="s">
        <v>34</v>
      </c>
      <c r="O13" s="1">
        <v>18976</v>
      </c>
    </row>
    <row r="14" spans="2:19" x14ac:dyDescent="0.3">
      <c r="G14" s="17" t="s">
        <v>38</v>
      </c>
      <c r="H14" s="1">
        <v>51270</v>
      </c>
      <c r="N14" s="17" t="s">
        <v>32</v>
      </c>
      <c r="O14" s="1">
        <v>727</v>
      </c>
    </row>
    <row r="15" spans="2:19" x14ac:dyDescent="0.3">
      <c r="G15" s="17" t="s">
        <v>29</v>
      </c>
      <c r="H15" s="1">
        <v>24757</v>
      </c>
      <c r="N15" s="5" t="s">
        <v>25</v>
      </c>
      <c r="O15" s="1">
        <v>124696.5</v>
      </c>
    </row>
    <row r="16" spans="2:19" x14ac:dyDescent="0.3">
      <c r="G16" s="17" t="s">
        <v>19</v>
      </c>
      <c r="H16" s="1">
        <v>24593</v>
      </c>
      <c r="N16" s="17" t="s">
        <v>17</v>
      </c>
      <c r="O16" s="1">
        <v>56727</v>
      </c>
    </row>
    <row r="17" spans="7:15" x14ac:dyDescent="0.3">
      <c r="G17" s="17" t="s">
        <v>41</v>
      </c>
      <c r="H17" s="1">
        <v>24076.5</v>
      </c>
      <c r="N17" s="17" t="s">
        <v>24</v>
      </c>
      <c r="O17" s="1">
        <v>21358</v>
      </c>
    </row>
    <row r="18" spans="7:15" x14ac:dyDescent="0.3">
      <c r="G18" s="5" t="s">
        <v>18</v>
      </c>
      <c r="H18" s="1">
        <v>125357</v>
      </c>
      <c r="N18" s="17" t="s">
        <v>31</v>
      </c>
      <c r="O18" s="1">
        <v>19421.5</v>
      </c>
    </row>
    <row r="19" spans="7:15" x14ac:dyDescent="0.3">
      <c r="G19" s="17" t="s">
        <v>38</v>
      </c>
      <c r="H19" s="1">
        <v>56770.5</v>
      </c>
      <c r="N19" s="17" t="s">
        <v>34</v>
      </c>
      <c r="O19" s="1">
        <v>16597.5</v>
      </c>
    </row>
    <row r="20" spans="7:15" x14ac:dyDescent="0.3">
      <c r="G20" s="17" t="s">
        <v>29</v>
      </c>
      <c r="H20" s="1">
        <v>25398.5</v>
      </c>
      <c r="N20" s="17" t="s">
        <v>32</v>
      </c>
      <c r="O20" s="1">
        <v>10592.5</v>
      </c>
    </row>
    <row r="21" spans="7:15" x14ac:dyDescent="0.3">
      <c r="G21" s="17" t="s">
        <v>19</v>
      </c>
      <c r="H21" s="1">
        <v>24770</v>
      </c>
      <c r="N21" s="5" t="s">
        <v>18</v>
      </c>
      <c r="O21" s="1">
        <v>125357</v>
      </c>
    </row>
    <row r="22" spans="7:15" x14ac:dyDescent="0.3">
      <c r="G22" s="17" t="s">
        <v>41</v>
      </c>
      <c r="H22" s="1">
        <v>18418</v>
      </c>
      <c r="N22" s="17" t="s">
        <v>17</v>
      </c>
      <c r="O22" s="1">
        <v>51104.5</v>
      </c>
    </row>
    <row r="23" spans="7:15" x14ac:dyDescent="0.3">
      <c r="G23" s="5" t="s">
        <v>23</v>
      </c>
      <c r="H23" s="1">
        <v>89526</v>
      </c>
      <c r="N23" s="17" t="s">
        <v>31</v>
      </c>
      <c r="O23" s="1">
        <v>25190.5</v>
      </c>
    </row>
    <row r="24" spans="7:15" x14ac:dyDescent="0.3">
      <c r="G24" s="17" t="s">
        <v>38</v>
      </c>
      <c r="H24" s="1">
        <v>32889.5</v>
      </c>
      <c r="N24" s="17" t="s">
        <v>24</v>
      </c>
      <c r="O24" s="1">
        <v>22994.5</v>
      </c>
    </row>
    <row r="25" spans="7:15" x14ac:dyDescent="0.3">
      <c r="G25" s="17" t="s">
        <v>41</v>
      </c>
      <c r="H25" s="1">
        <v>19590.5</v>
      </c>
      <c r="N25" s="17" t="s">
        <v>34</v>
      </c>
      <c r="O25" s="1">
        <v>16147.5</v>
      </c>
    </row>
    <row r="26" spans="7:15" x14ac:dyDescent="0.3">
      <c r="G26" s="17" t="s">
        <v>29</v>
      </c>
      <c r="H26" s="1">
        <v>19279</v>
      </c>
      <c r="N26" s="17" t="s">
        <v>32</v>
      </c>
      <c r="O26" s="1">
        <v>9920</v>
      </c>
    </row>
    <row r="27" spans="7:15" x14ac:dyDescent="0.3">
      <c r="G27" s="17" t="s">
        <v>19</v>
      </c>
      <c r="H27" s="1">
        <v>17767</v>
      </c>
      <c r="N27" s="5" t="s">
        <v>23</v>
      </c>
      <c r="O27" s="1">
        <v>89526</v>
      </c>
    </row>
    <row r="28" spans="7:15" x14ac:dyDescent="0.3">
      <c r="G28" s="5" t="s">
        <v>315</v>
      </c>
      <c r="H28" s="1"/>
      <c r="N28" s="17" t="s">
        <v>17</v>
      </c>
      <c r="O28" s="1">
        <v>40650</v>
      </c>
    </row>
    <row r="29" spans="7:15" x14ac:dyDescent="0.3">
      <c r="G29" s="17" t="s">
        <v>315</v>
      </c>
      <c r="H29" s="1"/>
      <c r="N29" s="17" t="s">
        <v>34</v>
      </c>
      <c r="O29" s="1">
        <v>16907.5</v>
      </c>
    </row>
    <row r="30" spans="7:15" x14ac:dyDescent="0.3">
      <c r="G30" s="5" t="s">
        <v>316</v>
      </c>
      <c r="H30" s="1">
        <v>556652.5</v>
      </c>
      <c r="N30" s="17" t="s">
        <v>32</v>
      </c>
      <c r="O30" s="1">
        <v>12272.5</v>
      </c>
    </row>
    <row r="31" spans="7:15" x14ac:dyDescent="0.3">
      <c r="N31" s="17" t="s">
        <v>31</v>
      </c>
      <c r="O31" s="1">
        <v>11009</v>
      </c>
    </row>
    <row r="32" spans="7:15" x14ac:dyDescent="0.3">
      <c r="N32" s="17" t="s">
        <v>24</v>
      </c>
      <c r="O32" s="1">
        <v>8687</v>
      </c>
    </row>
    <row r="33" spans="14:15" x14ac:dyDescent="0.3">
      <c r="N33" s="5" t="s">
        <v>315</v>
      </c>
      <c r="O33" s="1"/>
    </row>
    <row r="34" spans="14:15" x14ac:dyDescent="0.3">
      <c r="N34" s="17" t="s">
        <v>315</v>
      </c>
      <c r="O34" s="1"/>
    </row>
    <row r="35" spans="14:15" x14ac:dyDescent="0.3">
      <c r="N35" s="5" t="s">
        <v>316</v>
      </c>
      <c r="O35" s="1">
        <v>556652.5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74FB-13FC-47AE-9C97-028FD48847C3}">
  <dimension ref="B2:M70"/>
  <sheetViews>
    <sheetView showGridLines="0" workbookViewId="0">
      <selection activeCell="G29" sqref="G29"/>
    </sheetView>
  </sheetViews>
  <sheetFormatPr defaultRowHeight="14.4" x14ac:dyDescent="0.3"/>
  <cols>
    <col min="2" max="2" width="15.77734375" bestFit="1" customWidth="1"/>
    <col min="3" max="3" width="12.109375" bestFit="1" customWidth="1"/>
    <col min="5" max="5" width="13.21875" bestFit="1" customWidth="1"/>
    <col min="8" max="8" width="15.77734375" bestFit="1" customWidth="1"/>
    <col min="9" max="9" width="12.109375" bestFit="1" customWidth="1"/>
  </cols>
  <sheetData>
    <row r="2" spans="2:13" x14ac:dyDescent="0.3">
      <c r="B2" s="4" t="s">
        <v>314</v>
      </c>
      <c r="C2" t="s">
        <v>317</v>
      </c>
      <c r="H2" s="4" t="s">
        <v>314</v>
      </c>
      <c r="I2" t="s">
        <v>318</v>
      </c>
    </row>
    <row r="3" spans="2:13" x14ac:dyDescent="0.3">
      <c r="B3" s="5" t="s">
        <v>27</v>
      </c>
      <c r="C3" s="1">
        <v>11927281.800000001</v>
      </c>
      <c r="H3" s="5" t="s">
        <v>27</v>
      </c>
      <c r="I3" s="1">
        <v>1889990.8000000003</v>
      </c>
    </row>
    <row r="4" spans="2:13" x14ac:dyDescent="0.3">
      <c r="B4" s="17" t="s">
        <v>26</v>
      </c>
      <c r="C4" s="1">
        <v>2102979.96</v>
      </c>
      <c r="H4" s="17" t="s">
        <v>26</v>
      </c>
      <c r="I4" s="1">
        <v>260847.96000000002</v>
      </c>
    </row>
    <row r="5" spans="2:13" x14ac:dyDescent="0.3">
      <c r="B5" s="17" t="s">
        <v>22</v>
      </c>
      <c r="C5" s="1">
        <v>1542970.0999999999</v>
      </c>
      <c r="E5" t="str" cm="1">
        <f t="array" ref="E5">Table2[EMPLOYEE NAME]</f>
        <v>John Terry</v>
      </c>
      <c r="H5" s="17" t="s">
        <v>22</v>
      </c>
      <c r="I5" s="1">
        <v>239990.1</v>
      </c>
      <c r="K5" t="str">
        <f>E5</f>
        <v>John Terry</v>
      </c>
    </row>
    <row r="6" spans="2:13" x14ac:dyDescent="0.3">
      <c r="B6" s="17" t="s">
        <v>28</v>
      </c>
      <c r="C6" s="1">
        <v>1420867.3099999998</v>
      </c>
      <c r="H6" s="17" t="s">
        <v>28</v>
      </c>
      <c r="I6" s="1">
        <v>219430.31</v>
      </c>
    </row>
    <row r="7" spans="2:13" x14ac:dyDescent="0.3">
      <c r="B7" s="17" t="s">
        <v>47</v>
      </c>
      <c r="C7" s="1">
        <v>1072544.6599999999</v>
      </c>
      <c r="E7" s="36" t="s">
        <v>325</v>
      </c>
      <c r="F7" s="36">
        <f>MATCH(E5,B:B,0)</f>
        <v>16</v>
      </c>
      <c r="H7" s="17" t="s">
        <v>30</v>
      </c>
      <c r="I7" s="1">
        <v>172598.5</v>
      </c>
      <c r="K7" t="s">
        <v>325</v>
      </c>
      <c r="L7">
        <f>MATCH(K5,H:H,0)</f>
        <v>16</v>
      </c>
    </row>
    <row r="8" spans="2:13" x14ac:dyDescent="0.3">
      <c r="B8" s="17" t="s">
        <v>66</v>
      </c>
      <c r="C8" s="1">
        <v>1014992.95</v>
      </c>
      <c r="E8" s="36">
        <v>0</v>
      </c>
      <c r="F8" s="26" t="str">
        <f ca="1">ROUND(OFFSET($C$1,$F$7+E8,0)/1000000,1)&amp;"M"</f>
        <v>1.6M</v>
      </c>
      <c r="G8" s="26" t="str">
        <f ca="1">OFFSET($B$1,$F$7+E8,0)</f>
        <v>May</v>
      </c>
      <c r="H8" s="17" t="s">
        <v>36</v>
      </c>
      <c r="I8" s="1">
        <v>160812.76</v>
      </c>
      <c r="K8">
        <v>0</v>
      </c>
      <c r="L8" s="23" t="str">
        <f ca="1">OFFSET($H$1,L7,0)</f>
        <v>July</v>
      </c>
      <c r="M8" s="23" t="str">
        <f ca="1">ROUND(OFFSET($H$1,L7,1)/1000000,1)&amp;"M"</f>
        <v>0.3M</v>
      </c>
    </row>
    <row r="9" spans="2:13" x14ac:dyDescent="0.3">
      <c r="B9" s="17" t="s">
        <v>42</v>
      </c>
      <c r="C9" s="1">
        <v>968737.05</v>
      </c>
      <c r="H9" s="17" t="s">
        <v>40</v>
      </c>
      <c r="I9" s="1">
        <v>158538.54999999999</v>
      </c>
    </row>
    <row r="10" spans="2:13" x14ac:dyDescent="0.3">
      <c r="B10" s="17" t="s">
        <v>40</v>
      </c>
      <c r="C10" s="1">
        <v>859103.55</v>
      </c>
      <c r="H10" s="17" t="s">
        <v>39</v>
      </c>
      <c r="I10" s="1">
        <v>155713.92000000001</v>
      </c>
    </row>
    <row r="11" spans="2:13" x14ac:dyDescent="0.3">
      <c r="B11" s="17" t="s">
        <v>30</v>
      </c>
      <c r="C11" s="1">
        <v>795808.5</v>
      </c>
      <c r="H11" s="17" t="s">
        <v>47</v>
      </c>
      <c r="I11" s="1">
        <v>155161.66</v>
      </c>
    </row>
    <row r="12" spans="2:13" x14ac:dyDescent="0.3">
      <c r="B12" s="17" t="s">
        <v>36</v>
      </c>
      <c r="C12" s="1">
        <v>665788.75999999989</v>
      </c>
      <c r="H12" s="17" t="s">
        <v>42</v>
      </c>
      <c r="I12" s="1">
        <v>144842.04999999999</v>
      </c>
    </row>
    <row r="13" spans="2:13" x14ac:dyDescent="0.3">
      <c r="B13" s="17" t="s">
        <v>39</v>
      </c>
      <c r="C13" s="1">
        <v>661974.91999999993</v>
      </c>
      <c r="H13" s="17" t="s">
        <v>66</v>
      </c>
      <c r="I13" s="1">
        <v>119352.95</v>
      </c>
    </row>
    <row r="14" spans="2:13" x14ac:dyDescent="0.3">
      <c r="B14" s="17" t="s">
        <v>33</v>
      </c>
      <c r="C14" s="1">
        <v>488644.44</v>
      </c>
      <c r="H14" s="17" t="s">
        <v>35</v>
      </c>
      <c r="I14" s="1">
        <v>65745.599999999991</v>
      </c>
    </row>
    <row r="15" spans="2:13" x14ac:dyDescent="0.3">
      <c r="B15" s="17" t="s">
        <v>35</v>
      </c>
      <c r="C15" s="1">
        <v>332869.60000000003</v>
      </c>
      <c r="H15" s="17" t="s">
        <v>33</v>
      </c>
      <c r="I15" s="1">
        <v>36956.44</v>
      </c>
    </row>
    <row r="16" spans="2:13" x14ac:dyDescent="0.3">
      <c r="B16" s="5" t="s">
        <v>37</v>
      </c>
      <c r="C16" s="1">
        <v>10594800.510000002</v>
      </c>
      <c r="H16" s="5" t="s">
        <v>37</v>
      </c>
      <c r="I16" s="1">
        <v>1815167.9900000002</v>
      </c>
    </row>
    <row r="17" spans="2:9" x14ac:dyDescent="0.3">
      <c r="B17" s="17" t="s">
        <v>47</v>
      </c>
      <c r="C17" s="1">
        <v>1614433.1500000001</v>
      </c>
      <c r="H17" s="17" t="s">
        <v>33</v>
      </c>
      <c r="I17" s="1">
        <v>289631.78000000003</v>
      </c>
    </row>
    <row r="18" spans="2:9" x14ac:dyDescent="0.3">
      <c r="B18" s="17" t="s">
        <v>30</v>
      </c>
      <c r="C18" s="1">
        <v>1407960.5</v>
      </c>
      <c r="H18" s="17" t="s">
        <v>47</v>
      </c>
      <c r="I18" s="1">
        <v>254488.15</v>
      </c>
    </row>
    <row r="19" spans="2:9" x14ac:dyDescent="0.3">
      <c r="B19" s="17" t="s">
        <v>66</v>
      </c>
      <c r="C19" s="1">
        <v>1300626.04</v>
      </c>
      <c r="H19" s="17" t="s">
        <v>66</v>
      </c>
      <c r="I19" s="1">
        <v>227527.04000000001</v>
      </c>
    </row>
    <row r="20" spans="2:9" x14ac:dyDescent="0.3">
      <c r="B20" s="17" t="s">
        <v>22</v>
      </c>
      <c r="C20" s="1">
        <v>1251620.72</v>
      </c>
      <c r="H20" s="17" t="s">
        <v>30</v>
      </c>
      <c r="I20" s="1">
        <v>185350.5</v>
      </c>
    </row>
    <row r="21" spans="2:9" x14ac:dyDescent="0.3">
      <c r="B21" s="17" t="s">
        <v>33</v>
      </c>
      <c r="C21" s="1">
        <v>1235380.28</v>
      </c>
      <c r="H21" s="17" t="s">
        <v>26</v>
      </c>
      <c r="I21" s="1">
        <v>169302.11999999997</v>
      </c>
    </row>
    <row r="22" spans="2:9" x14ac:dyDescent="0.3">
      <c r="B22" s="17" t="s">
        <v>26</v>
      </c>
      <c r="C22" s="1">
        <v>981259.12</v>
      </c>
      <c r="H22" s="17" t="s">
        <v>36</v>
      </c>
      <c r="I22" s="1">
        <v>155841.47999999998</v>
      </c>
    </row>
    <row r="23" spans="2:9" x14ac:dyDescent="0.3">
      <c r="B23" s="17" t="s">
        <v>42</v>
      </c>
      <c r="C23" s="1">
        <v>788129.78</v>
      </c>
      <c r="H23" s="17" t="s">
        <v>42</v>
      </c>
      <c r="I23" s="1">
        <v>147808.26999999999</v>
      </c>
    </row>
    <row r="24" spans="2:9" x14ac:dyDescent="0.3">
      <c r="B24" s="17" t="s">
        <v>36</v>
      </c>
      <c r="C24" s="1">
        <v>740012.4800000001</v>
      </c>
      <c r="H24" s="17" t="s">
        <v>28</v>
      </c>
      <c r="I24" s="1">
        <v>119074.3</v>
      </c>
    </row>
    <row r="25" spans="2:9" x14ac:dyDescent="0.3">
      <c r="B25" s="17" t="s">
        <v>28</v>
      </c>
      <c r="C25" s="1">
        <v>649076.30000000005</v>
      </c>
      <c r="H25" s="17" t="s">
        <v>22</v>
      </c>
      <c r="I25" s="1">
        <v>104053.21</v>
      </c>
    </row>
    <row r="26" spans="2:9" x14ac:dyDescent="0.3">
      <c r="B26" s="17" t="s">
        <v>40</v>
      </c>
      <c r="C26" s="1">
        <v>383677.86</v>
      </c>
      <c r="H26" s="17" t="s">
        <v>40</v>
      </c>
      <c r="I26" s="1">
        <v>75073.86</v>
      </c>
    </row>
    <row r="27" spans="2:9" x14ac:dyDescent="0.3">
      <c r="B27" s="17" t="s">
        <v>39</v>
      </c>
      <c r="C27" s="1">
        <v>181574.16</v>
      </c>
      <c r="H27" s="17" t="s">
        <v>39</v>
      </c>
      <c r="I27" s="1">
        <v>57760.160000000003</v>
      </c>
    </row>
    <row r="28" spans="2:9" x14ac:dyDescent="0.3">
      <c r="B28" s="17" t="s">
        <v>35</v>
      </c>
      <c r="C28" s="1">
        <v>61050.12</v>
      </c>
      <c r="H28" s="17" t="s">
        <v>35</v>
      </c>
      <c r="I28" s="1">
        <v>29257.119999999999</v>
      </c>
    </row>
    <row r="29" spans="2:9" x14ac:dyDescent="0.3">
      <c r="B29" s="5" t="s">
        <v>25</v>
      </c>
      <c r="C29" s="1">
        <v>12741889.219999999</v>
      </c>
      <c r="H29" s="5" t="s">
        <v>25</v>
      </c>
      <c r="I29" s="1">
        <v>2123677.2200000002</v>
      </c>
    </row>
    <row r="30" spans="2:9" x14ac:dyDescent="0.3">
      <c r="B30" s="17" t="s">
        <v>28</v>
      </c>
      <c r="C30" s="1">
        <v>2125692.85</v>
      </c>
      <c r="H30" s="17" t="s">
        <v>28</v>
      </c>
      <c r="I30" s="1">
        <v>422992.85</v>
      </c>
    </row>
    <row r="31" spans="2:9" x14ac:dyDescent="0.3">
      <c r="B31" s="17" t="s">
        <v>40</v>
      </c>
      <c r="C31" s="1">
        <v>1320092.9100000004</v>
      </c>
      <c r="H31" s="17" t="s">
        <v>39</v>
      </c>
      <c r="I31" s="1">
        <v>286327.45999999996</v>
      </c>
    </row>
    <row r="32" spans="2:9" x14ac:dyDescent="0.3">
      <c r="B32" s="17" t="s">
        <v>30</v>
      </c>
      <c r="C32" s="1">
        <v>1245865.8</v>
      </c>
      <c r="H32" s="17" t="s">
        <v>36</v>
      </c>
      <c r="I32" s="1">
        <v>237406.24</v>
      </c>
    </row>
    <row r="33" spans="2:9" x14ac:dyDescent="0.3">
      <c r="B33" s="17" t="s">
        <v>22</v>
      </c>
      <c r="C33" s="1">
        <v>1240503</v>
      </c>
      <c r="H33" s="17" t="s">
        <v>22</v>
      </c>
      <c r="I33" s="1">
        <v>226968</v>
      </c>
    </row>
    <row r="34" spans="2:9" x14ac:dyDescent="0.3">
      <c r="B34" s="17" t="s">
        <v>42</v>
      </c>
      <c r="C34" s="1">
        <v>1051964.8399999999</v>
      </c>
      <c r="H34" s="17" t="s">
        <v>26</v>
      </c>
      <c r="I34" s="1">
        <v>215175.63</v>
      </c>
    </row>
    <row r="35" spans="2:9" x14ac:dyDescent="0.3">
      <c r="B35" s="17" t="s">
        <v>39</v>
      </c>
      <c r="C35" s="1">
        <v>1044377.46</v>
      </c>
      <c r="H35" s="17" t="s">
        <v>40</v>
      </c>
      <c r="I35" s="1">
        <v>171894.91</v>
      </c>
    </row>
    <row r="36" spans="2:9" x14ac:dyDescent="0.3">
      <c r="B36" s="17" t="s">
        <v>36</v>
      </c>
      <c r="C36" s="1">
        <v>1037449.24</v>
      </c>
      <c r="H36" s="17" t="s">
        <v>47</v>
      </c>
      <c r="I36" s="1">
        <v>153907.9</v>
      </c>
    </row>
    <row r="37" spans="2:9" x14ac:dyDescent="0.3">
      <c r="B37" s="17" t="s">
        <v>26</v>
      </c>
      <c r="C37" s="1">
        <v>999691.63</v>
      </c>
      <c r="H37" s="17" t="s">
        <v>66</v>
      </c>
      <c r="I37" s="1">
        <v>136970.32</v>
      </c>
    </row>
    <row r="38" spans="2:9" x14ac:dyDescent="0.3">
      <c r="B38" s="17" t="s">
        <v>66</v>
      </c>
      <c r="C38" s="1">
        <v>903746.32000000007</v>
      </c>
      <c r="H38" s="17" t="s">
        <v>30</v>
      </c>
      <c r="I38" s="1">
        <v>117165.8</v>
      </c>
    </row>
    <row r="39" spans="2:9" x14ac:dyDescent="0.3">
      <c r="B39" s="17" t="s">
        <v>47</v>
      </c>
      <c r="C39" s="1">
        <v>837347.9</v>
      </c>
      <c r="H39" s="17" t="s">
        <v>35</v>
      </c>
      <c r="I39" s="1">
        <v>69966.59</v>
      </c>
    </row>
    <row r="40" spans="2:9" x14ac:dyDescent="0.3">
      <c r="B40" s="17" t="s">
        <v>35</v>
      </c>
      <c r="C40" s="1">
        <v>502381.59</v>
      </c>
      <c r="H40" s="17" t="s">
        <v>42</v>
      </c>
      <c r="I40" s="1">
        <v>48824.84</v>
      </c>
    </row>
    <row r="41" spans="2:9" x14ac:dyDescent="0.3">
      <c r="B41" s="17" t="s">
        <v>33</v>
      </c>
      <c r="C41" s="1">
        <v>432775.68000000005</v>
      </c>
      <c r="H41" s="17" t="s">
        <v>33</v>
      </c>
      <c r="I41" s="1">
        <v>36076.68</v>
      </c>
    </row>
    <row r="42" spans="2:9" x14ac:dyDescent="0.3">
      <c r="B42" s="5" t="s">
        <v>18</v>
      </c>
      <c r="C42" s="1">
        <v>12815883.720000001</v>
      </c>
      <c r="H42" s="5" t="s">
        <v>18</v>
      </c>
      <c r="I42" s="1">
        <v>2034092.21</v>
      </c>
    </row>
    <row r="43" spans="2:9" x14ac:dyDescent="0.3">
      <c r="B43" s="17" t="s">
        <v>28</v>
      </c>
      <c r="C43" s="1">
        <v>3540775.9</v>
      </c>
      <c r="H43" s="17" t="s">
        <v>28</v>
      </c>
      <c r="I43" s="1">
        <v>700792.9</v>
      </c>
    </row>
    <row r="44" spans="2:9" x14ac:dyDescent="0.3">
      <c r="B44" s="17" t="s">
        <v>26</v>
      </c>
      <c r="C44" s="1">
        <v>1532743.65</v>
      </c>
      <c r="H44" s="17" t="s">
        <v>26</v>
      </c>
      <c r="I44" s="1">
        <v>238040.65</v>
      </c>
    </row>
    <row r="45" spans="2:9" x14ac:dyDescent="0.3">
      <c r="B45" s="17" t="s">
        <v>42</v>
      </c>
      <c r="C45" s="1">
        <v>1203989.25</v>
      </c>
      <c r="H45" s="17" t="s">
        <v>33</v>
      </c>
      <c r="I45" s="1">
        <v>159702.28</v>
      </c>
    </row>
    <row r="46" spans="2:9" x14ac:dyDescent="0.3">
      <c r="B46" s="17" t="s">
        <v>40</v>
      </c>
      <c r="C46" s="1">
        <v>1161765.48</v>
      </c>
      <c r="H46" s="17" t="s">
        <v>39</v>
      </c>
      <c r="I46" s="1">
        <v>152804.98000000001</v>
      </c>
    </row>
    <row r="47" spans="2:9" x14ac:dyDescent="0.3">
      <c r="B47" s="17" t="s">
        <v>33</v>
      </c>
      <c r="C47" s="1">
        <v>1059210.29</v>
      </c>
      <c r="H47" s="17" t="s">
        <v>40</v>
      </c>
      <c r="I47" s="1">
        <v>141005.48000000001</v>
      </c>
    </row>
    <row r="48" spans="2:9" x14ac:dyDescent="0.3">
      <c r="B48" s="17" t="s">
        <v>22</v>
      </c>
      <c r="C48" s="1">
        <v>964505.22</v>
      </c>
      <c r="H48" s="17" t="s">
        <v>22</v>
      </c>
      <c r="I48" s="1">
        <v>129665.22</v>
      </c>
    </row>
    <row r="49" spans="2:9" x14ac:dyDescent="0.3">
      <c r="B49" s="17" t="s">
        <v>30</v>
      </c>
      <c r="C49" s="1">
        <v>795341.4</v>
      </c>
      <c r="H49" s="17" t="s">
        <v>42</v>
      </c>
      <c r="I49" s="1">
        <v>124497.75</v>
      </c>
    </row>
    <row r="50" spans="2:9" x14ac:dyDescent="0.3">
      <c r="B50" s="17" t="s">
        <v>39</v>
      </c>
      <c r="C50" s="1">
        <v>770005.98</v>
      </c>
      <c r="H50" s="17" t="s">
        <v>66</v>
      </c>
      <c r="I50" s="1">
        <v>88523.92</v>
      </c>
    </row>
    <row r="51" spans="2:9" x14ac:dyDescent="0.3">
      <c r="B51" s="17" t="s">
        <v>66</v>
      </c>
      <c r="C51" s="1">
        <v>657056.91999999993</v>
      </c>
      <c r="H51" s="17" t="s">
        <v>35</v>
      </c>
      <c r="I51" s="1">
        <v>84635.790000000008</v>
      </c>
    </row>
    <row r="52" spans="2:9" x14ac:dyDescent="0.3">
      <c r="B52" s="17" t="s">
        <v>47</v>
      </c>
      <c r="C52" s="1">
        <v>552834.48</v>
      </c>
      <c r="H52" s="17" t="s">
        <v>30</v>
      </c>
      <c r="I52" s="1">
        <v>76531.399999999994</v>
      </c>
    </row>
    <row r="53" spans="2:9" x14ac:dyDescent="0.3">
      <c r="B53" s="17" t="s">
        <v>35</v>
      </c>
      <c r="C53" s="1">
        <v>292487.78999999998</v>
      </c>
      <c r="H53" s="17" t="s">
        <v>36</v>
      </c>
      <c r="I53" s="1">
        <v>72152.36</v>
      </c>
    </row>
    <row r="54" spans="2:9" x14ac:dyDescent="0.3">
      <c r="B54" s="17" t="s">
        <v>36</v>
      </c>
      <c r="C54" s="1">
        <v>285167.35999999999</v>
      </c>
      <c r="H54" s="17" t="s">
        <v>47</v>
      </c>
      <c r="I54" s="1">
        <v>65739.48000000001</v>
      </c>
    </row>
    <row r="55" spans="2:9" x14ac:dyDescent="0.3">
      <c r="B55" s="5" t="s">
        <v>23</v>
      </c>
      <c r="C55" s="1">
        <v>10844572.279999999</v>
      </c>
      <c r="H55" s="5" t="s">
        <v>23</v>
      </c>
      <c r="I55" s="1">
        <v>1711620.2799999998</v>
      </c>
    </row>
    <row r="56" spans="2:9" x14ac:dyDescent="0.3">
      <c r="B56" s="17" t="s">
        <v>28</v>
      </c>
      <c r="C56" s="1">
        <v>1887885.5200000003</v>
      </c>
      <c r="H56" s="17" t="s">
        <v>28</v>
      </c>
      <c r="I56" s="1">
        <v>345216.5199999999</v>
      </c>
    </row>
    <row r="57" spans="2:9" x14ac:dyDescent="0.3">
      <c r="B57" s="17" t="s">
        <v>42</v>
      </c>
      <c r="C57" s="1">
        <v>1353872.46</v>
      </c>
      <c r="H57" s="17" t="s">
        <v>26</v>
      </c>
      <c r="I57" s="1">
        <v>190294.3</v>
      </c>
    </row>
    <row r="58" spans="2:9" x14ac:dyDescent="0.3">
      <c r="B58" s="17" t="s">
        <v>47</v>
      </c>
      <c r="C58" s="1">
        <v>1286300.4000000001</v>
      </c>
      <c r="H58" s="17" t="s">
        <v>47</v>
      </c>
      <c r="I58" s="1">
        <v>189475.4</v>
      </c>
    </row>
    <row r="59" spans="2:9" x14ac:dyDescent="0.3">
      <c r="B59" s="17" t="s">
        <v>40</v>
      </c>
      <c r="C59" s="1">
        <v>1190749.4099999999</v>
      </c>
      <c r="H59" s="17" t="s">
        <v>36</v>
      </c>
      <c r="I59" s="1">
        <v>181606.15000000002</v>
      </c>
    </row>
    <row r="60" spans="2:9" x14ac:dyDescent="0.3">
      <c r="B60" s="17" t="s">
        <v>26</v>
      </c>
      <c r="C60" s="1">
        <v>1025589.3</v>
      </c>
      <c r="H60" s="17" t="s">
        <v>40</v>
      </c>
      <c r="I60" s="1">
        <v>162873.41</v>
      </c>
    </row>
    <row r="61" spans="2:9" x14ac:dyDescent="0.3">
      <c r="B61" s="17" t="s">
        <v>33</v>
      </c>
      <c r="C61" s="1">
        <v>778611</v>
      </c>
      <c r="H61" s="17" t="s">
        <v>42</v>
      </c>
      <c r="I61" s="1">
        <v>150072.46000000002</v>
      </c>
    </row>
    <row r="62" spans="2:9" x14ac:dyDescent="0.3">
      <c r="B62" s="17" t="s">
        <v>36</v>
      </c>
      <c r="C62" s="1">
        <v>719706.14999999991</v>
      </c>
      <c r="H62" s="17" t="s">
        <v>39</v>
      </c>
      <c r="I62" s="1">
        <v>131599.62</v>
      </c>
    </row>
    <row r="63" spans="2:9" x14ac:dyDescent="0.3">
      <c r="B63" s="17" t="s">
        <v>35</v>
      </c>
      <c r="C63" s="1">
        <v>598058.62</v>
      </c>
      <c r="H63" s="17" t="s">
        <v>35</v>
      </c>
      <c r="I63" s="1">
        <v>100166.62</v>
      </c>
    </row>
    <row r="64" spans="2:9" x14ac:dyDescent="0.3">
      <c r="B64" s="17" t="s">
        <v>66</v>
      </c>
      <c r="C64" s="1">
        <v>541667</v>
      </c>
      <c r="H64" s="17" t="s">
        <v>66</v>
      </c>
      <c r="I64" s="1">
        <v>71741</v>
      </c>
    </row>
    <row r="65" spans="2:9" x14ac:dyDescent="0.3">
      <c r="B65" s="17" t="s">
        <v>39</v>
      </c>
      <c r="C65" s="1">
        <v>525597.62</v>
      </c>
      <c r="H65" s="17" t="s">
        <v>30</v>
      </c>
      <c r="I65" s="1">
        <v>64895</v>
      </c>
    </row>
    <row r="66" spans="2:9" x14ac:dyDescent="0.3">
      <c r="B66" s="17" t="s">
        <v>22</v>
      </c>
      <c r="C66" s="1">
        <v>484779.8</v>
      </c>
      <c r="H66" s="17" t="s">
        <v>22</v>
      </c>
      <c r="I66" s="1">
        <v>63799.8</v>
      </c>
    </row>
    <row r="67" spans="2:9" x14ac:dyDescent="0.3">
      <c r="B67" s="17" t="s">
        <v>30</v>
      </c>
      <c r="C67" s="1">
        <v>451755</v>
      </c>
      <c r="H67" s="17" t="s">
        <v>33</v>
      </c>
      <c r="I67" s="1">
        <v>59880</v>
      </c>
    </row>
    <row r="68" spans="2:9" x14ac:dyDescent="0.3">
      <c r="B68" s="5" t="s">
        <v>315</v>
      </c>
      <c r="C68" s="1"/>
      <c r="H68" s="5" t="s">
        <v>315</v>
      </c>
      <c r="I68" s="1"/>
    </row>
    <row r="69" spans="2:9" x14ac:dyDescent="0.3">
      <c r="B69" s="17" t="s">
        <v>315</v>
      </c>
      <c r="C69" s="1"/>
      <c r="H69" s="17" t="s">
        <v>315</v>
      </c>
      <c r="I69" s="1"/>
    </row>
    <row r="70" spans="2:9" x14ac:dyDescent="0.3">
      <c r="B70" s="5" t="s">
        <v>316</v>
      </c>
      <c r="C70" s="1">
        <v>58924427.529999971</v>
      </c>
      <c r="H70" s="5" t="s">
        <v>316</v>
      </c>
      <c r="I70" s="1">
        <v>9574548.5000000019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93BF-80BB-4A3A-B0B6-0C10CDC3B026}">
  <dimension ref="A3:K71"/>
  <sheetViews>
    <sheetView showGridLines="0" topLeftCell="A51" zoomScale="85" zoomScaleNormal="85" workbookViewId="0">
      <selection activeCell="J68" sqref="J68"/>
    </sheetView>
  </sheetViews>
  <sheetFormatPr defaultRowHeight="14.4" x14ac:dyDescent="0.3"/>
  <cols>
    <col min="1" max="1" width="15.88671875" bestFit="1" customWidth="1"/>
    <col min="2" max="2" width="12.6640625" bestFit="1" customWidth="1"/>
    <col min="3" max="3" width="12.77734375" bestFit="1" customWidth="1"/>
    <col min="4" max="4" width="16.88671875" bestFit="1" customWidth="1"/>
    <col min="6" max="6" width="10.77734375" bestFit="1" customWidth="1"/>
    <col min="7" max="7" width="10.77734375" customWidth="1"/>
    <col min="8" max="8" width="10.33203125" bestFit="1" customWidth="1"/>
    <col min="9" max="9" width="10.6640625" bestFit="1" customWidth="1"/>
    <col min="10" max="10" width="9.88671875" bestFit="1" customWidth="1"/>
  </cols>
  <sheetData>
    <row r="3" spans="1:11" x14ac:dyDescent="0.3">
      <c r="A3" s="4" t="s">
        <v>314</v>
      </c>
      <c r="B3" t="s">
        <v>317</v>
      </c>
      <c r="C3" t="s">
        <v>318</v>
      </c>
      <c r="D3" t="s">
        <v>324</v>
      </c>
    </row>
    <row r="4" spans="1:11" x14ac:dyDescent="0.3">
      <c r="A4" s="5" t="s">
        <v>27</v>
      </c>
      <c r="B4" s="1">
        <v>11927281.800000001</v>
      </c>
      <c r="C4" s="1">
        <v>1889990.8000000003</v>
      </c>
      <c r="D4" s="1">
        <v>106754</v>
      </c>
    </row>
    <row r="5" spans="1:11" x14ac:dyDescent="0.3">
      <c r="A5" s="17" t="s">
        <v>22</v>
      </c>
      <c r="B5" s="1">
        <v>1542970.0999999999</v>
      </c>
      <c r="C5" s="1">
        <v>239990.1</v>
      </c>
      <c r="D5" s="1">
        <v>9951</v>
      </c>
    </row>
    <row r="6" spans="1:11" x14ac:dyDescent="0.3">
      <c r="A6" s="17" t="s">
        <v>39</v>
      </c>
      <c r="B6" s="1">
        <v>661974.91999999993</v>
      </c>
      <c r="C6" s="1">
        <v>155713.92000000001</v>
      </c>
      <c r="D6" s="1">
        <v>5194</v>
      </c>
    </row>
    <row r="7" spans="1:11" x14ac:dyDescent="0.3">
      <c r="A7" s="17" t="s">
        <v>30</v>
      </c>
      <c r="B7" s="1">
        <v>795808.5</v>
      </c>
      <c r="C7" s="1">
        <v>172598.5</v>
      </c>
      <c r="D7" s="1">
        <v>5647</v>
      </c>
    </row>
    <row r="8" spans="1:11" x14ac:dyDescent="0.3">
      <c r="A8" s="17" t="s">
        <v>42</v>
      </c>
      <c r="B8" s="1">
        <v>968737.05</v>
      </c>
      <c r="C8" s="1">
        <v>144842.04999999999</v>
      </c>
      <c r="D8" s="1">
        <v>8775</v>
      </c>
    </row>
    <row r="9" spans="1:11" x14ac:dyDescent="0.3">
      <c r="A9" s="17" t="s">
        <v>47</v>
      </c>
      <c r="B9" s="1">
        <v>1072544.6599999999</v>
      </c>
      <c r="C9" s="1">
        <v>155161.66</v>
      </c>
      <c r="D9" s="1">
        <v>8142</v>
      </c>
    </row>
    <row r="10" spans="1:11" x14ac:dyDescent="0.3">
      <c r="A10" s="17" t="s">
        <v>26</v>
      </c>
      <c r="B10" s="1">
        <v>2102979.96</v>
      </c>
      <c r="C10" s="1">
        <v>260847.96000000002</v>
      </c>
      <c r="D10" s="1">
        <v>14974</v>
      </c>
    </row>
    <row r="11" spans="1:11" x14ac:dyDescent="0.3">
      <c r="A11" s="17" t="s">
        <v>33</v>
      </c>
      <c r="B11" s="1">
        <v>488644.44</v>
      </c>
      <c r="C11" s="1">
        <v>36956.44</v>
      </c>
      <c r="D11" s="1">
        <v>7133</v>
      </c>
      <c r="F11" t="str">
        <f>'TOP MONTHLY'!E5</f>
        <v>John Terry</v>
      </c>
      <c r="H11">
        <f>MATCH(F11,A:A,0)</f>
        <v>17</v>
      </c>
    </row>
    <row r="12" spans="1:11" x14ac:dyDescent="0.3">
      <c r="A12" s="17" t="s">
        <v>35</v>
      </c>
      <c r="B12" s="1">
        <v>332869.60000000003</v>
      </c>
      <c r="C12" s="1">
        <v>65745.599999999991</v>
      </c>
      <c r="D12" s="1">
        <v>4948</v>
      </c>
      <c r="F12" t="s">
        <v>342</v>
      </c>
      <c r="G12" t="s">
        <v>339</v>
      </c>
      <c r="H12" t="s">
        <v>340</v>
      </c>
      <c r="I12" t="s">
        <v>341</v>
      </c>
      <c r="J12" t="s">
        <v>343</v>
      </c>
      <c r="K12" t="s">
        <v>344</v>
      </c>
    </row>
    <row r="13" spans="1:11" x14ac:dyDescent="0.3">
      <c r="A13" s="17" t="s">
        <v>36</v>
      </c>
      <c r="B13" s="1">
        <v>665788.75999999989</v>
      </c>
      <c r="C13" s="1">
        <v>160812.76</v>
      </c>
      <c r="D13" s="1">
        <v>10126</v>
      </c>
      <c r="F13">
        <v>0</v>
      </c>
      <c r="G13" t="str">
        <f ca="1">OFFSET($A$1,$H$11+F13,0)</f>
        <v>January</v>
      </c>
      <c r="H13" s="42">
        <f ca="1">OFFSET($A$1,$H$11+F13,1)</f>
        <v>1251620.72</v>
      </c>
      <c r="I13">
        <f ca="1">OFFSET($A$1,$H$11+F13,2)</f>
        <v>104053.21</v>
      </c>
      <c r="J13" s="41">
        <f ca="1">I13/H13</f>
        <v>8.313477744280233E-2</v>
      </c>
      <c r="K13">
        <f ca="1">OFFSET($A$1,$H$11+F13,3)</f>
        <v>7033.5</v>
      </c>
    </row>
    <row r="14" spans="1:11" x14ac:dyDescent="0.3">
      <c r="A14" s="17" t="s">
        <v>40</v>
      </c>
      <c r="B14" s="1">
        <v>859103.55</v>
      </c>
      <c r="C14" s="1">
        <v>158538.54999999999</v>
      </c>
      <c r="D14" s="1">
        <v>10555</v>
      </c>
      <c r="F14">
        <v>1</v>
      </c>
      <c r="G14" t="str">
        <f t="shared" ref="G14:G24" ca="1" si="0">OFFSET($A$1,$H$11+F14,0)</f>
        <v>February</v>
      </c>
      <c r="H14" s="42">
        <f t="shared" ref="H14:H24" ca="1" si="1">OFFSET($A$1,$H$11+F14,1)</f>
        <v>181574.16</v>
      </c>
      <c r="I14">
        <f t="shared" ref="I14:I24" ca="1" si="2">OFFSET($A$1,$H$11+F14,2)</f>
        <v>57760.160000000003</v>
      </c>
      <c r="J14" s="41">
        <f t="shared" ref="J14:J24" ca="1" si="3">I14/H14</f>
        <v>0.31810781886585626</v>
      </c>
      <c r="K14">
        <f t="shared" ref="K14:K24" ca="1" si="4">OFFSET($A$1,$H$11+F14,3)</f>
        <v>7581</v>
      </c>
    </row>
    <row r="15" spans="1:11" x14ac:dyDescent="0.3">
      <c r="A15" s="17" t="s">
        <v>66</v>
      </c>
      <c r="B15" s="1">
        <v>1014992.95</v>
      </c>
      <c r="C15" s="1">
        <v>119352.95</v>
      </c>
      <c r="D15" s="1">
        <v>8522</v>
      </c>
      <c r="F15">
        <v>2</v>
      </c>
      <c r="G15" t="str">
        <f t="shared" ca="1" si="0"/>
        <v>March</v>
      </c>
      <c r="H15" s="42">
        <f t="shared" ca="1" si="1"/>
        <v>1407960.5</v>
      </c>
      <c r="I15">
        <f t="shared" ca="1" si="2"/>
        <v>185350.5</v>
      </c>
      <c r="J15" s="41">
        <f t="shared" ca="1" si="3"/>
        <v>0.13164467327030838</v>
      </c>
      <c r="K15">
        <f t="shared" ca="1" si="4"/>
        <v>6404</v>
      </c>
    </row>
    <row r="16" spans="1:11" x14ac:dyDescent="0.3">
      <c r="A16" s="17" t="s">
        <v>28</v>
      </c>
      <c r="B16" s="1">
        <v>1420867.3099999998</v>
      </c>
      <c r="C16" s="1">
        <v>219430.31</v>
      </c>
      <c r="D16" s="1">
        <v>12787</v>
      </c>
      <c r="F16">
        <v>3</v>
      </c>
      <c r="G16" t="str">
        <f t="shared" ca="1" si="0"/>
        <v>April</v>
      </c>
      <c r="H16" s="42">
        <f t="shared" ca="1" si="1"/>
        <v>788129.78</v>
      </c>
      <c r="I16">
        <f t="shared" ca="1" si="2"/>
        <v>147808.26999999999</v>
      </c>
      <c r="J16" s="41">
        <f t="shared" ca="1" si="3"/>
        <v>0.1875430592154505</v>
      </c>
      <c r="K16">
        <f t="shared" ca="1" si="4"/>
        <v>12421.5</v>
      </c>
    </row>
    <row r="17" spans="1:11" x14ac:dyDescent="0.3">
      <c r="A17" s="5" t="s">
        <v>37</v>
      </c>
      <c r="B17" s="1">
        <v>10594800.510000002</v>
      </c>
      <c r="C17" s="1">
        <v>1815167.9900000002</v>
      </c>
      <c r="D17" s="1">
        <v>110319</v>
      </c>
      <c r="F17">
        <v>4</v>
      </c>
      <c r="G17" t="str">
        <f t="shared" ca="1" si="0"/>
        <v>May</v>
      </c>
      <c r="H17" s="42">
        <f t="shared" ca="1" si="1"/>
        <v>1614433.1500000001</v>
      </c>
      <c r="I17">
        <f t="shared" ca="1" si="2"/>
        <v>254488.15</v>
      </c>
      <c r="J17" s="41">
        <f t="shared" ca="1" si="3"/>
        <v>0.15763312962199766</v>
      </c>
      <c r="K17">
        <f t="shared" ca="1" si="4"/>
        <v>9301</v>
      </c>
    </row>
    <row r="18" spans="1:11" x14ac:dyDescent="0.3">
      <c r="A18" s="17" t="s">
        <v>22</v>
      </c>
      <c r="B18" s="1">
        <v>1251620.72</v>
      </c>
      <c r="C18" s="1">
        <v>104053.21</v>
      </c>
      <c r="D18" s="1">
        <v>7033.5</v>
      </c>
      <c r="F18">
        <v>5</v>
      </c>
      <c r="G18" t="str">
        <f t="shared" ca="1" si="0"/>
        <v>June</v>
      </c>
      <c r="H18" s="42">
        <f t="shared" ca="1" si="1"/>
        <v>981259.12</v>
      </c>
      <c r="I18">
        <f t="shared" ca="1" si="2"/>
        <v>169302.11999999997</v>
      </c>
      <c r="J18" s="41">
        <f t="shared" ca="1" si="3"/>
        <v>0.17253558876476988</v>
      </c>
      <c r="K18">
        <f t="shared" ca="1" si="4"/>
        <v>13633</v>
      </c>
    </row>
    <row r="19" spans="1:11" x14ac:dyDescent="0.3">
      <c r="A19" s="17" t="s">
        <v>39</v>
      </c>
      <c r="B19" s="1">
        <v>181574.16</v>
      </c>
      <c r="C19" s="1">
        <v>57760.160000000003</v>
      </c>
      <c r="D19" s="1">
        <v>7581</v>
      </c>
      <c r="F19">
        <v>6</v>
      </c>
      <c r="G19" t="str">
        <f t="shared" ca="1" si="0"/>
        <v>July</v>
      </c>
      <c r="H19" s="42">
        <f t="shared" ca="1" si="1"/>
        <v>1235380.28</v>
      </c>
      <c r="I19">
        <f t="shared" ca="1" si="2"/>
        <v>289631.78000000003</v>
      </c>
      <c r="J19" s="41">
        <f t="shared" ca="1" si="3"/>
        <v>0.23444746908215178</v>
      </c>
      <c r="K19">
        <f t="shared" ca="1" si="4"/>
        <v>10548</v>
      </c>
    </row>
    <row r="20" spans="1:11" x14ac:dyDescent="0.3">
      <c r="A20" s="17" t="s">
        <v>30</v>
      </c>
      <c r="B20" s="1">
        <v>1407960.5</v>
      </c>
      <c r="C20" s="1">
        <v>185350.5</v>
      </c>
      <c r="D20" s="1">
        <v>6404</v>
      </c>
      <c r="F20">
        <v>7</v>
      </c>
      <c r="G20" t="str">
        <f t="shared" ca="1" si="0"/>
        <v>August</v>
      </c>
      <c r="H20" s="42">
        <f t="shared" ca="1" si="1"/>
        <v>61050.12</v>
      </c>
      <c r="I20">
        <f t="shared" ca="1" si="2"/>
        <v>29257.119999999999</v>
      </c>
      <c r="J20" s="41">
        <f t="shared" ca="1" si="3"/>
        <v>0.4792311628543891</v>
      </c>
      <c r="K20">
        <f t="shared" ca="1" si="4"/>
        <v>5017</v>
      </c>
    </row>
    <row r="21" spans="1:11" x14ac:dyDescent="0.3">
      <c r="A21" s="17" t="s">
        <v>42</v>
      </c>
      <c r="B21" s="1">
        <v>788129.78</v>
      </c>
      <c r="C21" s="1">
        <v>147808.26999999999</v>
      </c>
      <c r="D21" s="1">
        <v>12421.5</v>
      </c>
      <c r="F21">
        <v>8</v>
      </c>
      <c r="G21" t="str">
        <f t="shared" ca="1" si="0"/>
        <v>September</v>
      </c>
      <c r="H21" s="42">
        <f t="shared" ca="1" si="1"/>
        <v>740012.4800000001</v>
      </c>
      <c r="I21">
        <f t="shared" ca="1" si="2"/>
        <v>155841.47999999998</v>
      </c>
      <c r="J21" s="41">
        <f t="shared" ca="1" si="3"/>
        <v>0.21059304297138334</v>
      </c>
      <c r="K21">
        <f t="shared" ca="1" si="4"/>
        <v>9169</v>
      </c>
    </row>
    <row r="22" spans="1:11" x14ac:dyDescent="0.3">
      <c r="A22" s="17" t="s">
        <v>47</v>
      </c>
      <c r="B22" s="1">
        <v>1614433.1500000001</v>
      </c>
      <c r="C22" s="1">
        <v>254488.15</v>
      </c>
      <c r="D22" s="1">
        <v>9301</v>
      </c>
      <c r="F22">
        <v>9</v>
      </c>
      <c r="G22" t="str">
        <f t="shared" ca="1" si="0"/>
        <v>October</v>
      </c>
      <c r="H22" s="42">
        <f t="shared" ca="1" si="1"/>
        <v>383677.86</v>
      </c>
      <c r="I22">
        <f t="shared" ca="1" si="2"/>
        <v>75073.86</v>
      </c>
      <c r="J22" s="41">
        <f t="shared" ca="1" si="3"/>
        <v>0.19566899169006</v>
      </c>
      <c r="K22">
        <f t="shared" ca="1" si="4"/>
        <v>11843</v>
      </c>
    </row>
    <row r="23" spans="1:11" x14ac:dyDescent="0.3">
      <c r="A23" s="17" t="s">
        <v>26</v>
      </c>
      <c r="B23" s="1">
        <v>981259.12</v>
      </c>
      <c r="C23" s="1">
        <v>169302.11999999997</v>
      </c>
      <c r="D23" s="1">
        <v>13633</v>
      </c>
      <c r="F23">
        <v>10</v>
      </c>
      <c r="G23" t="str">
        <f t="shared" ca="1" si="0"/>
        <v>November</v>
      </c>
      <c r="H23" s="42">
        <f t="shared" ca="1" si="1"/>
        <v>1300626.04</v>
      </c>
      <c r="I23">
        <f t="shared" ca="1" si="2"/>
        <v>227527.04000000001</v>
      </c>
      <c r="J23" s="41">
        <f t="shared" ca="1" si="3"/>
        <v>0.17493655593732385</v>
      </c>
      <c r="K23">
        <f t="shared" ca="1" si="4"/>
        <v>10071</v>
      </c>
    </row>
    <row r="24" spans="1:11" x14ac:dyDescent="0.3">
      <c r="A24" s="17" t="s">
        <v>33</v>
      </c>
      <c r="B24" s="1">
        <v>1235380.28</v>
      </c>
      <c r="C24" s="1">
        <v>289631.78000000003</v>
      </c>
      <c r="D24" s="1">
        <v>10548</v>
      </c>
      <c r="F24">
        <v>11</v>
      </c>
      <c r="G24" t="str">
        <f t="shared" ca="1" si="0"/>
        <v>December</v>
      </c>
      <c r="H24" s="42">
        <f t="shared" ca="1" si="1"/>
        <v>649076.30000000005</v>
      </c>
      <c r="I24">
        <f t="shared" ca="1" si="2"/>
        <v>119074.3</v>
      </c>
      <c r="J24" s="41">
        <f t="shared" ca="1" si="3"/>
        <v>0.18345193007355221</v>
      </c>
      <c r="K24">
        <f t="shared" ca="1" si="4"/>
        <v>7297</v>
      </c>
    </row>
    <row r="25" spans="1:11" x14ac:dyDescent="0.3">
      <c r="A25" s="17" t="s">
        <v>35</v>
      </c>
      <c r="B25" s="1">
        <v>61050.12</v>
      </c>
      <c r="C25" s="1">
        <v>29257.119999999999</v>
      </c>
      <c r="D25" s="1">
        <v>5017</v>
      </c>
      <c r="J25" s="37"/>
    </row>
    <row r="26" spans="1:11" x14ac:dyDescent="0.3">
      <c r="A26" s="17" t="s">
        <v>36</v>
      </c>
      <c r="B26" s="1">
        <v>740012.4800000001</v>
      </c>
      <c r="C26" s="1">
        <v>155841.47999999998</v>
      </c>
      <c r="D26" s="1">
        <v>9169</v>
      </c>
    </row>
    <row r="27" spans="1:11" x14ac:dyDescent="0.3">
      <c r="A27" s="17" t="s">
        <v>40</v>
      </c>
      <c r="B27" s="1">
        <v>383677.86</v>
      </c>
      <c r="C27" s="1">
        <v>75073.86</v>
      </c>
      <c r="D27" s="1">
        <v>11843</v>
      </c>
    </row>
    <row r="28" spans="1:11" x14ac:dyDescent="0.3">
      <c r="A28" s="17" t="s">
        <v>66</v>
      </c>
      <c r="B28" s="1">
        <v>1300626.04</v>
      </c>
      <c r="C28" s="1">
        <v>227527.04000000001</v>
      </c>
      <c r="D28" s="1">
        <v>10071</v>
      </c>
    </row>
    <row r="29" spans="1:11" x14ac:dyDescent="0.3">
      <c r="A29" s="17" t="s">
        <v>28</v>
      </c>
      <c r="B29" s="1">
        <v>649076.30000000005</v>
      </c>
      <c r="C29" s="1">
        <v>119074.3</v>
      </c>
      <c r="D29" s="1">
        <v>7297</v>
      </c>
    </row>
    <row r="30" spans="1:11" x14ac:dyDescent="0.3">
      <c r="A30" s="5" t="s">
        <v>25</v>
      </c>
      <c r="B30" s="1">
        <v>12741889.219999999</v>
      </c>
      <c r="C30" s="1">
        <v>2123677.2200000002</v>
      </c>
      <c r="D30" s="1">
        <v>124696.5</v>
      </c>
    </row>
    <row r="31" spans="1:11" x14ac:dyDescent="0.3">
      <c r="A31" s="17" t="s">
        <v>22</v>
      </c>
      <c r="B31" s="1">
        <v>1240503</v>
      </c>
      <c r="C31" s="1">
        <v>226968</v>
      </c>
      <c r="D31" s="1">
        <v>10285.5</v>
      </c>
    </row>
    <row r="32" spans="1:11" x14ac:dyDescent="0.3">
      <c r="A32" s="17" t="s">
        <v>39</v>
      </c>
      <c r="B32" s="1">
        <v>1044377.46</v>
      </c>
      <c r="C32" s="1">
        <v>286327.45999999996</v>
      </c>
      <c r="D32" s="1">
        <v>8507</v>
      </c>
    </row>
    <row r="33" spans="1:4" x14ac:dyDescent="0.3">
      <c r="A33" s="17" t="s">
        <v>30</v>
      </c>
      <c r="B33" s="1">
        <v>1245865.8</v>
      </c>
      <c r="C33" s="1">
        <v>117165.8</v>
      </c>
      <c r="D33" s="1">
        <v>8720</v>
      </c>
    </row>
    <row r="34" spans="1:4" x14ac:dyDescent="0.3">
      <c r="A34" s="17" t="s">
        <v>42</v>
      </c>
      <c r="B34" s="1">
        <v>1051964.8399999999</v>
      </c>
      <c r="C34" s="1">
        <v>48824.84</v>
      </c>
      <c r="D34" s="1">
        <v>12349.5</v>
      </c>
    </row>
    <row r="35" spans="1:4" x14ac:dyDescent="0.3">
      <c r="A35" s="17" t="s">
        <v>47</v>
      </c>
      <c r="B35" s="1">
        <v>837347.9</v>
      </c>
      <c r="C35" s="1">
        <v>153907.9</v>
      </c>
      <c r="D35" s="1">
        <v>5177</v>
      </c>
    </row>
    <row r="36" spans="1:4" x14ac:dyDescent="0.3">
      <c r="A36" s="17" t="s">
        <v>26</v>
      </c>
      <c r="B36" s="1">
        <v>999691.63</v>
      </c>
      <c r="C36" s="1">
        <v>215175.63</v>
      </c>
      <c r="D36" s="1">
        <v>14147</v>
      </c>
    </row>
    <row r="37" spans="1:4" x14ac:dyDescent="0.3">
      <c r="A37" s="17" t="s">
        <v>33</v>
      </c>
      <c r="B37" s="1">
        <v>432775.68000000005</v>
      </c>
      <c r="C37" s="1">
        <v>36076.68</v>
      </c>
      <c r="D37" s="1">
        <v>10210.5</v>
      </c>
    </row>
    <row r="38" spans="1:4" x14ac:dyDescent="0.3">
      <c r="A38" s="17" t="s">
        <v>35</v>
      </c>
      <c r="B38" s="1">
        <v>502381.59</v>
      </c>
      <c r="C38" s="1">
        <v>69966.59</v>
      </c>
      <c r="D38" s="1">
        <v>8834</v>
      </c>
    </row>
    <row r="39" spans="1:4" x14ac:dyDescent="0.3">
      <c r="A39" s="17" t="s">
        <v>36</v>
      </c>
      <c r="B39" s="1">
        <v>1037449.24</v>
      </c>
      <c r="C39" s="1">
        <v>237406.24</v>
      </c>
      <c r="D39" s="1">
        <v>10246</v>
      </c>
    </row>
    <row r="40" spans="1:4" x14ac:dyDescent="0.3">
      <c r="A40" s="17" t="s">
        <v>40</v>
      </c>
      <c r="B40" s="1">
        <v>1320092.9100000004</v>
      </c>
      <c r="C40" s="1">
        <v>171894.91</v>
      </c>
      <c r="D40" s="1">
        <v>13813</v>
      </c>
    </row>
    <row r="41" spans="1:4" x14ac:dyDescent="0.3">
      <c r="A41" s="17" t="s">
        <v>66</v>
      </c>
      <c r="B41" s="1">
        <v>903746.32000000007</v>
      </c>
      <c r="C41" s="1">
        <v>136970.32</v>
      </c>
      <c r="D41" s="1">
        <v>6691</v>
      </c>
    </row>
    <row r="42" spans="1:4" x14ac:dyDescent="0.3">
      <c r="A42" s="17" t="s">
        <v>28</v>
      </c>
      <c r="B42" s="1">
        <v>2125692.85</v>
      </c>
      <c r="C42" s="1">
        <v>422992.85</v>
      </c>
      <c r="D42" s="1">
        <v>15716</v>
      </c>
    </row>
    <row r="43" spans="1:4" x14ac:dyDescent="0.3">
      <c r="A43" s="5" t="s">
        <v>18</v>
      </c>
      <c r="B43" s="1">
        <v>12815883.720000001</v>
      </c>
      <c r="C43" s="1">
        <v>2034092.21</v>
      </c>
      <c r="D43" s="1">
        <v>125357</v>
      </c>
    </row>
    <row r="44" spans="1:4" x14ac:dyDescent="0.3">
      <c r="A44" s="17" t="s">
        <v>22</v>
      </c>
      <c r="B44" s="1">
        <v>964505.22</v>
      </c>
      <c r="C44" s="1">
        <v>129665.22</v>
      </c>
      <c r="D44" s="1">
        <v>8970</v>
      </c>
    </row>
    <row r="45" spans="1:4" x14ac:dyDescent="0.3">
      <c r="A45" s="17" t="s">
        <v>39</v>
      </c>
      <c r="B45" s="1">
        <v>770005.98</v>
      </c>
      <c r="C45" s="1">
        <v>152804.98000000001</v>
      </c>
      <c r="D45" s="1">
        <v>7320</v>
      </c>
    </row>
    <row r="46" spans="1:4" x14ac:dyDescent="0.3">
      <c r="A46" s="17" t="s">
        <v>30</v>
      </c>
      <c r="B46" s="1">
        <v>795341.4</v>
      </c>
      <c r="C46" s="1">
        <v>76531.399999999994</v>
      </c>
      <c r="D46" s="1">
        <v>7980</v>
      </c>
    </row>
    <row r="47" spans="1:4" x14ac:dyDescent="0.3">
      <c r="A47" s="17" t="s">
        <v>42</v>
      </c>
      <c r="B47" s="1">
        <v>1203989.25</v>
      </c>
      <c r="C47" s="1">
        <v>124497.75</v>
      </c>
      <c r="D47" s="1">
        <v>11347.5</v>
      </c>
    </row>
    <row r="48" spans="1:4" x14ac:dyDescent="0.3">
      <c r="A48" s="17" t="s">
        <v>47</v>
      </c>
      <c r="B48" s="1">
        <v>552834.48</v>
      </c>
      <c r="C48" s="1">
        <v>65739.48000000001</v>
      </c>
      <c r="D48" s="1">
        <v>2990</v>
      </c>
    </row>
    <row r="49" spans="1:4" x14ac:dyDescent="0.3">
      <c r="A49" s="17" t="s">
        <v>26</v>
      </c>
      <c r="B49" s="1">
        <v>1532743.65</v>
      </c>
      <c r="C49" s="1">
        <v>238040.65</v>
      </c>
      <c r="D49" s="1">
        <v>15251</v>
      </c>
    </row>
    <row r="50" spans="1:4" x14ac:dyDescent="0.3">
      <c r="A50" s="17" t="s">
        <v>33</v>
      </c>
      <c r="B50" s="1">
        <v>1059210.29</v>
      </c>
      <c r="C50" s="1">
        <v>159702.28</v>
      </c>
      <c r="D50" s="1">
        <v>11245.5</v>
      </c>
    </row>
    <row r="51" spans="1:4" x14ac:dyDescent="0.3">
      <c r="A51" s="17" t="s">
        <v>35</v>
      </c>
      <c r="B51" s="1">
        <v>292487.78999999998</v>
      </c>
      <c r="C51" s="1">
        <v>84635.790000000008</v>
      </c>
      <c r="D51" s="1">
        <v>9219</v>
      </c>
    </row>
    <row r="52" spans="1:4" x14ac:dyDescent="0.3">
      <c r="A52" s="17" t="s">
        <v>36</v>
      </c>
      <c r="B52" s="1">
        <v>285167.35999999999</v>
      </c>
      <c r="C52" s="1">
        <v>72152.36</v>
      </c>
      <c r="D52" s="1">
        <v>4832</v>
      </c>
    </row>
    <row r="53" spans="1:4" x14ac:dyDescent="0.3">
      <c r="A53" s="17" t="s">
        <v>40</v>
      </c>
      <c r="B53" s="1">
        <v>1161765.48</v>
      </c>
      <c r="C53" s="1">
        <v>141005.48000000001</v>
      </c>
      <c r="D53" s="1">
        <v>16895</v>
      </c>
    </row>
    <row r="54" spans="1:4" x14ac:dyDescent="0.3">
      <c r="A54" s="17" t="s">
        <v>66</v>
      </c>
      <c r="B54" s="1">
        <v>657056.91999999993</v>
      </c>
      <c r="C54" s="1">
        <v>88523.92</v>
      </c>
      <c r="D54" s="1">
        <v>8194</v>
      </c>
    </row>
    <row r="55" spans="1:4" x14ac:dyDescent="0.3">
      <c r="A55" s="17" t="s">
        <v>28</v>
      </c>
      <c r="B55" s="1">
        <v>3540775.9</v>
      </c>
      <c r="C55" s="1">
        <v>700792.9</v>
      </c>
      <c r="D55" s="1">
        <v>21113</v>
      </c>
    </row>
    <row r="56" spans="1:4" x14ac:dyDescent="0.3">
      <c r="A56" s="5" t="s">
        <v>23</v>
      </c>
      <c r="B56" s="1">
        <v>10844572.279999999</v>
      </c>
      <c r="C56" s="1">
        <v>1711620.2799999998</v>
      </c>
      <c r="D56" s="1">
        <v>89526</v>
      </c>
    </row>
    <row r="57" spans="1:4" x14ac:dyDescent="0.3">
      <c r="A57" s="17" t="s">
        <v>22</v>
      </c>
      <c r="B57" s="1">
        <v>484779.8</v>
      </c>
      <c r="C57" s="1">
        <v>63799.8</v>
      </c>
      <c r="D57" s="1">
        <v>4266</v>
      </c>
    </row>
    <row r="58" spans="1:4" x14ac:dyDescent="0.3">
      <c r="A58" s="17" t="s">
        <v>39</v>
      </c>
      <c r="B58" s="1">
        <v>525597.62</v>
      </c>
      <c r="C58" s="1">
        <v>131599.62</v>
      </c>
      <c r="D58" s="1">
        <v>7410</v>
      </c>
    </row>
    <row r="59" spans="1:4" x14ac:dyDescent="0.3">
      <c r="A59" s="17" t="s">
        <v>30</v>
      </c>
      <c r="B59" s="1">
        <v>451755</v>
      </c>
      <c r="C59" s="1">
        <v>64895</v>
      </c>
      <c r="D59" s="1">
        <v>3925</v>
      </c>
    </row>
    <row r="60" spans="1:4" x14ac:dyDescent="0.3">
      <c r="A60" s="17" t="s">
        <v>42</v>
      </c>
      <c r="B60" s="1">
        <v>1353872.46</v>
      </c>
      <c r="C60" s="1">
        <v>150072.46000000002</v>
      </c>
      <c r="D60" s="1">
        <v>10672</v>
      </c>
    </row>
    <row r="61" spans="1:4" x14ac:dyDescent="0.3">
      <c r="A61" s="17" t="s">
        <v>47</v>
      </c>
      <c r="B61" s="1">
        <v>1286300.4000000001</v>
      </c>
      <c r="C61" s="1">
        <v>189475.4</v>
      </c>
      <c r="D61" s="1">
        <v>7222</v>
      </c>
    </row>
    <row r="62" spans="1:4" x14ac:dyDescent="0.3">
      <c r="A62" s="17" t="s">
        <v>26</v>
      </c>
      <c r="B62" s="1">
        <v>1025589.3</v>
      </c>
      <c r="C62" s="1">
        <v>190294.3</v>
      </c>
      <c r="D62" s="1">
        <v>9119</v>
      </c>
    </row>
    <row r="63" spans="1:4" x14ac:dyDescent="0.3">
      <c r="A63" s="17" t="s">
        <v>33</v>
      </c>
      <c r="B63" s="1">
        <v>778611</v>
      </c>
      <c r="C63" s="1">
        <v>59880</v>
      </c>
      <c r="D63" s="1">
        <v>5509</v>
      </c>
    </row>
    <row r="64" spans="1:4" x14ac:dyDescent="0.3">
      <c r="A64" s="17" t="s">
        <v>35</v>
      </c>
      <c r="B64" s="1">
        <v>598058.62</v>
      </c>
      <c r="C64" s="1">
        <v>100166.62</v>
      </c>
      <c r="D64" s="1">
        <v>7774</v>
      </c>
    </row>
    <row r="65" spans="1:6" x14ac:dyDescent="0.3">
      <c r="A65" s="17" t="s">
        <v>36</v>
      </c>
      <c r="B65" s="1">
        <v>719706.14999999991</v>
      </c>
      <c r="C65" s="1">
        <v>181606.15000000002</v>
      </c>
      <c r="D65" s="1">
        <v>8314</v>
      </c>
    </row>
    <row r="66" spans="1:6" x14ac:dyDescent="0.3">
      <c r="A66" s="17" t="s">
        <v>40</v>
      </c>
      <c r="B66" s="1">
        <v>1190749.4099999999</v>
      </c>
      <c r="C66" s="1">
        <v>162873.41</v>
      </c>
      <c r="D66" s="1">
        <v>6290</v>
      </c>
    </row>
    <row r="67" spans="1:6" x14ac:dyDescent="0.3">
      <c r="A67" s="17" t="s">
        <v>66</v>
      </c>
      <c r="B67" s="1">
        <v>541667</v>
      </c>
      <c r="C67" s="1">
        <v>71741</v>
      </c>
      <c r="D67" s="1">
        <v>7091</v>
      </c>
    </row>
    <row r="68" spans="1:6" x14ac:dyDescent="0.3">
      <c r="A68" s="17" t="s">
        <v>28</v>
      </c>
      <c r="B68" s="1">
        <v>1887885.5200000003</v>
      </c>
      <c r="C68" s="1">
        <v>345216.5199999999</v>
      </c>
      <c r="D68" s="1">
        <v>11934</v>
      </c>
    </row>
    <row r="69" spans="1:6" x14ac:dyDescent="0.3">
      <c r="A69" s="5" t="s">
        <v>315</v>
      </c>
      <c r="B69" s="1"/>
      <c r="C69" s="1"/>
      <c r="D69" s="1"/>
    </row>
    <row r="70" spans="1:6" ht="15.6" x14ac:dyDescent="0.3">
      <c r="A70" s="17" t="s">
        <v>315</v>
      </c>
      <c r="B70" s="1"/>
      <c r="C70" s="1"/>
      <c r="D70" s="1"/>
      <c r="F70" s="46">
        <f>GETPIVOTDATA("Sum of Profit",$A$3)/GETPIVOTDATA("Sum of  Sales",$A$3)</f>
        <v>0.16248861298016595</v>
      </c>
    </row>
    <row r="71" spans="1:6" x14ac:dyDescent="0.3">
      <c r="A71" s="5" t="s">
        <v>316</v>
      </c>
      <c r="B71" s="1">
        <v>58924427.529999971</v>
      </c>
      <c r="C71" s="1">
        <v>9574548.5000000019</v>
      </c>
      <c r="D71" s="1">
        <v>556652.5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92592-5A9C-4FC8-AE68-20FA079AD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Data</vt:lpstr>
      <vt:lpstr>PROFIT PER UNIT</vt:lpstr>
      <vt:lpstr>TOTAL SALES</vt:lpstr>
      <vt:lpstr>PRODUCTWISE SALES</vt:lpstr>
      <vt:lpstr>Unit Sold</vt:lpstr>
      <vt:lpstr>TOP MONTHLY</vt:lpstr>
      <vt:lpstr>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Goyal</dc:creator>
  <cp:lastModifiedBy>Vinayak Goyal</cp:lastModifiedBy>
  <dcterms:created xsi:type="dcterms:W3CDTF">2022-04-14T17:42:50Z</dcterms:created>
  <dcterms:modified xsi:type="dcterms:W3CDTF">2022-04-15T18:28:33Z</dcterms:modified>
</cp:coreProperties>
</file>