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8940" yWindow="30" windowWidth="10110" windowHeight="8475" tabRatio="627" firstSheet="10" activeTab="11"/>
  </bookViews>
  <sheets>
    <sheet name="List and Detail Of the Contract" sheetId="10" r:id="rId1"/>
    <sheet name="menpower status" sheetId="5" r:id="rId2"/>
    <sheet name="Bill status as per format" sheetId="30" r:id="rId3"/>
    <sheet name="Bill Status" sheetId="13" r:id="rId4"/>
    <sheet name="Expenditure against Labour" sheetId="28" r:id="rId5"/>
    <sheet name="Yearwise Contract Expenditure" sheetId="12" r:id="rId6"/>
    <sheet name="TPT wheels" sheetId="14" r:id="rId7"/>
    <sheet name="ATL Repair in ICD" sheetId="15" r:id="rId8"/>
    <sheet name="CAMC of RO" sheetId="26" r:id="rId9"/>
    <sheet name="CAMC of wheel lathe" sheetId="27" r:id="rId10"/>
    <sheet name="Housekeeping" sheetId="17" r:id="rId11"/>
    <sheet name="ROUND THE CLOCK WELDING" sheetId="23" r:id="rId12"/>
    <sheet name="Bogie Modification" sheetId="20" r:id="rId13"/>
    <sheet name="RA to ATL in BFKHN" sheetId="16" r:id="rId14"/>
    <sheet name="Hiring Truck" sheetId="19" r:id="rId15"/>
    <sheet name="Hiring MUV" sheetId="18" r:id="rId16"/>
    <sheet name="CAMC OF OH CRANE" sheetId="22" r:id="rId17"/>
    <sheet name="Sheet8" sheetId="24" r:id="rId18"/>
    <sheet name="Sheet1" sheetId="29" r:id="rId19"/>
    <sheet name="Sheet2" sheetId="31" r:id="rId20"/>
  </sheets>
  <definedNames>
    <definedName name="_xlnm.Print_Area" localSheetId="4">'Expenditure against Labour'!$A$1:$X$146</definedName>
    <definedName name="_xlnm.Print_Area" localSheetId="6">'TPT wheels'!$A$1:$AH$219</definedName>
  </definedNames>
  <calcPr calcId="124519"/>
</workbook>
</file>

<file path=xl/calcChain.xml><?xml version="1.0" encoding="utf-8"?>
<calcChain xmlns="http://schemas.openxmlformats.org/spreadsheetml/2006/main">
  <c r="J19" i="15"/>
  <c r="J18"/>
  <c r="J17"/>
  <c r="J16"/>
  <c r="J15"/>
  <c r="H19"/>
  <c r="H14"/>
  <c r="N45" i="14"/>
  <c r="N43"/>
  <c r="O41"/>
  <c r="M41"/>
  <c r="O39"/>
  <c r="M39"/>
  <c r="O37"/>
  <c r="P37"/>
  <c r="N37"/>
  <c r="M37"/>
  <c r="I33" i="23"/>
  <c r="K16"/>
  <c r="K15"/>
  <c r="K14"/>
  <c r="K13"/>
  <c r="K12"/>
  <c r="F44"/>
  <c r="Q24" i="18"/>
  <c r="P24"/>
  <c r="O24"/>
  <c r="M24"/>
  <c r="L24"/>
  <c r="J24"/>
  <c r="I24"/>
  <c r="H24"/>
  <c r="G24"/>
  <c r="E24"/>
  <c r="Q23"/>
  <c r="P23"/>
  <c r="O23"/>
  <c r="M23"/>
  <c r="L23"/>
  <c r="J23"/>
  <c r="I23"/>
  <c r="H23"/>
  <c r="G23"/>
  <c r="E23"/>
  <c r="Q22"/>
  <c r="P22"/>
  <c r="O22"/>
  <c r="M22"/>
  <c r="L22"/>
  <c r="J22"/>
  <c r="I22"/>
  <c r="H22"/>
  <c r="G22"/>
  <c r="E22"/>
  <c r="Q16"/>
  <c r="Q17" s="1"/>
  <c r="Q18" s="1"/>
  <c r="Q19" s="1"/>
  <c r="P16"/>
  <c r="P17"/>
  <c r="P18"/>
  <c r="P19"/>
  <c r="P20"/>
  <c r="P21"/>
  <c r="O16"/>
  <c r="O17" s="1"/>
  <c r="O18" s="1"/>
  <c r="O19" s="1"/>
  <c r="O20" s="1"/>
  <c r="O21" s="1"/>
  <c r="M16"/>
  <c r="M17" s="1"/>
  <c r="M18" s="1"/>
  <c r="M19" s="1"/>
  <c r="L21"/>
  <c r="L20"/>
  <c r="L19"/>
  <c r="L18"/>
  <c r="L17"/>
  <c r="L16"/>
  <c r="J21"/>
  <c r="J16"/>
  <c r="J17"/>
  <c r="J18"/>
  <c r="J19"/>
  <c r="J20"/>
  <c r="I16"/>
  <c r="I17"/>
  <c r="I18"/>
  <c r="I19"/>
  <c r="I20"/>
  <c r="I21"/>
  <c r="H16"/>
  <c r="H17"/>
  <c r="H18"/>
  <c r="H19"/>
  <c r="H20"/>
  <c r="H21"/>
  <c r="G21"/>
  <c r="G20"/>
  <c r="G19"/>
  <c r="G18"/>
  <c r="G17"/>
  <c r="G16"/>
  <c r="E21"/>
  <c r="E20"/>
  <c r="E19"/>
  <c r="E18"/>
  <c r="E17"/>
  <c r="E16"/>
  <c r="M24" i="19"/>
  <c r="M25" s="1"/>
  <c r="M26" s="1"/>
  <c r="K22"/>
  <c r="K23" s="1"/>
  <c r="K24" s="1"/>
  <c r="E24"/>
  <c r="F24" s="1"/>
  <c r="E23"/>
  <c r="E22"/>
  <c r="E21"/>
  <c r="F20"/>
  <c r="E20"/>
  <c r="E19"/>
  <c r="H27" i="20"/>
  <c r="H28" s="1"/>
  <c r="H29" s="1"/>
  <c r="H23"/>
  <c r="H24" s="1"/>
  <c r="H25" s="1"/>
  <c r="H26" s="1"/>
  <c r="I32" i="23"/>
  <c r="I31"/>
  <c r="N48"/>
  <c r="P48" s="1"/>
  <c r="Q48"/>
  <c r="N47"/>
  <c r="P47" s="1"/>
  <c r="Q47"/>
  <c r="M48"/>
  <c r="M47"/>
  <c r="I27"/>
  <c r="I28" s="1"/>
  <c r="I29" s="1"/>
  <c r="I30" s="1"/>
  <c r="M20" i="18" l="1"/>
  <c r="M21" s="1"/>
  <c r="Q20"/>
  <c r="Q21" s="1"/>
  <c r="G20" i="19"/>
  <c r="H20" s="1"/>
  <c r="J20" s="1"/>
  <c r="F22"/>
  <c r="G22" s="1"/>
  <c r="H22" s="1"/>
  <c r="J22" s="1"/>
  <c r="G23"/>
  <c r="H23" s="1"/>
  <c r="J23" s="1"/>
  <c r="F19"/>
  <c r="G19" s="1"/>
  <c r="H19" s="1"/>
  <c r="J19" s="1"/>
  <c r="F21"/>
  <c r="G21" s="1"/>
  <c r="H21" s="1"/>
  <c r="J21" s="1"/>
  <c r="F23"/>
  <c r="G24"/>
  <c r="H24" s="1"/>
  <c r="J24" s="1"/>
  <c r="H18" i="23"/>
  <c r="H17"/>
  <c r="H16"/>
  <c r="H15"/>
  <c r="H14"/>
  <c r="H13"/>
  <c r="H12"/>
  <c r="H118" i="17"/>
  <c r="G118"/>
  <c r="F118"/>
  <c r="E118"/>
  <c r="D118"/>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118" s="1"/>
  <c r="I77"/>
  <c r="I79" s="1"/>
  <c r="I80" s="1"/>
  <c r="I81" s="1"/>
  <c r="I82" s="1"/>
  <c r="I83" s="1"/>
  <c r="I84" s="1"/>
  <c r="I85" s="1"/>
  <c r="I86" s="1"/>
  <c r="I87" s="1"/>
  <c r="I88" s="1"/>
  <c r="I89" s="1"/>
  <c r="I90" s="1"/>
  <c r="I91" s="1"/>
  <c r="I92" s="1"/>
  <c r="I93" s="1"/>
  <c r="I94" s="1"/>
  <c r="I95" s="1"/>
  <c r="I96" s="1"/>
  <c r="I97" s="1"/>
  <c r="I98" s="1"/>
  <c r="I99" s="1"/>
  <c r="I100" s="1"/>
  <c r="I101" s="1"/>
  <c r="I102" s="1"/>
  <c r="J39" i="14"/>
  <c r="I39"/>
  <c r="H39"/>
  <c r="J40" s="1"/>
  <c r="K40" s="1"/>
  <c r="I13" i="29"/>
  <c r="S17" i="13"/>
  <c r="N46" i="23"/>
  <c r="P46" s="1"/>
  <c r="Q46"/>
  <c r="M46"/>
  <c r="N45"/>
  <c r="Q45"/>
  <c r="M45"/>
  <c r="N44"/>
  <c r="Q44"/>
  <c r="M44"/>
  <c r="N43"/>
  <c r="P43" s="1"/>
  <c r="Q43"/>
  <c r="M43"/>
  <c r="N42"/>
  <c r="P42" s="1"/>
  <c r="Q42"/>
  <c r="M42"/>
  <c r="N41"/>
  <c r="P41" s="1"/>
  <c r="Q41"/>
  <c r="M41"/>
  <c r="N40"/>
  <c r="P40" s="1"/>
  <c r="Q40"/>
  <c r="M40"/>
  <c r="K45" i="17"/>
  <c r="K44"/>
  <c r="J14" i="15"/>
  <c r="J13"/>
  <c r="J12"/>
  <c r="J11"/>
  <c r="J10"/>
  <c r="J9"/>
  <c r="P44" i="23" l="1"/>
  <c r="P45"/>
  <c r="I104" i="17"/>
  <c r="I105" s="1"/>
  <c r="I106" s="1"/>
  <c r="I107" s="1"/>
  <c r="I108" s="1"/>
  <c r="I109" s="1"/>
  <c r="I110" s="1"/>
  <c r="I111" s="1"/>
  <c r="I112" s="1"/>
  <c r="I113" s="1"/>
  <c r="I114" s="1"/>
  <c r="I115" s="1"/>
  <c r="I103"/>
  <c r="CI42" i="12"/>
  <c r="CH42"/>
  <c r="CG42"/>
  <c r="CF42"/>
  <c r="CE42"/>
  <c r="CD42"/>
  <c r="CC42"/>
  <c r="CB42"/>
  <c r="CA42"/>
  <c r="BZ42"/>
  <c r="BY42"/>
  <c r="BX42"/>
  <c r="BW42"/>
  <c r="CC45" l="1"/>
  <c r="CD69"/>
  <c r="E18" i="19" l="1"/>
  <c r="F18" s="1"/>
  <c r="G18" s="1"/>
  <c r="H18" s="1"/>
  <c r="J18" s="1"/>
  <c r="E17"/>
  <c r="F17" s="1"/>
  <c r="G17" s="1"/>
  <c r="H17" s="1"/>
  <c r="J17" s="1"/>
  <c r="K42" i="17"/>
  <c r="K43"/>
  <c r="K41"/>
  <c r="I18" i="20"/>
  <c r="I17"/>
  <c r="Q14" i="18"/>
  <c r="Q15" s="1"/>
  <c r="P14"/>
  <c r="P15"/>
  <c r="O14"/>
  <c r="O15" s="1"/>
  <c r="M14"/>
  <c r="M15" s="1"/>
  <c r="L14"/>
  <c r="L15"/>
  <c r="J14"/>
  <c r="J15"/>
  <c r="I14"/>
  <c r="I15"/>
  <c r="H14"/>
  <c r="H15"/>
  <c r="G15"/>
  <c r="G14"/>
  <c r="E15"/>
  <c r="E14"/>
  <c r="F16" i="19"/>
  <c r="E16"/>
  <c r="G16" s="1"/>
  <c r="H16" s="1"/>
  <c r="J16" s="1"/>
  <c r="E67" i="28"/>
  <c r="E66"/>
  <c r="E65"/>
  <c r="E64"/>
  <c r="E63"/>
  <c r="E62"/>
  <c r="E61"/>
  <c r="E60"/>
  <c r="E59"/>
  <c r="E58"/>
  <c r="E37"/>
  <c r="E36"/>
  <c r="E35"/>
  <c r="E34"/>
  <c r="E33"/>
  <c r="E32"/>
  <c r="E31"/>
  <c r="E28"/>
  <c r="E27"/>
  <c r="E26"/>
  <c r="E7"/>
  <c r="E6"/>
  <c r="E5"/>
  <c r="E4"/>
  <c r="Q22" i="23"/>
  <c r="Q23"/>
  <c r="Q24"/>
  <c r="Q25"/>
  <c r="Q26"/>
  <c r="Q27"/>
  <c r="Q28"/>
  <c r="Q29"/>
  <c r="Q30"/>
  <c r="Q31"/>
  <c r="Q32"/>
  <c r="Q21"/>
  <c r="P22"/>
  <c r="P23"/>
  <c r="P24"/>
  <c r="P25"/>
  <c r="P26"/>
  <c r="P27"/>
  <c r="P28"/>
  <c r="P29"/>
  <c r="P30"/>
  <c r="P31"/>
  <c r="P32"/>
  <c r="P21"/>
  <c r="N22"/>
  <c r="N23"/>
  <c r="N24"/>
  <c r="N25"/>
  <c r="N26"/>
  <c r="N27"/>
  <c r="N28"/>
  <c r="N29"/>
  <c r="N30"/>
  <c r="N31"/>
  <c r="N32"/>
  <c r="N21"/>
  <c r="M22"/>
  <c r="M23"/>
  <c r="M24"/>
  <c r="M25"/>
  <c r="M26"/>
  <c r="M27"/>
  <c r="M28"/>
  <c r="M29"/>
  <c r="M30"/>
  <c r="M31"/>
  <c r="M32"/>
  <c r="M21"/>
  <c r="V18"/>
  <c r="U18"/>
  <c r="T18"/>
  <c r="S18"/>
  <c r="R18"/>
  <c r="Q18"/>
  <c r="P18"/>
  <c r="O18"/>
  <c r="N18"/>
  <c r="M18"/>
  <c r="L18"/>
  <c r="J15" i="19" l="1"/>
  <c r="E15"/>
  <c r="F15" s="1"/>
  <c r="G15" s="1"/>
  <c r="H15" s="1"/>
  <c r="M18" i="20"/>
  <c r="N18"/>
  <c r="Q18"/>
  <c r="R18"/>
  <c r="S18"/>
  <c r="T18"/>
  <c r="L18"/>
  <c r="J18" l="1"/>
  <c r="J17"/>
  <c r="H17"/>
  <c r="H18" s="1"/>
  <c r="H19" s="1"/>
  <c r="H20" s="1"/>
  <c r="H21" s="1"/>
  <c r="H22" s="1"/>
  <c r="H48" i="17"/>
  <c r="G48"/>
  <c r="F48"/>
  <c r="E48"/>
  <c r="D48"/>
  <c r="F12" i="19"/>
  <c r="F14"/>
  <c r="E12"/>
  <c r="G12" s="1"/>
  <c r="H12" s="1"/>
  <c r="J12" s="1"/>
  <c r="E13"/>
  <c r="F13" s="1"/>
  <c r="E14"/>
  <c r="G14" s="1"/>
  <c r="H14" s="1"/>
  <c r="J14" s="1"/>
  <c r="L42"/>
  <c r="I42"/>
  <c r="E42"/>
  <c r="K9"/>
  <c r="L9"/>
  <c r="M11" s="1"/>
  <c r="M12" s="1"/>
  <c r="M13" s="1"/>
  <c r="M14" s="1"/>
  <c r="M15" s="1"/>
  <c r="M16" s="1"/>
  <c r="M17" s="1"/>
  <c r="M18" s="1"/>
  <c r="M19" s="1"/>
  <c r="M20" s="1"/>
  <c r="M21" s="1"/>
  <c r="M22" s="1"/>
  <c r="M23" s="1"/>
  <c r="E9"/>
  <c r="F9"/>
  <c r="E11"/>
  <c r="F11" s="1"/>
  <c r="F42" s="1"/>
  <c r="J103"/>
  <c r="K101"/>
  <c r="K102" s="1"/>
  <c r="I48" i="18"/>
  <c r="H48"/>
  <c r="G48"/>
  <c r="F48"/>
  <c r="L45"/>
  <c r="K45"/>
  <c r="J45"/>
  <c r="I45"/>
  <c r="H45"/>
  <c r="G45"/>
  <c r="F45"/>
  <c r="E48"/>
  <c r="E45"/>
  <c r="Q12"/>
  <c r="Q13" s="1"/>
  <c r="P12"/>
  <c r="P13"/>
  <c r="O12"/>
  <c r="O13" s="1"/>
  <c r="M12"/>
  <c r="M13" s="1"/>
  <c r="L12"/>
  <c r="L13"/>
  <c r="J12"/>
  <c r="J13"/>
  <c r="I13"/>
  <c r="H13"/>
  <c r="G13"/>
  <c r="E13"/>
  <c r="I12"/>
  <c r="H12"/>
  <c r="G12"/>
  <c r="E12"/>
  <c r="Q11"/>
  <c r="Q10"/>
  <c r="P11"/>
  <c r="O11"/>
  <c r="M11"/>
  <c r="L11"/>
  <c r="J11"/>
  <c r="I11"/>
  <c r="H11"/>
  <c r="G11"/>
  <c r="E11"/>
  <c r="P10"/>
  <c r="O10"/>
  <c r="G7"/>
  <c r="G10" s="1"/>
  <c r="H10" s="1"/>
  <c r="I10" s="1"/>
  <c r="I7" i="17"/>
  <c r="K10"/>
  <c r="K11"/>
  <c r="K12"/>
  <c r="K13"/>
  <c r="K14"/>
  <c r="K15"/>
  <c r="K16"/>
  <c r="K17"/>
  <c r="K18"/>
  <c r="K19"/>
  <c r="K20"/>
  <c r="K21"/>
  <c r="K22"/>
  <c r="K23"/>
  <c r="K24"/>
  <c r="K25"/>
  <c r="K26"/>
  <c r="K27"/>
  <c r="K28"/>
  <c r="K29"/>
  <c r="K30"/>
  <c r="K31"/>
  <c r="K32"/>
  <c r="K33"/>
  <c r="K34"/>
  <c r="K35"/>
  <c r="K36"/>
  <c r="K37"/>
  <c r="K38"/>
  <c r="K39"/>
  <c r="K40"/>
  <c r="L45" i="19" l="1"/>
  <c r="G13"/>
  <c r="H13" s="1"/>
  <c r="J13" s="1"/>
  <c r="K103"/>
  <c r="O9"/>
  <c r="K48" i="17"/>
  <c r="K11" i="19"/>
  <c r="K12" s="1"/>
  <c r="K13" s="1"/>
  <c r="K14" s="1"/>
  <c r="K15" s="1"/>
  <c r="K16" s="1"/>
  <c r="K17" s="1"/>
  <c r="K18" s="1"/>
  <c r="K19" s="1"/>
  <c r="K20" s="1"/>
  <c r="K21" s="1"/>
  <c r="G11"/>
  <c r="H11" s="1"/>
  <c r="J11" s="1"/>
  <c r="J42" s="1"/>
  <c r="E45"/>
  <c r="J10" i="18"/>
  <c r="L10" s="1"/>
  <c r="M10" s="1"/>
  <c r="K42" i="19" l="1"/>
  <c r="AN16" i="23"/>
  <c r="AO16" s="1"/>
  <c r="AN15"/>
  <c r="AO15" s="1"/>
  <c r="AN14"/>
  <c r="AO14" s="1"/>
  <c r="AN13"/>
  <c r="AO13" s="1"/>
  <c r="AN12"/>
  <c r="AO12" s="1"/>
  <c r="I12"/>
  <c r="I13" s="1"/>
  <c r="I14" s="1"/>
  <c r="I15" s="1"/>
  <c r="I16" s="1"/>
  <c r="I17" s="1"/>
  <c r="I18" s="1"/>
  <c r="I19" s="1"/>
  <c r="I20" s="1"/>
  <c r="I21" s="1"/>
  <c r="I22" s="1"/>
  <c r="I23" s="1"/>
  <c r="I24" s="1"/>
  <c r="I25" s="1"/>
  <c r="I26" s="1"/>
  <c r="F45" i="19" l="1"/>
  <c r="L107" i="18"/>
  <c r="M105"/>
  <c r="M106" s="1"/>
  <c r="K49" i="17"/>
  <c r="K9"/>
  <c r="I9"/>
  <c r="M107" i="18" l="1"/>
  <c r="F59" i="16"/>
  <c r="G118" i="15"/>
  <c r="O99"/>
  <c r="N85"/>
  <c r="L85"/>
  <c r="L86" s="1"/>
  <c r="L87" s="1"/>
  <c r="L88" s="1"/>
  <c r="L89" s="1"/>
  <c r="L90" s="1"/>
  <c r="L91" s="1"/>
  <c r="L92" s="1"/>
  <c r="L93" s="1"/>
  <c r="L94" s="1"/>
  <c r="L95" s="1"/>
  <c r="L96" s="1"/>
  <c r="L97" s="1"/>
  <c r="L98" s="1"/>
  <c r="L99" s="1"/>
  <c r="L100" s="1"/>
  <c r="L101" s="1"/>
  <c r="L102" s="1"/>
  <c r="L103" s="1"/>
  <c r="L104" s="1"/>
  <c r="L105" s="1"/>
  <c r="L106" s="1"/>
  <c r="J85"/>
  <c r="J86" s="1"/>
  <c r="J87" s="1"/>
  <c r="J88" s="1"/>
  <c r="J89" s="1"/>
  <c r="J90" s="1"/>
  <c r="J91" s="1"/>
  <c r="J92" s="1"/>
  <c r="J93" s="1"/>
  <c r="J94" s="1"/>
  <c r="J95" s="1"/>
  <c r="J96" s="1"/>
  <c r="J97" s="1"/>
  <c r="J98" s="1"/>
  <c r="J99" s="1"/>
  <c r="J100" s="1"/>
  <c r="J101" s="1"/>
  <c r="J102" s="1"/>
  <c r="J103" s="1"/>
  <c r="J104" s="1"/>
  <c r="J105" s="1"/>
  <c r="J106" s="1"/>
  <c r="H85"/>
  <c r="H118" s="1"/>
  <c r="G59" i="16" l="1"/>
  <c r="G60" s="1"/>
  <c r="H119" i="15"/>
  <c r="H86"/>
  <c r="H87" s="1"/>
  <c r="H88" s="1"/>
  <c r="H89" s="1"/>
  <c r="H90" s="1"/>
  <c r="H91" s="1"/>
  <c r="H92" s="1"/>
  <c r="H93" s="1"/>
  <c r="H94" s="1"/>
  <c r="H95" s="1"/>
  <c r="H96" s="1"/>
  <c r="H97" s="1"/>
  <c r="H98" s="1"/>
  <c r="H99" s="1"/>
  <c r="H100" s="1"/>
  <c r="H101" s="1"/>
  <c r="H102" s="1"/>
  <c r="H103" s="1"/>
  <c r="H104" s="1"/>
  <c r="H105" s="1"/>
  <c r="H106" s="1"/>
  <c r="F15" i="14" l="1"/>
  <c r="F14"/>
  <c r="BZ38" i="12" l="1"/>
  <c r="BY38"/>
  <c r="BX38"/>
  <c r="BW38"/>
  <c r="BV38"/>
  <c r="BU38"/>
  <c r="BT38"/>
  <c r="BS38"/>
  <c r="BR38"/>
  <c r="BQ38"/>
  <c r="BP38"/>
  <c r="BO38"/>
  <c r="BN38"/>
  <c r="N33"/>
  <c r="M33"/>
  <c r="L33"/>
  <c r="K33"/>
  <c r="J33"/>
  <c r="Z33"/>
  <c r="Y33"/>
  <c r="X33"/>
  <c r="W33"/>
  <c r="V33"/>
  <c r="BJ38"/>
  <c r="BI38"/>
  <c r="BH38"/>
  <c r="BG38"/>
  <c r="BF38"/>
  <c r="BE38"/>
  <c r="BD38"/>
  <c r="BC38"/>
  <c r="AV32"/>
  <c r="AU32"/>
  <c r="AT32"/>
  <c r="AS32"/>
  <c r="AR32"/>
  <c r="AQ32"/>
  <c r="AK32"/>
  <c r="AJ32"/>
  <c r="AI32"/>
  <c r="AH32"/>
  <c r="AG32"/>
  <c r="AS33" l="1"/>
  <c r="BE39"/>
  <c r="W34"/>
  <c r="BR39"/>
  <c r="J34"/>
  <c r="AH33"/>
</calcChain>
</file>

<file path=xl/comments1.xml><?xml version="1.0" encoding="utf-8"?>
<comments xmlns="http://schemas.openxmlformats.org/spreadsheetml/2006/main">
  <authors>
    <author>Author</author>
  </authors>
  <commentList>
    <comment ref="C4"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 ref="D5" authorId="0">
      <text>
        <r>
          <rPr>
            <b/>
            <sz val="16"/>
            <color indexed="81"/>
            <rFont val="Tahoma"/>
            <family val="2"/>
          </rPr>
          <t>Author:</t>
        </r>
        <r>
          <rPr>
            <sz val="16"/>
            <color indexed="81"/>
            <rFont val="Tahoma"/>
            <family val="2"/>
          </rPr>
          <t xml:space="preserve">
As per LOA it was for </t>
        </r>
        <r>
          <rPr>
            <b/>
            <u/>
            <sz val="16"/>
            <color indexed="81"/>
            <rFont val="Tahoma"/>
            <family val="2"/>
          </rPr>
          <t>2 years</t>
        </r>
        <r>
          <rPr>
            <sz val="16"/>
            <color indexed="81"/>
            <rFont val="Tahoma"/>
            <family val="2"/>
          </rPr>
          <t xml:space="preserve"> . But as per agreement it is for </t>
        </r>
        <r>
          <rPr>
            <b/>
            <u/>
            <sz val="16"/>
            <color indexed="81"/>
            <rFont val="Tahoma"/>
            <family val="2"/>
          </rPr>
          <t>01 year</t>
        </r>
        <r>
          <rPr>
            <sz val="16"/>
            <color indexed="81"/>
            <rFont val="Tahoma"/>
            <family val="2"/>
          </rPr>
          <t xml:space="preserve">, Again correction of agreement came in which it was for </t>
        </r>
        <r>
          <rPr>
            <b/>
            <u/>
            <sz val="16"/>
            <color indexed="81"/>
            <rFont val="Tahoma"/>
            <family val="2"/>
          </rPr>
          <t>two years</t>
        </r>
        <r>
          <rPr>
            <sz val="16"/>
            <color indexed="81"/>
            <rFont val="Tahoma"/>
            <family val="2"/>
          </rPr>
          <t>.</t>
        </r>
      </text>
    </comment>
    <comment ref="K5" authorId="0">
      <text>
        <r>
          <rPr>
            <b/>
            <sz val="24"/>
            <color indexed="81"/>
            <rFont val="Tahoma"/>
            <family val="2"/>
          </rPr>
          <t>Bills are pending view GST issue at Division level. Bills are completed till Jul 2020 at Depot level</t>
        </r>
      </text>
    </comment>
    <comment ref="C27" authorId="0">
      <text>
        <r>
          <rPr>
            <b/>
            <sz val="24"/>
            <color indexed="81"/>
            <rFont val="Arial"/>
            <family val="2"/>
          </rPr>
          <t xml:space="preserve">Contract DP extended till Dec 18
</t>
        </r>
      </text>
    </comment>
    <comment ref="C29" authorId="0">
      <text>
        <r>
          <rPr>
            <sz val="9"/>
            <color indexed="81"/>
            <rFont val="Tahoma"/>
            <family val="2"/>
          </rPr>
          <t xml:space="preserve">
</t>
        </r>
        <r>
          <rPr>
            <sz val="26"/>
            <color indexed="81"/>
            <rFont val="Tahoma"/>
            <family val="2"/>
          </rPr>
          <t>contract will be completing on Dec 2018</t>
        </r>
      </text>
    </comment>
    <comment ref="C33"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List>
</comments>
</file>

<file path=xl/comments10.xml><?xml version="1.0" encoding="utf-8"?>
<comments xmlns="http://schemas.openxmlformats.org/spreadsheetml/2006/main">
  <authors>
    <author>Author</author>
  </authors>
  <commentList>
    <comment ref="C4"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 ref="G5" authorId="0">
      <text>
        <r>
          <rPr>
            <b/>
            <sz val="24"/>
            <color indexed="81"/>
            <rFont val="Tahoma"/>
            <family val="2"/>
          </rPr>
          <t>Bills are pending view GST issue at Division level. Bills are completed till Jul 2020 at Depot level</t>
        </r>
      </text>
    </comment>
    <comment ref="C15" authorId="0">
      <text>
        <r>
          <rPr>
            <b/>
            <sz val="22"/>
            <color indexed="81"/>
            <rFont val="Arial"/>
            <family val="2"/>
          </rPr>
          <t>Author:</t>
        </r>
        <r>
          <rPr>
            <sz val="22"/>
            <color indexed="81"/>
            <rFont val="Arial"/>
            <family val="2"/>
          </rPr>
          <t xml:space="preserve">
tender opening date is 27/03/2017 but LOA sent date is 13/06/2017</t>
        </r>
      </text>
    </comment>
    <comment ref="C24" authorId="0">
      <text>
        <r>
          <rPr>
            <b/>
            <sz val="24"/>
            <color indexed="81"/>
            <rFont val="Arial"/>
            <family val="2"/>
          </rPr>
          <t xml:space="preserve">Contract DP extended till Dec 18
</t>
        </r>
      </text>
    </comment>
    <comment ref="C26" authorId="0">
      <text>
        <r>
          <rPr>
            <sz val="9"/>
            <color indexed="81"/>
            <rFont val="Tahoma"/>
            <family val="2"/>
          </rPr>
          <t xml:space="preserve">
</t>
        </r>
        <r>
          <rPr>
            <sz val="26"/>
            <color indexed="81"/>
            <rFont val="Tahoma"/>
            <family val="2"/>
          </rPr>
          <t>contract will be completing on Dec 2018</t>
        </r>
      </text>
    </comment>
  </commentList>
</comments>
</file>

<file path=xl/comments2.xml><?xml version="1.0" encoding="utf-8"?>
<comments xmlns="http://schemas.openxmlformats.org/spreadsheetml/2006/main">
  <authors>
    <author>Author</author>
  </authors>
  <commentList>
    <comment ref="B4" authorId="0">
      <text>
        <r>
          <rPr>
            <sz val="9"/>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C10"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 ref="Q11" authorId="0">
      <text>
        <r>
          <rPr>
            <b/>
            <sz val="24"/>
            <color indexed="81"/>
            <rFont val="Tahoma"/>
            <family val="2"/>
          </rPr>
          <t>Bills are pending view GST issue at Division level. Bills are completed till Jul 2020 at Depot level</t>
        </r>
      </text>
    </comment>
  </commentList>
</comments>
</file>

<file path=xl/comments4.xml><?xml version="1.0" encoding="utf-8"?>
<comments xmlns="http://schemas.openxmlformats.org/spreadsheetml/2006/main">
  <authors>
    <author>Author</author>
  </authors>
  <commentList>
    <comment ref="C8"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 ref="Q9" authorId="0">
      <text>
        <r>
          <rPr>
            <b/>
            <sz val="24"/>
            <color indexed="81"/>
            <rFont val="Tahoma"/>
            <family val="2"/>
          </rPr>
          <t>Bills are pending view GST issue at Division level. Bills are completed till Jul 2020 at Depot level</t>
        </r>
      </text>
    </comment>
    <comment ref="C24" authorId="0">
      <text>
        <r>
          <rPr>
            <b/>
            <sz val="22"/>
            <color indexed="81"/>
            <rFont val="Arial"/>
            <family val="2"/>
          </rPr>
          <t>Author:</t>
        </r>
        <r>
          <rPr>
            <sz val="22"/>
            <color indexed="81"/>
            <rFont val="Arial"/>
            <family val="2"/>
          </rPr>
          <t xml:space="preserve">
tender opening date is 27/03/2017 but LOA sent date is 13/06/2017</t>
        </r>
      </text>
    </comment>
    <comment ref="C33" authorId="0">
      <text>
        <r>
          <rPr>
            <b/>
            <sz val="24"/>
            <color indexed="81"/>
            <rFont val="Arial"/>
            <family val="2"/>
          </rPr>
          <t xml:space="preserve">Contract DP extended till Dec 18
</t>
        </r>
      </text>
    </comment>
    <comment ref="C35" authorId="0">
      <text>
        <r>
          <rPr>
            <sz val="9"/>
            <color indexed="81"/>
            <rFont val="Tahoma"/>
            <family val="2"/>
          </rPr>
          <t xml:space="preserve">
</t>
        </r>
        <r>
          <rPr>
            <sz val="26"/>
            <color indexed="81"/>
            <rFont val="Tahoma"/>
            <family val="2"/>
          </rPr>
          <t>contract will be completing on Dec 2018</t>
        </r>
      </text>
    </comment>
  </commentList>
</comments>
</file>

<file path=xl/comments5.xml><?xml version="1.0" encoding="utf-8"?>
<comments xmlns="http://schemas.openxmlformats.org/spreadsheetml/2006/main">
  <authors>
    <author>Author</author>
  </authors>
  <commentList>
    <comment ref="BU23" authorId="0">
      <text>
        <r>
          <rPr>
            <b/>
            <sz val="18"/>
            <color indexed="81"/>
            <rFont val="Tahoma"/>
            <family val="2"/>
          </rPr>
          <t>Author:</t>
        </r>
        <r>
          <rPr>
            <sz val="18"/>
            <color indexed="81"/>
            <rFont val="Tahoma"/>
            <family val="2"/>
          </rPr>
          <t xml:space="preserve">
Work order was released for 300 nos ATL repair for month NOV DEC -2019 and JAN 2020..</t>
        </r>
      </text>
    </comment>
    <comment ref="AU25" authorId="0">
      <text>
        <r>
          <rPr>
            <b/>
            <sz val="16"/>
            <color indexed="81"/>
            <rFont val="Tahoma"/>
            <family val="2"/>
          </rPr>
          <t xml:space="preserve">WCC: amount of contract is for 90 days </t>
        </r>
        <r>
          <rPr>
            <sz val="9"/>
            <color indexed="81"/>
            <rFont val="Tahoma"/>
            <family val="2"/>
          </rPr>
          <t xml:space="preserve">
</t>
        </r>
      </text>
    </comment>
    <comment ref="AG33" authorId="0">
      <text>
        <r>
          <rPr>
            <b/>
            <sz val="9"/>
            <color indexed="81"/>
            <rFont val="Tahoma"/>
            <family val="2"/>
          </rPr>
          <t>Author:</t>
        </r>
        <r>
          <rPr>
            <sz val="9"/>
            <color indexed="81"/>
            <rFont val="Tahoma"/>
            <family val="2"/>
          </rPr>
          <t xml:space="preserve">
</t>
        </r>
        <r>
          <rPr>
            <b/>
            <u/>
            <sz val="16"/>
            <color indexed="81"/>
            <rFont val="Tahoma"/>
            <family val="2"/>
          </rPr>
          <t>APR 16 TO MAR 17</t>
        </r>
      </text>
    </comment>
    <comment ref="AQ33" authorId="0">
      <text>
        <r>
          <rPr>
            <b/>
            <sz val="9"/>
            <color indexed="81"/>
            <rFont val="Tahoma"/>
            <family val="2"/>
          </rPr>
          <t>Author:</t>
        </r>
        <r>
          <rPr>
            <sz val="9"/>
            <color indexed="81"/>
            <rFont val="Tahoma"/>
            <family val="2"/>
          </rPr>
          <t xml:space="preserve">
</t>
        </r>
        <r>
          <rPr>
            <b/>
            <u/>
            <sz val="14"/>
            <color indexed="81"/>
            <rFont val="Tahoma"/>
            <family val="2"/>
          </rPr>
          <t>APR 17 TO MAR 18</t>
        </r>
      </text>
    </comment>
    <comment ref="I34" authorId="0">
      <text>
        <r>
          <rPr>
            <b/>
            <sz val="9"/>
            <color indexed="81"/>
            <rFont val="Tahoma"/>
            <family val="2"/>
          </rPr>
          <t>Author:</t>
        </r>
        <r>
          <rPr>
            <sz val="9"/>
            <color indexed="81"/>
            <rFont val="Tahoma"/>
            <family val="2"/>
          </rPr>
          <t xml:space="preserve">
</t>
        </r>
        <r>
          <rPr>
            <b/>
            <u/>
            <sz val="16"/>
            <color indexed="81"/>
            <rFont val="Tahoma"/>
            <family val="2"/>
          </rPr>
          <t>APR 14 TO MAR 15</t>
        </r>
      </text>
    </comment>
    <comment ref="V34" authorId="0">
      <text>
        <r>
          <rPr>
            <b/>
            <sz val="9"/>
            <color indexed="81"/>
            <rFont val="Tahoma"/>
            <family val="2"/>
          </rPr>
          <t>Author:</t>
        </r>
        <r>
          <rPr>
            <sz val="9"/>
            <color indexed="81"/>
            <rFont val="Tahoma"/>
            <family val="2"/>
          </rPr>
          <t xml:space="preserve">
</t>
        </r>
        <r>
          <rPr>
            <b/>
            <u/>
            <sz val="16"/>
            <color indexed="81"/>
            <rFont val="Tahoma"/>
            <family val="2"/>
          </rPr>
          <t>APR 15 TO MAR 16</t>
        </r>
      </text>
    </comment>
    <comment ref="BC39" authorId="0">
      <text>
        <r>
          <rPr>
            <b/>
            <sz val="9"/>
            <color indexed="81"/>
            <rFont val="Tahoma"/>
            <family val="2"/>
          </rPr>
          <t>Author:</t>
        </r>
        <r>
          <rPr>
            <sz val="9"/>
            <color indexed="81"/>
            <rFont val="Tahoma"/>
            <family val="2"/>
          </rPr>
          <t xml:space="preserve">
</t>
        </r>
        <r>
          <rPr>
            <b/>
            <u/>
            <sz val="14"/>
            <color indexed="81"/>
            <rFont val="Tahoma"/>
            <family val="2"/>
          </rPr>
          <t>APR 18 TO MAR 19</t>
        </r>
      </text>
    </comment>
    <comment ref="BQ39" authorId="0">
      <text>
        <r>
          <rPr>
            <b/>
            <sz val="9"/>
            <color indexed="81"/>
            <rFont val="Tahoma"/>
            <family val="2"/>
          </rPr>
          <t>Author:</t>
        </r>
        <r>
          <rPr>
            <sz val="9"/>
            <color indexed="81"/>
            <rFont val="Tahoma"/>
            <family val="2"/>
          </rPr>
          <t xml:space="preserve">
</t>
        </r>
        <r>
          <rPr>
            <b/>
            <u/>
            <sz val="14"/>
            <color indexed="81"/>
            <rFont val="Tahoma"/>
            <family val="2"/>
          </rPr>
          <t>APR 19 TO MAR 20</t>
        </r>
      </text>
    </comment>
  </commentList>
</comments>
</file>

<file path=xl/comments6.xml><?xml version="1.0" encoding="utf-8"?>
<comments xmlns="http://schemas.openxmlformats.org/spreadsheetml/2006/main">
  <authors>
    <author>Author</author>
  </authors>
  <commentList>
    <comment ref="H8" authorId="0">
      <text>
        <r>
          <rPr>
            <b/>
            <sz val="16"/>
            <color indexed="81"/>
            <rFont val="Tahoma"/>
            <family val="2"/>
          </rPr>
          <t>Author:</t>
        </r>
        <r>
          <rPr>
            <sz val="16"/>
            <color indexed="81"/>
            <rFont val="Tahoma"/>
            <family val="2"/>
          </rPr>
          <t xml:space="preserve">
Excluding GST since Firm never submitted GST payment proof</t>
        </r>
      </text>
    </comment>
    <comment ref="H78" authorId="0">
      <text>
        <r>
          <rPr>
            <b/>
            <sz val="16"/>
            <color indexed="81"/>
            <rFont val="Tahoma"/>
            <family val="2"/>
          </rPr>
          <t>Author:</t>
        </r>
        <r>
          <rPr>
            <sz val="16"/>
            <color indexed="81"/>
            <rFont val="Tahoma"/>
            <family val="2"/>
          </rPr>
          <t xml:space="preserve">
Excluding GST since Firm never submitted GST payment proof</t>
        </r>
      </text>
    </comment>
  </commentList>
</comments>
</file>

<file path=xl/comments7.xml><?xml version="1.0" encoding="utf-8"?>
<comments xmlns="http://schemas.openxmlformats.org/spreadsheetml/2006/main">
  <authors>
    <author>Author</author>
  </authors>
  <commentList>
    <comment ref="AJ10" authorId="0">
      <text>
        <r>
          <rPr>
            <b/>
            <sz val="9"/>
            <color indexed="81"/>
            <rFont val="Tahoma"/>
            <charset val="1"/>
          </rPr>
          <t>The contract was upto 19/06/2021. Total consumed welder helper mendays in the month of June 2021. W.E.F.  01/06/2021 to 19/06/2021.
                  welders :-   221
                   Helpers :-   224.5</t>
        </r>
      </text>
    </comment>
  </commentList>
</comments>
</file>

<file path=xl/comments8.xml><?xml version="1.0" encoding="utf-8"?>
<comments xmlns="http://schemas.openxmlformats.org/spreadsheetml/2006/main">
  <authors>
    <author>Author</author>
  </authors>
  <commentList>
    <comment ref="F7" authorId="0">
      <text>
        <r>
          <rPr>
            <b/>
            <sz val="20"/>
            <color indexed="81"/>
            <rFont val="Tahoma"/>
            <family val="2"/>
          </rPr>
          <t>Author:</t>
        </r>
        <r>
          <rPr>
            <sz val="20"/>
            <color indexed="81"/>
            <rFont val="Tahoma"/>
            <family val="2"/>
          </rPr>
          <t xml:space="preserve">
Estimated Price</t>
        </r>
      </text>
    </comment>
    <comment ref="G7" authorId="0">
      <text>
        <r>
          <rPr>
            <b/>
            <sz val="20"/>
            <color indexed="81"/>
            <rFont val="Tahoma"/>
            <family val="2"/>
          </rPr>
          <t>Author:</t>
        </r>
        <r>
          <rPr>
            <sz val="20"/>
            <color indexed="81"/>
            <rFont val="Tahoma"/>
            <family val="2"/>
          </rPr>
          <t xml:space="preserve">
Accepted price .8% down to estimated price…..</t>
        </r>
      </text>
    </comment>
    <comment ref="B10" authorId="0">
      <text>
        <r>
          <rPr>
            <b/>
            <sz val="20"/>
            <color indexed="81"/>
            <rFont val="Tahoma"/>
            <family val="2"/>
          </rPr>
          <t>Author:</t>
        </r>
        <r>
          <rPr>
            <sz val="20"/>
            <color indexed="81"/>
            <rFont val="Tahoma"/>
            <family val="2"/>
          </rPr>
          <t xml:space="preserve">
</t>
        </r>
        <r>
          <rPr>
            <sz val="16"/>
            <color indexed="81"/>
            <rFont val="Tahoma"/>
            <family val="2"/>
          </rPr>
          <t>13 Mar 2020 to 31 Mar 2020 = 19 Days
Estimated value for month i.e 31 days = 50060.34
Accepted Value .8% down = 49659.85
per day value =49659.85/31 = 1601.93
Value for 19 days = 19 X 1601.93 =30436.67</t>
        </r>
      </text>
    </comment>
    <comment ref="E10" authorId="0">
      <text>
        <r>
          <rPr>
            <b/>
            <sz val="18"/>
            <color indexed="81"/>
            <rFont val="Tahoma"/>
            <family val="2"/>
          </rPr>
          <t>Author:</t>
        </r>
        <r>
          <rPr>
            <sz val="18"/>
            <color indexed="81"/>
            <rFont val="Tahoma"/>
            <family val="2"/>
          </rPr>
          <t xml:space="preserve">
for 19 Days</t>
        </r>
      </text>
    </comment>
  </commentList>
</comments>
</file>

<file path=xl/comments9.xml><?xml version="1.0" encoding="utf-8"?>
<comments xmlns="http://schemas.openxmlformats.org/spreadsheetml/2006/main">
  <authors>
    <author>Author</author>
  </authors>
  <commentList>
    <comment ref="B4"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 ref="C7" authorId="0">
      <text>
        <r>
          <rPr>
            <b/>
            <sz val="16"/>
            <color indexed="81"/>
            <rFont val="Tahoma"/>
            <family val="2"/>
          </rPr>
          <t>Author:</t>
        </r>
        <r>
          <rPr>
            <sz val="16"/>
            <color indexed="81"/>
            <rFont val="Tahoma"/>
            <family val="2"/>
          </rPr>
          <t xml:space="preserve">
As per LOA it was for </t>
        </r>
        <r>
          <rPr>
            <b/>
            <u/>
            <sz val="16"/>
            <color indexed="81"/>
            <rFont val="Tahoma"/>
            <family val="2"/>
          </rPr>
          <t>2 years</t>
        </r>
        <r>
          <rPr>
            <sz val="16"/>
            <color indexed="81"/>
            <rFont val="Tahoma"/>
            <family val="2"/>
          </rPr>
          <t xml:space="preserve"> . But as per agreement it is for </t>
        </r>
        <r>
          <rPr>
            <b/>
            <u/>
            <sz val="16"/>
            <color indexed="81"/>
            <rFont val="Tahoma"/>
            <family val="2"/>
          </rPr>
          <t>01 year</t>
        </r>
        <r>
          <rPr>
            <sz val="16"/>
            <color indexed="81"/>
            <rFont val="Tahoma"/>
            <family val="2"/>
          </rPr>
          <t xml:space="preserve">, Again correction of agreement came in which it was for </t>
        </r>
        <r>
          <rPr>
            <b/>
            <u/>
            <sz val="16"/>
            <color indexed="81"/>
            <rFont val="Tahoma"/>
            <family val="2"/>
          </rPr>
          <t>two years</t>
        </r>
        <r>
          <rPr>
            <sz val="16"/>
            <color indexed="81"/>
            <rFont val="Tahoma"/>
            <family val="2"/>
          </rPr>
          <t>.</t>
        </r>
      </text>
    </comment>
    <comment ref="F7" authorId="0">
      <text>
        <r>
          <rPr>
            <b/>
            <sz val="24"/>
            <color indexed="81"/>
            <rFont val="Tahoma"/>
            <family val="2"/>
          </rPr>
          <t>Bills are pending view GST issue at Division level. Bills are completed till Jul 2020 at Depot level</t>
        </r>
      </text>
    </comment>
    <comment ref="B23" authorId="0">
      <text>
        <r>
          <rPr>
            <b/>
            <sz val="24"/>
            <color indexed="81"/>
            <rFont val="Arial"/>
            <family val="2"/>
          </rPr>
          <t xml:space="preserve">Contract DP extended till Dec 18
</t>
        </r>
      </text>
    </comment>
    <comment ref="B25" authorId="0">
      <text>
        <r>
          <rPr>
            <sz val="9"/>
            <color indexed="81"/>
            <rFont val="Tahoma"/>
            <family val="2"/>
          </rPr>
          <t xml:space="preserve">
</t>
        </r>
        <r>
          <rPr>
            <sz val="26"/>
            <color indexed="81"/>
            <rFont val="Tahoma"/>
            <family val="2"/>
          </rPr>
          <t>contract will be completing on Dec 2018</t>
        </r>
      </text>
    </comment>
    <comment ref="B29" authorId="0">
      <text>
        <r>
          <rPr>
            <sz val="9"/>
            <color indexed="81"/>
            <rFont val="Tahoma"/>
            <family val="2"/>
          </rPr>
          <t xml:space="preserve">
</t>
        </r>
        <r>
          <rPr>
            <sz val="22"/>
            <color indexed="81"/>
            <rFont val="Tahoma"/>
            <family val="2"/>
          </rPr>
          <t>ALL RO INCLUDED IN THIS, ONLY TRAIN  DUTY RO WAS INCLUDED FROM 2ND QUARTER ONWARDS SINCE ITS PREVIOUS WORK ORDER WAS COMPLETED LATE.</t>
        </r>
      </text>
    </comment>
  </commentList>
</comments>
</file>

<file path=xl/sharedStrings.xml><?xml version="1.0" encoding="utf-8"?>
<sst xmlns="http://schemas.openxmlformats.org/spreadsheetml/2006/main" count="1539" uniqueCount="768">
  <si>
    <t>NAME OF CONTRACT</t>
  </si>
  <si>
    <t>FROM</t>
  </si>
  <si>
    <t>TO</t>
  </si>
  <si>
    <t>TOTAL AMOUNT</t>
  </si>
  <si>
    <t>SL NO</t>
  </si>
  <si>
    <t>PERIOD/TRIPS</t>
  </si>
  <si>
    <t>FIRM NAME AND ADDRESS</t>
  </si>
  <si>
    <t xml:space="preserve">M/S National Enterprises
496, GH-9, Paschim Vihaar
New Delhi -89
</t>
  </si>
  <si>
    <t>01 Year</t>
  </si>
  <si>
    <t>M/S Sanrok Enterprises FF-11 Sco-35 Distt: Shopping Centre Sec-16 Faridabad, Haryana</t>
  </si>
  <si>
    <t>M/S ICON RO Systems 3/102-A, Lalita Park, Vikas Marg, Laxmi Nagar, Delhi-92</t>
  </si>
  <si>
    <t xml:space="preserve">M/S SBS Mechanical &amp; Electrical Engineering Works, </t>
  </si>
  <si>
    <t>02 Year</t>
  </si>
  <si>
    <t>02 Years</t>
  </si>
  <si>
    <t>M/S Shubham Enterprises, M-177, Sector-12, Pratap Vihar, Ghaziabad</t>
  </si>
  <si>
    <t>Ravinder Gupta- 9868519332, Driver Pramod Kumar - 8447495250, UP81-BT-1806/TATA-1109</t>
  </si>
  <si>
    <t>Rs 1875464.00 (Rupees Eighteen Lakh Seventy Five Thousand Four Hundred Sixty Four)</t>
  </si>
  <si>
    <t>M/S Sunny Malhotra, 52-Pocket - 1, Paschim Puri, New Delhi</t>
  </si>
  <si>
    <t>CONTACT DETAILS</t>
  </si>
  <si>
    <t>REMARKS</t>
  </si>
  <si>
    <t>BILL STATUS</t>
  </si>
  <si>
    <t>BILL AMOUNT RAISED</t>
  </si>
  <si>
    <t>AMOUNT PAID</t>
  </si>
  <si>
    <t>PENALTY</t>
  </si>
  <si>
    <t>ABSENTEE</t>
  </si>
  <si>
    <t>EXCESS BILL</t>
  </si>
  <si>
    <t xml:space="preserve">Mr K Kumar                                Mob : 09250466659 </t>
  </si>
  <si>
    <t>Rs 4905588.00 (Rupees Forty Nine Lakh Five Thousand Five Hundred Eighty Eight only)</t>
  </si>
  <si>
    <t>Mr Sharma                                    Mob: 09810650775 / 9310093700</t>
  </si>
  <si>
    <t>Mr Trilok Singh Rawat                                        9818661413</t>
  </si>
  <si>
    <t xml:space="preserve"> </t>
  </si>
  <si>
    <t xml:space="preserve">Rs 6046207.16 (Rupees Sixty Lakh Forty Six Thousand Two Hundred Seven ) </t>
  </si>
  <si>
    <t>M/S Emergus India Advisors Pvt. Ltd. 402, 4th floor , Nirmal Tower, Barakhamba Road, New Delhi</t>
  </si>
  <si>
    <t>Keshav- 9650560521, Owner Atul Mishra-9871762515</t>
  </si>
  <si>
    <t>1820050.00 (Rupees Eighteen lakh Twenty Thousand Fifty Only)</t>
  </si>
  <si>
    <t>01 year</t>
  </si>
  <si>
    <t xml:space="preserve">Contract Agreement No. 197-S/181/Hiring of Truck/CC.9T/TKD/16/MC-IV dated 06/06/2017  "Hiring of full body truck (Cap.-9 Ton) at wagon care centre Tuglakabad for transportation of railway material  between depots over Delhi division  and JUDW for " at Wagon care centre ,Tuglakabaad". (for 02 years) </t>
  </si>
  <si>
    <t>Contract Agreement No. 197-S/86/ATL-Rep/TKD/17/MC-IV dated 14 Jul 2017 Tender for " Repair of Automatic Twist Lock at Wagon Care Centre, Tuglakabaad over Delhi division (for 01 year)</t>
  </si>
  <si>
    <t>Contract Agreement No. 197-S-190/O.T.repair/Yard/TKD/16/MC-IV dated 07 Dec 2017 regarding " on train repair of BCACM/BCACBM and other wagons at Wagon Care Centre, Tughlakabad over Delhi Division for one year. (for 01 year)</t>
  </si>
  <si>
    <t>Contract Agreement No. 197-S/AMC-Computer/C&amp;W/DLI/17/MC-IV dated 20 Feb 2018 regarding , Annual maintenance contract for computer and peripheral of at C&amp;W Mechanical wing of Delhi Division.(01 year)</t>
  </si>
  <si>
    <t>999049.00 (Nine Lakh Ninety Thousand Forty Nine only)</t>
  </si>
  <si>
    <t>M/s Pandit Ji computer Shop no. 04, Opp: Patliputra Nursing Home, Main Market Samaypur Delhi -42</t>
  </si>
  <si>
    <t>Mr Sanjay 8368174559</t>
  </si>
  <si>
    <t>Jul</t>
  </si>
  <si>
    <t>Aug</t>
  </si>
  <si>
    <t>Sep</t>
  </si>
  <si>
    <t>Oct</t>
  </si>
  <si>
    <t xml:space="preserve">Housekeeping </t>
  </si>
  <si>
    <t>Hiring of full Body Truck</t>
  </si>
  <si>
    <t>Hiring of Multiutility vehicle (Bolero)</t>
  </si>
  <si>
    <t xml:space="preserve">Transportation of Wheels </t>
  </si>
  <si>
    <t>Repair of Automatic twist lock at ICD</t>
  </si>
  <si>
    <t>On train repair BCACM/BCACBM (welding)</t>
  </si>
  <si>
    <t>CAMC of wheel lathe</t>
  </si>
  <si>
    <t>CAMC of Overhead crane</t>
  </si>
  <si>
    <t>CAMC of RO plant</t>
  </si>
  <si>
    <t>CAMC of computer and peripherals</t>
  </si>
  <si>
    <t>Nov</t>
  </si>
  <si>
    <t>Dec</t>
  </si>
  <si>
    <t>Jan</t>
  </si>
  <si>
    <t>Feb</t>
  </si>
  <si>
    <t>Mar</t>
  </si>
  <si>
    <t>Total</t>
  </si>
  <si>
    <t xml:space="preserve">Expenditure of Contract Jul-2017 to Mar-2018 AT WCC TKD (In Rs) </t>
  </si>
  <si>
    <t>operated from Division only</t>
  </si>
  <si>
    <t>Apr</t>
  </si>
  <si>
    <t>May</t>
  </si>
  <si>
    <t>Jun</t>
  </si>
  <si>
    <t>Rs 2839006.00( Rupees Twenty Eight Lakh Thirty Nine Thousand Six only)</t>
  </si>
  <si>
    <t>NO BILL DUE</t>
  </si>
  <si>
    <t>Completed IN APR 2019</t>
  </si>
  <si>
    <t xml:space="preserve">M/S Singh Enterprises
Near JJ Nursing Home
GT Road, Alinagar, Mughalsarai
Chandauli - 232101
</t>
  </si>
  <si>
    <t xml:space="preserve">Mr Rajesh Gupta 7985037899 Mr Sanjeev Singh 6203048593 </t>
  </si>
  <si>
    <t>Housekeeping</t>
  </si>
  <si>
    <t xml:space="preserve">Hiring of Full body Truck </t>
  </si>
  <si>
    <t>TIMKEN CTRB OVERHAULING</t>
  </si>
  <si>
    <t>Provision of Welding activity round the clock</t>
  </si>
  <si>
    <t>IMS certification</t>
  </si>
  <si>
    <t>Bogie Modification</t>
  </si>
  <si>
    <t>Total division contract rate Rs 3,31,40,380.36 (Rupees Three Crore Thirty One Lakhs Forty Thousand Three Hundred Eighty and Three Six Paisa only)</t>
  </si>
  <si>
    <t>M/S GLOBE ECOLOGISTICS PVT LTD-AHMEDABAD 62 New York Tower A, Nr Thaltej Circle, Ahmedabad Gujarat India 380054</t>
  </si>
  <si>
    <t xml:space="preserve">Mr Rohit Kochhar -         Mob : 9999375002,9999774002 </t>
  </si>
  <si>
    <t>Rs 2774419.00 (Rupees Twenty Four Lakh Thirt One Thousand Six Hundred Eighty Three and Eight Nine Paise)</t>
  </si>
  <si>
    <t>COMPLETED NEW TENDER FLOATED, ONCE DISCHARED, AGAIN IN PROCESS</t>
  </si>
  <si>
    <t>Work Started w.e.f 21/06/2019 ,Agreement received</t>
  </si>
  <si>
    <t>M/S Global Enterprises, 442, Subhash Puri, Kanpur Khera, Meerut, UP - 250001</t>
  </si>
  <si>
    <t>Mr Ishwinder Singh 9837383889</t>
  </si>
  <si>
    <t xml:space="preserve">Mr Bhattachaarya Mob: 09832342789      sbsmechanical@rediffmail.com </t>
  </si>
  <si>
    <r>
      <t xml:space="preserve">Contract Agreement No. 197-S46/TRS-Wheel/DLI/19/00918770004163 dated 23 Sep 2019 regarding </t>
    </r>
    <r>
      <rPr>
        <b/>
        <u/>
        <sz val="14"/>
        <color rgb="FF00B050"/>
        <rFont val="Arial"/>
        <family val="2"/>
      </rPr>
      <t>Transportation of Wheels through road truck to and fro between C&amp;W depot over Delhi division and Jagadhari workshop</t>
    </r>
    <r>
      <rPr>
        <sz val="12"/>
        <color rgb="FF00B050"/>
        <rFont val="Arial"/>
        <family val="2"/>
      </rPr>
      <t>. (for 02 years)</t>
    </r>
  </si>
  <si>
    <r>
      <t>LOA vide DME/Chg/NDLS letter No. 197-S/190/Prov. Of weld. activity/F.Depot/DLI/18/MC-IV dated 27/05/2019 Tender for “</t>
    </r>
    <r>
      <rPr>
        <b/>
        <u/>
        <sz val="14"/>
        <color rgb="FF00B050"/>
        <rFont val="Arial"/>
        <family val="2"/>
      </rPr>
      <t>Provision of Round the clock Welding activities in Freight depots over Delhi Division</t>
    </r>
    <r>
      <rPr>
        <sz val="12"/>
        <color rgb="FF00B050"/>
        <rFont val="Arial"/>
        <family val="2"/>
      </rPr>
      <t xml:space="preserve"> for Two Years”</t>
    </r>
  </si>
  <si>
    <r>
      <t>LOA vide DME/Chg/NDLS letter No. 197-S/223/Conversion of BLC wagon/TKD/19/MC-IV dated 09/09/2019 Tender for “</t>
    </r>
    <r>
      <rPr>
        <b/>
        <u/>
        <sz val="14"/>
        <color rgb="FF00B050"/>
        <rFont val="Arial"/>
        <family val="2"/>
      </rPr>
      <t>Conversion of BLC rakes to 22 T axle load - BLCAM/BLCBM wagons as per drawing during ROH</t>
    </r>
    <r>
      <rPr>
        <sz val="12"/>
        <color rgb="FF00B050"/>
        <rFont val="Arial"/>
        <family val="2"/>
      </rPr>
      <t xml:space="preserve"> activity at wagon care centre, Tuglakabad for Two Years”</t>
    </r>
  </si>
  <si>
    <t>Vehicles are provided w.e.f 04/10/2019</t>
  </si>
  <si>
    <r>
      <t xml:space="preserve">Completed </t>
    </r>
    <r>
      <rPr>
        <u/>
        <sz val="18"/>
        <color rgb="FFFF0000"/>
        <rFont val="Arial"/>
        <family val="2"/>
      </rPr>
      <t>(not to be mentioned)</t>
    </r>
  </si>
  <si>
    <t>23-11-2019 25% extended</t>
  </si>
  <si>
    <t xml:space="preserve"> Per Wheel/Per Km rates</t>
  </si>
  <si>
    <t>2 Year</t>
  </si>
  <si>
    <t>M/S SHREE JAINA SOURCING AND CO- DELHI R 47/D, Dilshad Garden, Delhi - 110095</t>
  </si>
  <si>
    <t>Rs 21547257.60 (Rupees Two Crore Fifteen Lakh Forty Seven Thousand Two Hundred Fifty Seven and Sixty Paise only)</t>
  </si>
  <si>
    <t>Rs 2042163.90 (Rupees Twenty lakh Forty Two Thousand One Hundred Sixty Three and Ninety Paise only)</t>
  </si>
  <si>
    <t>Rs 2223859.80 (Rupees Twenty Two lakh Twenty Three Thousand Eight Hundred Fifty Nine and Eighty Paise only)</t>
  </si>
  <si>
    <r>
      <t>LOA vide SRDME/FR/NDLS Letter DELHI DIVISION - MECHANICAL / 197- S/86/ATL / 01224030013552 for</t>
    </r>
    <r>
      <rPr>
        <sz val="14"/>
        <color rgb="FF00B050"/>
        <rFont val="Arial"/>
        <family val="2"/>
      </rPr>
      <t xml:space="preserve"> </t>
    </r>
    <r>
      <rPr>
        <b/>
        <u/>
        <sz val="14"/>
        <color rgb="FF00B050"/>
        <rFont val="Arial"/>
        <family val="2"/>
      </rPr>
      <t>"repair of Automatic Twist Locks at Wagon Care Centre Tuglakabad for two years"</t>
    </r>
  </si>
  <si>
    <r>
      <t>LOA vide SRDME/FR/NDLS Letter DELHI DIVISION - MECHANICAL / 197- S-226 Retrofitment of ATL / 01224030013704 for</t>
    </r>
    <r>
      <rPr>
        <sz val="14"/>
        <color rgb="FF00B050"/>
        <rFont val="Arial"/>
        <family val="2"/>
      </rPr>
      <t xml:space="preserve"> </t>
    </r>
    <r>
      <rPr>
        <b/>
        <u/>
        <sz val="14"/>
        <color rgb="FF00B050"/>
        <rFont val="Arial"/>
        <family val="2"/>
      </rPr>
      <t>"retrofitment of Automatic Twist Locks (ATL) in BFKHN wagons as per drawing at Wagon Care Centre Tuglakabad for 75 wagons"</t>
    </r>
  </si>
  <si>
    <t>Rs 2079962.40 (Rupees Twenty lakh Seventy Nine Thousand Nine Hundred Sixty Two and Forty Paise only)</t>
  </si>
  <si>
    <t xml:space="preserve">75 wagons (06 Month) </t>
  </si>
  <si>
    <t>Rs 2597872.04 (Rupees Twenty Five lakh Ninety Seven Thousand Eight Hundred Seventy Two and Four Paise only)</t>
  </si>
  <si>
    <t>M/s R K ROADLINES- GHAZIABAD - J 140 A SECTOR 9 VIJAY NAGAR , GHAZIABAD    201009</t>
  </si>
  <si>
    <t>Rs 1818298.86 (Rupees Eighteen lakh Eighteen Thousand Two Hundred Ninety Eight and Eight Six Paise only)</t>
  </si>
  <si>
    <t xml:space="preserve">M/s ARAMISH INDIA PRIVATE LIMITED- NEW DELHI, PLOT NO. 185 FIE. PATPARGANJ INDUSTRIAL AREA, NEW DELHI 110092 </t>
  </si>
  <si>
    <r>
      <t xml:space="preserve">LOA vide SRDME/FR/NDLS letter No. DELHI DIVISION - MECHANICAL / 197- S175-Hiring - Vehicle/1379020013906 dated 18/01/2020 for  </t>
    </r>
    <r>
      <rPr>
        <b/>
        <u/>
        <sz val="12"/>
        <color rgb="FF00B050"/>
        <rFont val="Arial"/>
        <family val="2"/>
      </rPr>
      <t>"Hiring of Multi-utility Vehicle i.e.TATA XENON/ISUZU D-max or equivalent/ Higher version at Wagon Care Centre, Tuglakabad for Two years.</t>
    </r>
  </si>
  <si>
    <r>
      <t xml:space="preserve">LOA vide SRDME/FR/NDLS letter No. DELHI DIVISION - MECHANICAL / 197- S181-Hiring of Truck/01362910013551 dated 13/01/2020 for  </t>
    </r>
    <r>
      <rPr>
        <b/>
        <sz val="14"/>
        <color rgb="FF00B050"/>
        <rFont val="Arial"/>
        <family val="2"/>
      </rPr>
      <t>"</t>
    </r>
    <r>
      <rPr>
        <b/>
        <u/>
        <sz val="14"/>
        <color rgb="FF00B050"/>
        <rFont val="Arial"/>
        <family val="2"/>
      </rPr>
      <t>Hiring of full body truck (Carrying capacity-9 Ton) at wagon care centre Tuglakabad for transportation of Railway material  between depots over Delhi division  and JUDW "  for 02 years.</t>
    </r>
  </si>
  <si>
    <r>
      <t xml:space="preserve">LOA vide SRDME/FR/NDLS letter No. DELHI DIVISION - MECHANICAL / 197- S187 CAMC of OH Cra/00919360014303 dated 24/01/2020 for  " </t>
    </r>
    <r>
      <rPr>
        <b/>
        <u/>
        <sz val="12"/>
        <color rgb="FF00B050"/>
        <rFont val="Arial"/>
        <family val="2"/>
      </rPr>
      <t>Comprehensive Annual Maintenance Contract for Over Head Cranes at Wagon Care Centre, Tughlakabad.</t>
    </r>
    <r>
      <rPr>
        <sz val="12"/>
        <color rgb="FF00B050"/>
        <rFont val="Arial"/>
        <family val="2"/>
      </rPr>
      <t xml:space="preserve"> </t>
    </r>
  </si>
  <si>
    <t>Rs 4041924.05 (Rupees Forty lakh Fourty One Thousand Nine Hundred Twenty Four and Zero Five Paise only)</t>
  </si>
  <si>
    <t>M/s JAY TECHNICAL SERVICES - KOLKATA, 26/1/1B STRAND ROAD 4TH FLOOR ROOM NO.4 KOLKATA -700001, WEST BENGAL INDIA</t>
  </si>
  <si>
    <t>Mr Rajiv Jain 9818298180  01122588115  01143029676</t>
  </si>
  <si>
    <t>NA</t>
  </si>
  <si>
    <t>Mr Amit Rai  9818525122</t>
  </si>
  <si>
    <t>Mr Ambrish Sharma/Mrs Namrata Sharma 9831092663  7044054673  9331764958</t>
  </si>
  <si>
    <t>From 21-09-2019 Till 04-10-2021</t>
  </si>
  <si>
    <t>02 Year From 24-11-2017</t>
  </si>
  <si>
    <t>02 Year From 21-06-2019</t>
  </si>
  <si>
    <t>02 Year From 26-09-2020</t>
  </si>
  <si>
    <t>2 Year From Mar 2020</t>
  </si>
  <si>
    <t>75 wagons (06 Month) , Yet to Start</t>
  </si>
  <si>
    <t>2 Year From 29 Feb 202</t>
  </si>
  <si>
    <t>2 Year From 14 Mar 2020</t>
  </si>
  <si>
    <t>Completed (not to be mentioned)</t>
  </si>
  <si>
    <r>
      <t xml:space="preserve">Contract Agreement No. 197-S46/TRS-Wheel/DLI/19/00918770004163 dated 23 Sep 2019 regarding </t>
    </r>
    <r>
      <rPr>
        <b/>
        <u/>
        <sz val="11"/>
        <color rgb="FF00B050"/>
        <rFont val="Arial"/>
        <family val="2"/>
      </rPr>
      <t>Transportation of Wheels through road truck to and fro between C&amp;W depot over Delhi division and Jagadhari workshop</t>
    </r>
    <r>
      <rPr>
        <sz val="11"/>
        <color rgb="FF00B050"/>
        <rFont val="Arial"/>
        <family val="2"/>
      </rPr>
      <t>. (for 02 years)</t>
    </r>
  </si>
  <si>
    <r>
      <t>LOA vide DME/Chg/NDLS letter No. 197-S/190/Prov. Of weld. activity/F.Depot/DLI/18/MC-IV dated 27/05/2019 Tender for “</t>
    </r>
    <r>
      <rPr>
        <b/>
        <u/>
        <sz val="11"/>
        <color rgb="FF00B050"/>
        <rFont val="Arial"/>
        <family val="2"/>
      </rPr>
      <t>Provision of Round the clock Welding activities in Freight depots over Delhi Division</t>
    </r>
    <r>
      <rPr>
        <sz val="11"/>
        <color rgb="FF00B050"/>
        <rFont val="Arial"/>
        <family val="2"/>
      </rPr>
      <t xml:space="preserve"> for Two Years”</t>
    </r>
  </si>
  <si>
    <r>
      <t>LOA vide DME/Chg/NDLS letter No. 197-S/223/Conversion of BLC wagon/TKD/19/MC-IV dated 09/09/2019 Tender for “</t>
    </r>
    <r>
      <rPr>
        <b/>
        <u/>
        <sz val="11"/>
        <color rgb="FF00B050"/>
        <rFont val="Arial"/>
        <family val="2"/>
      </rPr>
      <t>Conversion of BLC rakes to 22 T axle load - BLCAM/BLCBM wagons as per drawing during ROH</t>
    </r>
    <r>
      <rPr>
        <sz val="11"/>
        <color rgb="FF00B050"/>
        <rFont val="Arial"/>
        <family val="2"/>
      </rPr>
      <t xml:space="preserve"> activity at wagon care centre, Tuglakabad for Two Years”</t>
    </r>
  </si>
  <si>
    <r>
      <t xml:space="preserve">LOA vide SRDME/FR/NDLS Letter DELHI DIVISION - MECHANICAL / 197- S/86/ATL / 01224030013552 for </t>
    </r>
    <r>
      <rPr>
        <b/>
        <u/>
        <sz val="11"/>
        <color rgb="FF00B050"/>
        <rFont val="Arial"/>
        <family val="2"/>
      </rPr>
      <t>"repair of Automatic Twist Locks at Wagon Care Centre Tuglakabad for two years"</t>
    </r>
  </si>
  <si>
    <r>
      <t xml:space="preserve">LOA vide SRDME/FR/NDLS Letter DELHI DIVISION - MECHANICAL / 197- S-226 Retrofitment of ATL / 01224030013704 for </t>
    </r>
    <r>
      <rPr>
        <b/>
        <u/>
        <sz val="11"/>
        <color rgb="FF00B050"/>
        <rFont val="Arial"/>
        <family val="2"/>
      </rPr>
      <t>"retrofitment of Automatic Twist Locks (ATL) in BFKHN wagons as per drawing at Wagon Care Centre Tuglakabad for 75 wagons"</t>
    </r>
  </si>
  <si>
    <r>
      <t xml:space="preserve">LOA vide SRDME/FR/NDLS letter No. DELHI DIVISION - MECHANICAL / 197- S181-Hiring of Truck/01362910013551 dated 13/01/2020 for  </t>
    </r>
    <r>
      <rPr>
        <b/>
        <sz val="11"/>
        <color rgb="FF00B050"/>
        <rFont val="Arial"/>
        <family val="2"/>
      </rPr>
      <t>"</t>
    </r>
    <r>
      <rPr>
        <b/>
        <u/>
        <sz val="11"/>
        <color rgb="FF00B050"/>
        <rFont val="Arial"/>
        <family val="2"/>
      </rPr>
      <t>Hiring of full body truck (Carrying capacity-9 Ton) at wagon care centre Tuglakabad for transportation of Railway material  between depots over Delhi division  and JUDW "  for 02 years.</t>
    </r>
  </si>
  <si>
    <r>
      <t xml:space="preserve">LOA vide SRDME/FR/NDLS letter No. DELHI DIVISION - MECHANICAL / 197- S175-Hiring - Vehicle/1379020013906 dated 18/01/2020 for  </t>
    </r>
    <r>
      <rPr>
        <b/>
        <u/>
        <sz val="11"/>
        <color rgb="FF00B050"/>
        <rFont val="Arial"/>
        <family val="2"/>
      </rPr>
      <t>"Hiring of Multi-utility Vehicle i.e.TATA XENON/ISUZU D-max or equivalent/ Higher version at Wagon Care Centre, Tuglakabad for Two years.</t>
    </r>
  </si>
  <si>
    <r>
      <t xml:space="preserve">LOA vide SRDME/FR/NDLS letter No. DELHI DIVISION - MECHANICAL / 197- S187 CAMC of OH Cra/00919360014303 dated 24/01/2020 for  " </t>
    </r>
    <r>
      <rPr>
        <b/>
        <u/>
        <sz val="11"/>
        <color rgb="FF00B050"/>
        <rFont val="Arial"/>
        <family val="2"/>
      </rPr>
      <t>Comprehensive Annual Maintenance Contract for Over Head Cranes at Wagon Care Centre, Tughlakabad.</t>
    </r>
    <r>
      <rPr>
        <sz val="11"/>
        <color rgb="FF00B050"/>
        <rFont val="Arial"/>
        <family val="2"/>
      </rPr>
      <t xml:space="preserve"> </t>
    </r>
  </si>
  <si>
    <t xml:space="preserve">Monthly Bill </t>
  </si>
  <si>
    <t>Monthly Bill .</t>
  </si>
  <si>
    <t>Quarterly Bill</t>
  </si>
  <si>
    <t>BILL TYPE</t>
  </si>
  <si>
    <t xml:space="preserve">Expenditure of Contract </t>
  </si>
  <si>
    <t>Fitment of ATL in retrofitment of BFKHN wagon</t>
  </si>
  <si>
    <t>16-17</t>
  </si>
  <si>
    <t>17-18</t>
  </si>
  <si>
    <t>18-19</t>
  </si>
  <si>
    <t>15-16</t>
  </si>
  <si>
    <t>14-15</t>
  </si>
  <si>
    <t>19-20</t>
  </si>
  <si>
    <t>"Repair of Automatic Twist Locks at Wagon Care Centre Tuglakabad for two years"</t>
  </si>
  <si>
    <t>"Retrofitment of Automatic Twist Locks (ATL) in BFKHN wagons as per drawing at Wagon Care Centre Tuglakabad for 75 wagons"</t>
  </si>
  <si>
    <t>"Hiring of Multi-utility Vehicle i.e.TATA XENON/ISUZU D-max or equivalent/ Higher version at Wagon Care Centre, Tuglakabad for Two years.</t>
  </si>
  <si>
    <t>Contract Description</t>
  </si>
  <si>
    <t>MenPower Status</t>
  </si>
  <si>
    <t>Service Engineers along with Technician from the firm visit quarterly or on complain</t>
  </si>
  <si>
    <t>Personnels from the firm are deputed as and when Bogies are available to modify.</t>
  </si>
  <si>
    <t>Remarks</t>
  </si>
  <si>
    <t>Manpower not specified in the contract</t>
  </si>
  <si>
    <t>Driver along with suitable vehicle from the firm visit WCC/TKD as per wheel demand through C&amp;W control</t>
  </si>
  <si>
    <t>Driver along with vehicle permanently at WCC/TKD</t>
  </si>
  <si>
    <t>Driver along with truck deputed permanently at WCC/TKD</t>
  </si>
  <si>
    <t>Technician from the firm visit quarterly or on complain</t>
  </si>
  <si>
    <t>Personnels from the firm are deputed as and when repair of ATL arises .</t>
  </si>
  <si>
    <t>16 Welder and 16 helper</t>
  </si>
  <si>
    <t>out of this quantity 03 welder 03 helper sent to GZB depot</t>
  </si>
  <si>
    <t>Job Started from Dec 2019, material is to be provided by Railway</t>
  </si>
  <si>
    <r>
      <rPr>
        <b/>
        <sz val="12"/>
        <color rgb="FFFF0000"/>
        <rFont val="Calibri"/>
        <family val="2"/>
        <scheme val="minor"/>
      </rPr>
      <t>Completed IN APR 2019</t>
    </r>
    <r>
      <rPr>
        <sz val="12"/>
        <color rgb="FFFF0000"/>
        <rFont val="Calibri"/>
        <family val="2"/>
        <scheme val="minor"/>
      </rPr>
      <t xml:space="preserve">  Commnenced w.e.f 26/08/2017 </t>
    </r>
    <r>
      <rPr>
        <b/>
        <sz val="12"/>
        <color rgb="FFFF0000"/>
        <rFont val="Calibri"/>
        <family val="2"/>
        <scheme val="minor"/>
      </rPr>
      <t xml:space="preserve"> </t>
    </r>
  </si>
  <si>
    <r>
      <rPr>
        <b/>
        <sz val="12"/>
        <color rgb="FFFF0000"/>
        <rFont val="Calibri"/>
        <family val="2"/>
        <scheme val="minor"/>
      </rPr>
      <t>Completed IN APR 2019</t>
    </r>
    <r>
      <rPr>
        <sz val="12"/>
        <color rgb="FFFF0000"/>
        <rFont val="Calibri"/>
        <family val="2"/>
        <scheme val="minor"/>
      </rPr>
      <t xml:space="preserve"> Commenced on 23/12/2017, </t>
    </r>
  </si>
  <si>
    <t>Work was started on 19-20 Mar-20, thereafter lockdown, work resumed on 18 May 20,  Work start date intimated to Division.</t>
  </si>
  <si>
    <t>Bill Under process for the quarter Apr 2020 to Jun 2020. MB not received from division</t>
  </si>
  <si>
    <t>No agreement received by the Depot , Bill would be initiated after that only</t>
  </si>
  <si>
    <t xml:space="preserve">Contract Agreement No. LOA No. DELHI DIVISION –MECHANICAL/197-S46TRS-WheelDLI19 / 00918770004163 dated 30/07/2019 for “transportation </t>
  </si>
  <si>
    <t>of wheel through road truck (CC-9MT) to and fro between C&amp;W depot over Delhi division and Jagadhari workshop (for two year).</t>
  </si>
  <si>
    <t xml:space="preserve">TKD - 1100 trip (TO &amp; FRO EACH ) (Rs 8125440 TKD TO JUDW AND Rs 8125440 JUDW TO TKD  ) </t>
  </si>
  <si>
    <t>M/s GLOBE ECOLOGISTICS PVT LTD. 62 New York Tower A Nr Thaltej Circle, Ahmedabad Gujarat, India - 380054</t>
  </si>
  <si>
    <t>W.E.F : 04 Oct 2019</t>
  </si>
  <si>
    <t>S. No</t>
  </si>
  <si>
    <t>Bill No &amp; Dt  FOR THE MONTH</t>
  </si>
  <si>
    <t>Bill raised by Firm (in Rs)(incl GST)</t>
  </si>
  <si>
    <t>Penalty (in Rs)</t>
  </si>
  <si>
    <t>GST @ 5%</t>
  </si>
  <si>
    <t>Net verified Amount</t>
  </si>
  <si>
    <t>Bill Amount for PV (in Rs)(excluding GST &amp; Penalty)</t>
  </si>
  <si>
    <t>A</t>
  </si>
  <si>
    <t>B</t>
  </si>
  <si>
    <t>C</t>
  </si>
  <si>
    <t>A- (B+C)</t>
  </si>
  <si>
    <t>Bill No DELKK-00000998 dtd. 11/01/2020, for Oct -19</t>
  </si>
  <si>
    <t>Bill No DELKK-00001219 dtd. 13/01/2020, for Nov -19</t>
  </si>
  <si>
    <t>Bill No DELKK-00001220 dtd. 15/01/2020, for Dec -19</t>
  </si>
  <si>
    <t>Bill No DELKK-00001284 dtd. 03/02/2020, for Jan -20</t>
  </si>
  <si>
    <t>Bill No DELKK-00001386 dtd. 11/03/2020, for Feb -20</t>
  </si>
  <si>
    <t xml:space="preserve">Contract Agreement No. 197-S/86/ATL-Rep/TKD/17/MC-IV dated 14 Jul 2017 Tender for " Repair of Automatic Twist Lock </t>
  </si>
  <si>
    <t>at Wagon Care Centre, Tuglakabaad over Delhi division for one year</t>
  </si>
  <si>
    <t>Total cost of contract :---    (Rupees Forty Nine Lakh Five Thousand Five Hundred Eighty Eight only)</t>
  </si>
  <si>
    <t>Originally awarded-----</t>
  </si>
  <si>
    <t>Extension ---</t>
  </si>
  <si>
    <t>Bill No &amp; Dt</t>
  </si>
  <si>
    <t xml:space="preserve"> Month</t>
  </si>
  <si>
    <t>Bill raised by Firm (in Rs) Excluding GST</t>
  </si>
  <si>
    <t>Bill verified (in Rs)</t>
  </si>
  <si>
    <t>Balance (in Rs)         Excluding GST</t>
  </si>
  <si>
    <t>ATL repaired</t>
  </si>
  <si>
    <t>Balance ATL for repair</t>
  </si>
  <si>
    <t>Torsion Spring replaced</t>
  </si>
  <si>
    <t>Balance ATL torsion Spring</t>
  </si>
  <si>
    <t>Groove Pin replaced</t>
  </si>
  <si>
    <t>Balance Groove Pin</t>
  </si>
  <si>
    <t>SE/RC-VII/001 dated 18/12/2017</t>
  </si>
  <si>
    <t>SE/RC-VII/002 dated 18/12/2017</t>
  </si>
  <si>
    <t>SE/RC-VII/003 dated 18/12/2017</t>
  </si>
  <si>
    <t>SE/RC-VII/004 dated 25/01/2018</t>
  </si>
  <si>
    <t>SE/RC-VII/005 dated 25/01/2018</t>
  </si>
  <si>
    <t>SE/RC-VII/006 dated 19/02/2018</t>
  </si>
  <si>
    <t>SE/RC-VII/007 dated 08/03/2018</t>
  </si>
  <si>
    <t>SE/RC-VII/008 dated 05/04/2018</t>
  </si>
  <si>
    <t>SE/RC-VII/009 dated 18/05/2018</t>
  </si>
  <si>
    <t>SE/RC-VII/010 dated 03/07/2018</t>
  </si>
  <si>
    <t>SE/RC-VII/011 dated 03/07/2018</t>
  </si>
  <si>
    <t>SE/RC-VII/012 dated 06/08/2018</t>
  </si>
  <si>
    <t>SE/RC-VII/013 dated 06/08/2018</t>
  </si>
  <si>
    <t>SE/RC-VII/014 dated 24/10/2018</t>
  </si>
  <si>
    <t>SE/RC-VII/015 dated 07/12/2018</t>
  </si>
  <si>
    <t>SE/RC-VII/016 dated 07/12/2018</t>
  </si>
  <si>
    <t>SE/RC-VII/017 dated 22/01/2019</t>
  </si>
  <si>
    <t>SE/RC-VII/018 dated 03/04/2019</t>
  </si>
  <si>
    <t>SE/RC-VII/019 dated 03/04/2019</t>
  </si>
  <si>
    <t>SE/RC-VII/020 dated 03/04/2019</t>
  </si>
  <si>
    <t>SE/RC-VII/013 dated 06/08/2019</t>
  </si>
  <si>
    <t>WORK ORDER</t>
  </si>
  <si>
    <t xml:space="preserve">Contract Agreement No. 197-S-60-HK-TKD-2017-19-MC-IV dated 17 Nov 2017 </t>
  </si>
  <si>
    <t xml:space="preserve">regarding mechanized cleaning of floor, pits &amp; toilets, desilting of man holes, drains, disposal </t>
  </si>
  <si>
    <t>of industrial waste, scrap loading, horticultural, shed &amp; office housekeeping at Wagon Care Centre, Tughlakabad.</t>
  </si>
  <si>
    <t xml:space="preserve">Total cost of contract :---     (Rupees Sixty Lakh Forty Six Thousand Two Hundred Seven ) </t>
  </si>
  <si>
    <t>M/S National Enterprises 496, GH-9, Paschim Vihaar Delhi</t>
  </si>
  <si>
    <t>Month</t>
  </si>
  <si>
    <t>Bill No./Dated</t>
  </si>
  <si>
    <t>Bill Raised (excl-GST)       (in Rs)</t>
  </si>
  <si>
    <t>Bill Raised (Incl-GST)             (in Rs)</t>
  </si>
  <si>
    <t>Excess Bill              (in Rs)</t>
  </si>
  <si>
    <t>Total Penalty (in Rs)</t>
  </si>
  <si>
    <t>Bill Paid (in Rs)</t>
  </si>
  <si>
    <t>Balance     (excl-GST)        (in Rs)</t>
  </si>
  <si>
    <t>1-NE/17-18/006 dated 31/01/2018</t>
  </si>
  <si>
    <t>2-NE/17-18/007 dated 31/01/2018</t>
  </si>
  <si>
    <t>3-NE/17-18/008 dated 31/01/2018</t>
  </si>
  <si>
    <t>4-NE/17-18/00 dated 15/03/2018</t>
  </si>
  <si>
    <t>5-NE/17-18/006 dated 27/04/2018</t>
  </si>
  <si>
    <t>6-NE/17-18/006 dated 05/05/2018</t>
  </si>
  <si>
    <t>7-NE/17-18/006 dated 26/07/2018</t>
  </si>
  <si>
    <t>8-NE/17-18/006 dated 26/07/2018</t>
  </si>
  <si>
    <t>9-NE/17-18/006 dated 06/08/2018</t>
  </si>
  <si>
    <t>10-NE/17-18/006 dated 06/09/2018</t>
  </si>
  <si>
    <t>11-NE/19-20/017 dated 04/06/2019</t>
  </si>
  <si>
    <t>12-NE/17-18/00 dated 04/06/2019</t>
  </si>
  <si>
    <t>13-NE/19-20/019 dated 04/06/2019</t>
  </si>
  <si>
    <t>14-NE/19-20/020 dated 04/06/2019</t>
  </si>
  <si>
    <t>15-NE/19-20/021 dated 04/06/2019</t>
  </si>
  <si>
    <t>11-NE/19-20/031 dated 24/07/2021</t>
  </si>
  <si>
    <t>87 dated 10/01/2020</t>
  </si>
  <si>
    <t>88 dated 10/01/2020</t>
  </si>
  <si>
    <t>89 dated 10/01/2020</t>
  </si>
  <si>
    <t>90 dated 10/01/2020</t>
  </si>
  <si>
    <t>91 dated 10/01/2020</t>
  </si>
  <si>
    <t>92 dated 10/01/2020</t>
  </si>
  <si>
    <t>93 dated 10/01/2020</t>
  </si>
  <si>
    <t>94 dated 10/01/2020</t>
  </si>
  <si>
    <t>95 dated 10/01/2020</t>
  </si>
  <si>
    <t xml:space="preserve">Contract Agreement No. 197-S/175-B/Hiring Vehicle/TKD/16/MC-IV dated 13/06/2017  "Hiring of multi utility vehicle </t>
  </si>
  <si>
    <t>TATA mobile/TATA xenon etc  at wagon care centre for two years</t>
  </si>
  <si>
    <t>Total cost of contract :---   (Rupees Nine Lakh Seventy Two Thousand Six Hundred Ninety Six and one two paise)</t>
  </si>
  <si>
    <t>Period</t>
  </si>
  <si>
    <t>Bill No. &amp; Dt.</t>
  </si>
  <si>
    <t>Bill raised by Firm (in Rs) GST extra</t>
  </si>
  <si>
    <t xml:space="preserve">Balance        (in Rs) GST extra </t>
  </si>
  <si>
    <t>Ist quarter 11/07/2017 to 10/10/2017</t>
  </si>
  <si>
    <t xml:space="preserve">Invoice no. 7 dated 26/10/2017 </t>
  </si>
  <si>
    <t>IInd quarter 11/10/2017 to 10/01/2018</t>
  </si>
  <si>
    <t>Invoice no. 14 dated 14/01/2018</t>
  </si>
  <si>
    <t>IIIrd quarter 11/01/2018 to 10/04/2018</t>
  </si>
  <si>
    <t>Invoice no. 4 dated 11/04/2018</t>
  </si>
  <si>
    <t>(AMC of comprehensive annual maintenance contract for Two years of surface wheel lathe (make – HYT) of wagon care centre, TKD)</t>
  </si>
  <si>
    <t>Total Cost of 1st Year comprehensive annual maintenance surface wheel lathe (make – HYT) of wagon care centre, TKD)</t>
  </si>
  <si>
    <t>S. no</t>
  </si>
  <si>
    <t>Total Cos</t>
  </si>
  <si>
    <t>Penalty</t>
  </si>
  <si>
    <t>Bill Paid</t>
  </si>
  <si>
    <t>Total Balance</t>
  </si>
  <si>
    <t>1st Qtr Bill SBS/00/14 Dt 10.4.14</t>
  </si>
  <si>
    <t>1968000/-</t>
  </si>
  <si>
    <t>492000/-</t>
  </si>
  <si>
    <t>142500/-</t>
  </si>
  <si>
    <t>349500/-</t>
  </si>
  <si>
    <t>1476000/-</t>
  </si>
  <si>
    <t>2nd Qtr Bill SBS/25/15 Dt 24.9.15</t>
  </si>
  <si>
    <t>-</t>
  </si>
  <si>
    <t>1205/-</t>
  </si>
  <si>
    <t>490795/-</t>
  </si>
  <si>
    <t>984000/-</t>
  </si>
  <si>
    <t>3rd Qtr Bill SBS/D/02/16 Dt 22.2.16</t>
  </si>
  <si>
    <t>4th Qtr Bill SBS/18/16 Dt 03.4.16</t>
  </si>
  <si>
    <t>Nil</t>
  </si>
  <si>
    <t>STATUS REPORT " CAMC OF WATER PURIFIERS AND REVERSE OSMOSIS (RO) SYSTEM AT WCC/TKD under</t>
  </si>
  <si>
    <t xml:space="preserve">Contract Agreement No. 197-S/183/CAMC-RO/C&amp;W/DLI/15-17/MC-IV dated 11 Dec 2015 for “CAMC of RO plant at different C&amp;W depots </t>
  </si>
  <si>
    <t>(New Delhi, Anand Vihar, Tuglakabad &amp; Ghaziabad) over Delhi division (for 02 years).</t>
  </si>
  <si>
    <t>Ref: Control message No. 363 dtd 19/02/2020</t>
  </si>
  <si>
    <r>
      <rPr>
        <b/>
        <u/>
        <sz val="11"/>
        <color theme="1"/>
        <rFont val="Calibri"/>
        <family val="2"/>
        <scheme val="minor"/>
      </rPr>
      <t xml:space="preserve">1st quarter </t>
    </r>
    <r>
      <rPr>
        <sz val="11"/>
        <color theme="1"/>
        <rFont val="Calibri"/>
        <family val="2"/>
        <scheme val="minor"/>
      </rPr>
      <t>19/04/2016 to 18/07/2016</t>
    </r>
  </si>
  <si>
    <r>
      <rPr>
        <b/>
        <u/>
        <sz val="11"/>
        <color theme="1"/>
        <rFont val="Calibri"/>
        <family val="2"/>
        <scheme val="minor"/>
      </rPr>
      <t>2 nd quarter</t>
    </r>
    <r>
      <rPr>
        <b/>
        <sz val="11"/>
        <color theme="1"/>
        <rFont val="Calibri"/>
        <family val="2"/>
        <scheme val="minor"/>
      </rPr>
      <t xml:space="preserve"> </t>
    </r>
    <r>
      <rPr>
        <sz val="11"/>
        <color theme="1"/>
        <rFont val="Calibri"/>
        <family val="2"/>
        <scheme val="minor"/>
      </rPr>
      <t>19/07/2016 to 18/10/2016</t>
    </r>
  </si>
  <si>
    <r>
      <rPr>
        <b/>
        <u/>
        <sz val="11"/>
        <color theme="1"/>
        <rFont val="Calibri"/>
        <family val="2"/>
        <scheme val="minor"/>
      </rPr>
      <t>3 rd quarter</t>
    </r>
    <r>
      <rPr>
        <b/>
        <sz val="11"/>
        <color theme="1"/>
        <rFont val="Calibri"/>
        <family val="2"/>
        <scheme val="minor"/>
      </rPr>
      <t xml:space="preserve"> </t>
    </r>
    <r>
      <rPr>
        <sz val="11"/>
        <color theme="1"/>
        <rFont val="Calibri"/>
        <family val="2"/>
        <scheme val="minor"/>
      </rPr>
      <t>19/10/2016 to 18/01/2017</t>
    </r>
  </si>
  <si>
    <r>
      <rPr>
        <b/>
        <u/>
        <sz val="11"/>
        <color theme="1"/>
        <rFont val="Calibri"/>
        <family val="2"/>
        <scheme val="minor"/>
      </rPr>
      <t>4 th quarter</t>
    </r>
    <r>
      <rPr>
        <b/>
        <sz val="11"/>
        <color theme="1"/>
        <rFont val="Calibri"/>
        <family val="2"/>
        <scheme val="minor"/>
      </rPr>
      <t xml:space="preserve"> </t>
    </r>
    <r>
      <rPr>
        <sz val="11"/>
        <color theme="1"/>
        <rFont val="Calibri"/>
        <family val="2"/>
        <scheme val="minor"/>
      </rPr>
      <t>19/01/2017 to 18/04/2017</t>
    </r>
  </si>
  <si>
    <r>
      <rPr>
        <b/>
        <u/>
        <sz val="11"/>
        <color theme="1"/>
        <rFont val="Calibri"/>
        <family val="2"/>
        <scheme val="minor"/>
      </rPr>
      <t>6 th quarter</t>
    </r>
    <r>
      <rPr>
        <b/>
        <sz val="11"/>
        <color theme="1"/>
        <rFont val="Calibri"/>
        <family val="2"/>
        <scheme val="minor"/>
      </rPr>
      <t xml:space="preserve"> </t>
    </r>
    <r>
      <rPr>
        <sz val="11"/>
        <color theme="1"/>
        <rFont val="Calibri"/>
        <family val="2"/>
        <scheme val="minor"/>
      </rPr>
      <t>19/07/2016 to 18/10/2017</t>
    </r>
  </si>
  <si>
    <r>
      <rPr>
        <b/>
        <u/>
        <sz val="11"/>
        <color theme="1"/>
        <rFont val="Calibri"/>
        <family val="2"/>
        <scheme val="minor"/>
      </rPr>
      <t xml:space="preserve">7 th quarter </t>
    </r>
    <r>
      <rPr>
        <sz val="11"/>
        <color theme="1"/>
        <rFont val="Calibri"/>
        <family val="2"/>
        <scheme val="minor"/>
      </rPr>
      <t>19/10/2017 to 18/01/2018</t>
    </r>
  </si>
  <si>
    <r>
      <rPr>
        <b/>
        <u/>
        <sz val="11"/>
        <color theme="1"/>
        <rFont val="Calibri"/>
        <family val="2"/>
        <scheme val="minor"/>
      </rPr>
      <t>8 th quarter</t>
    </r>
    <r>
      <rPr>
        <b/>
        <sz val="11"/>
        <color theme="1"/>
        <rFont val="Calibri"/>
        <family val="2"/>
        <scheme val="minor"/>
      </rPr>
      <t xml:space="preserve"> </t>
    </r>
    <r>
      <rPr>
        <sz val="11"/>
        <color theme="1"/>
        <rFont val="Calibri"/>
        <family val="2"/>
        <scheme val="minor"/>
      </rPr>
      <t>19/01/2018 to 18/04/2018</t>
    </r>
  </si>
  <si>
    <r>
      <rPr>
        <b/>
        <u/>
        <sz val="11"/>
        <color theme="1"/>
        <rFont val="Calibri"/>
        <family val="2"/>
        <scheme val="minor"/>
      </rPr>
      <t>9th extended quarter</t>
    </r>
    <r>
      <rPr>
        <b/>
        <sz val="11"/>
        <color theme="1"/>
        <rFont val="Calibri"/>
        <family val="2"/>
        <scheme val="minor"/>
      </rPr>
      <t xml:space="preserve"> </t>
    </r>
    <r>
      <rPr>
        <sz val="11"/>
        <color theme="1"/>
        <rFont val="Calibri"/>
        <family val="2"/>
        <scheme val="minor"/>
      </rPr>
      <t>19/04/2018 to 18/07/2018</t>
    </r>
  </si>
  <si>
    <t>Unit rate (Rs)</t>
  </si>
  <si>
    <t>% of work attended</t>
  </si>
  <si>
    <t>SL NO.</t>
  </si>
  <si>
    <t>M/C description</t>
  </si>
  <si>
    <t>200LPH</t>
  </si>
  <si>
    <t>Declared beyond economical repair by firm</t>
  </si>
  <si>
    <t>NIL</t>
  </si>
  <si>
    <t>100LPH</t>
  </si>
  <si>
    <t>Attended</t>
  </si>
  <si>
    <t>50 LPH</t>
  </si>
  <si>
    <t>(Bill Claimed)</t>
  </si>
  <si>
    <t>YES</t>
  </si>
  <si>
    <t>NO</t>
  </si>
  <si>
    <t>* Note: Amount was claimed only for the attended job, by the firm in all 4 quarters bill.</t>
  </si>
  <si>
    <r>
      <t xml:space="preserve">Beside above </t>
    </r>
    <r>
      <rPr>
        <b/>
        <u/>
        <sz val="11"/>
        <color theme="1"/>
        <rFont val="Calibri"/>
        <family val="2"/>
        <scheme val="minor"/>
      </rPr>
      <t>Non-functioning period</t>
    </r>
    <r>
      <rPr>
        <sz val="11"/>
        <color theme="1"/>
        <rFont val="Calibri"/>
        <family val="2"/>
        <scheme val="minor"/>
      </rPr>
      <t xml:space="preserve"> of RO system during the contract period from 19/04/2016 to 18/07/2018 is as follows:</t>
    </r>
  </si>
  <si>
    <t>R/O</t>
  </si>
  <si>
    <t>TIME PERIOD</t>
  </si>
  <si>
    <t>TOTAL DAYS</t>
  </si>
  <si>
    <t>TOTAL DAYS - GRACE PERIOD (48 HRS)</t>
  </si>
  <si>
    <t xml:space="preserve">12/02/2018 TO 18/03/2018 </t>
  </si>
  <si>
    <t>35 DAYS</t>
  </si>
  <si>
    <t>33 DAYS</t>
  </si>
  <si>
    <t>100 LPH</t>
  </si>
  <si>
    <t>10/04/2018 TO 06/05/2018</t>
  </si>
  <si>
    <t>27 DAYS</t>
  </si>
  <si>
    <t>25 DAYS</t>
  </si>
  <si>
    <t>21/05/2018 TO 01/06/2018</t>
  </si>
  <si>
    <t>12 DAYS</t>
  </si>
  <si>
    <t>10 DAYS</t>
  </si>
  <si>
    <t>TOTAL</t>
  </si>
  <si>
    <t>68 DAYS</t>
  </si>
  <si>
    <t>* AS PER PARA 16 (PENALTY CLAUSE) OF THE CONTRACT RS 500 PER DAY WILL BE CHARGED AGAINST THE NON-ATTENDING DAYS</t>
  </si>
  <si>
    <t>TOTAL PENALTY : RS 500 X 68 DAYS = RS 34000.00</t>
  </si>
  <si>
    <t xml:space="preserve">LOA vide DME/Chg/NDLS letter No. 197-S/190/Prov. Of weld. activity/F.Depot/DLI/18/MC-IV dated 27/05/2019 </t>
  </si>
  <si>
    <t xml:space="preserve">Tender for “Provision of Round the clock Welding activities in Freight depots </t>
  </si>
  <si>
    <t>over Delhi Division for Two Years”</t>
  </si>
  <si>
    <t>Total cost of contract :--(Rupees Two Crore Fifteen Lakh Forty Seven Thousand Two Hundred Fifty Seven and Sixty Paise only)</t>
  </si>
  <si>
    <t>M/S Singh Enterprises,Near JJ Nursing Home, GT Road, Alinagar, Mughalsarai,Chandauli - 232101</t>
  </si>
  <si>
    <t>JUN</t>
  </si>
  <si>
    <t>JUL</t>
  </si>
  <si>
    <t>AUG</t>
  </si>
  <si>
    <t>SEP</t>
  </si>
  <si>
    <t>OCT</t>
  </si>
  <si>
    <t>NOC</t>
  </si>
  <si>
    <t>DEC</t>
  </si>
  <si>
    <t>JAN</t>
  </si>
  <si>
    <t>FEB</t>
  </si>
  <si>
    <t>MAR</t>
  </si>
  <si>
    <t>APR</t>
  </si>
  <si>
    <t>MAY</t>
  </si>
  <si>
    <t>NOV</t>
  </si>
  <si>
    <t>BALANCE</t>
  </si>
  <si>
    <t>BILL WITHOUT GST</t>
  </si>
  <si>
    <t>Bill raised by Firm (in Rs)</t>
  </si>
  <si>
    <t>Balance        (in Rs)</t>
  </si>
  <si>
    <t>SE/DL/2019/01 DTD 13/12/2019 for Jun 2019</t>
  </si>
  <si>
    <t>GENSET</t>
  </si>
  <si>
    <t>SE/DL/2019/02 DTD 13/12/2019 for Jul 2019</t>
  </si>
  <si>
    <t>CONSUMABLE</t>
  </si>
  <si>
    <t>SE/DL/2019/03 DTD 13/12/2019 for Aug 2019</t>
  </si>
  <si>
    <t>WELDER</t>
  </si>
  <si>
    <t>SE/DL/2019/04 DTD 13/12/2019 for Sep 2019</t>
  </si>
  <si>
    <t>HELPER</t>
  </si>
  <si>
    <t>UNIFORM</t>
  </si>
  <si>
    <t xml:space="preserve">Contract Agreement No. 197-S/183/CAMC-RO/C&amp;W/DLI/17/MC-IV dated 18 May 2018 for “CAMC of RO plant </t>
  </si>
  <si>
    <t>at different C&amp;W depots (New Delhi, Anand Vihar, Tuglakabad &amp; Ghaziabad) over Delhi division (for 02 years).</t>
  </si>
  <si>
    <t>Total division contract rate Rs 2839006.00( Rupees Twenty Eight Lakh Thirty Nine Thousand Six only)</t>
  </si>
  <si>
    <t>W.E.F : 27 Jun 2018</t>
  </si>
  <si>
    <t>GST @ 18%</t>
  </si>
  <si>
    <t>Bill No 302 dtd. 16/12/2019, for Jul 2018 to Sep 2018</t>
  </si>
  <si>
    <t>Bill No 303 dtd. 16/12/2019, for Oct 2018 to Dec 2018</t>
  </si>
  <si>
    <t>Bill No 304 dtd. 12/04/2019, for Jan 2019 to Mar 2019</t>
  </si>
  <si>
    <t>Bill No 111 dtd. 02/07/2019, for Apr 2019 to Jun 2019</t>
  </si>
  <si>
    <t>Bill No 122 dtd. 14/11/2019, for Jul 2019 to Sep 2019</t>
  </si>
  <si>
    <t>Bill No 142 dtd. 20/03/2020, for Oct 2019 to Dec 2019</t>
  </si>
  <si>
    <t>Bill No 150 dtd. 11/05/2020, for Jan 2020 to Mar 2020</t>
  </si>
  <si>
    <t>Bill No 071 dtd. 23/07/2020, for Apr 2020 to Jun 2020</t>
  </si>
  <si>
    <t>Contract Agreement No. 197-S-176-CAMC-Wheel lathe/01279570005082 dated 16/08/19 Tender for</t>
  </si>
  <si>
    <t>Total division contract rate Rs 2774419.00 (Rupees Twenty Four Lakh Thirt One Thousand Six Hundred Eighty Three and Eight Nine Paise)</t>
  </si>
  <si>
    <t>W.E.F : 27 Sep 2019</t>
  </si>
  <si>
    <t>Bill No DELKK-00000131 dtd. 08/06/2020, for Mar -20</t>
  </si>
  <si>
    <t>Bill No DELKK-00000148 dtd. 09/06/2020, for Apr -20</t>
  </si>
  <si>
    <t>Bill No DELKK-00000152 dtd. 23/06/2020, for May -20</t>
  </si>
  <si>
    <t>LOA vide SRDME/FR/NDLS Letter DELHI DIVISION - MECHANICAL / 197- S/86/ATL / 01224030013552 for "repair of Automatic Twist Locks at Wagon Care Centre Tuglakabad for two years"</t>
  </si>
  <si>
    <t>NE/19-20/013, dated 10 Apr 2020</t>
  </si>
  <si>
    <t>NE/19-20/014, dated 10 Apr 2020</t>
  </si>
  <si>
    <t>NE/19-20/015, dated 10 Apr 2020</t>
  </si>
  <si>
    <t>NE/19-20/16, dated 10 Apr 2020</t>
  </si>
  <si>
    <t>NE/19-20/17, dated 04 May 2020</t>
  </si>
  <si>
    <t>NE/20-21/034, dated 10 Jun 2020</t>
  </si>
  <si>
    <t>NE/20-21/042, dated 06 Jul 2020</t>
  </si>
  <si>
    <t>Total Awarded value</t>
  </si>
  <si>
    <t>Ist 25 % Extension Amount on 22.11.19</t>
  </si>
  <si>
    <t>Iind 25% Extension Amount on 24.05.2020</t>
  </si>
  <si>
    <t>Initial awarded amount in 2017</t>
  </si>
  <si>
    <t>Completed</t>
  </si>
  <si>
    <t xml:space="preserve">LOA vide SRDME/FR/NDLS letter No. DELHI DIVISION - MECHANICAL / 197- S175-Hiring - Vehicle/1379020013906 dated 18/01/2020 </t>
  </si>
  <si>
    <t>for  "Hiring of Multi-utility Vehicle i.e.TATA XENON/ISUZU D-max or equivalent/ Higher version at Wagon Care Centre, Tuglakabad for Two years.</t>
  </si>
  <si>
    <t>Total cost of contract :---   Rs 1818298.86 (Rupees Eighteen lakh Eighteen Thousand Two Hundred Ninety Eight and Eight Six Paise only)</t>
  </si>
  <si>
    <t>w.e.f 13.03.2020</t>
  </si>
  <si>
    <t>Vehicle No..HR26EG0274</t>
  </si>
  <si>
    <t>Total estimated value/per month</t>
  </si>
  <si>
    <t>0.8 % below  estimated value/per month</t>
  </si>
  <si>
    <t>Extra Hrs</t>
  </si>
  <si>
    <t>Extra charges for Extra Hrs</t>
  </si>
  <si>
    <r>
      <t xml:space="preserve"> GST </t>
    </r>
    <r>
      <rPr>
        <sz val="12"/>
        <color theme="1"/>
        <rFont val="Arial"/>
        <family val="2"/>
      </rPr>
      <t>@ 5%</t>
    </r>
  </si>
  <si>
    <t>Bill raised by Firm (in Rs) Including GST</t>
  </si>
  <si>
    <t>NGT/ECC Paid</t>
  </si>
  <si>
    <t>Balance(in Rs) including GST</t>
  </si>
  <si>
    <t>Balance NGT/ECC Paid</t>
  </si>
  <si>
    <t>Total Bill raised by Firm (in Rs) Including GST, ECC, Extra hours</t>
  </si>
  <si>
    <t xml:space="preserve">Balance Amount (in Rs) </t>
  </si>
  <si>
    <t xml:space="preserve">Invoice no. MT-1013 dtd 01/04/2020 </t>
  </si>
  <si>
    <t xml:space="preserve">Invoice no. MT-1015 dtd 01/05/2020 </t>
  </si>
  <si>
    <t>Balance:</t>
  </si>
  <si>
    <t xml:space="preserve">Invoice no. MT-1016 dtd 01/06/2020 </t>
  </si>
  <si>
    <t xml:space="preserve">Invoice no. MT-1018 dtd 30/06/2020 </t>
  </si>
  <si>
    <t>Total:</t>
  </si>
  <si>
    <t>LOA vide SRDME/FR/NDLS letter No. DELHI DIVISION - MECHANICAL / 197- S181-Hiring of Truck/01362910013551 dated 13/01/2020 for  "Hiring of full body truck (Carrying capacity-9 Ton) at wagon care centre Tuglakabad for transportation of Railway material  between depots over Delhi division  and JUDW "  for 02 years.</t>
  </si>
  <si>
    <t xml:space="preserve"> "Hiring of full body truck (Carrying capacity-9 Ton) at wagon care centre Tuglakabad for transportation of Railway material  between </t>
  </si>
  <si>
    <t>depots over Delhi division  and JUDW "  for 02 years.</t>
  </si>
  <si>
    <t>29 Feb 2020 to 28 Mar 2020</t>
  </si>
  <si>
    <t>29 Mar 2020 to 28 Apr 2020</t>
  </si>
  <si>
    <t>29 Apr 2020 to 28 May 2020</t>
  </si>
  <si>
    <t>29 May 2020 to 28 Jun 2020</t>
  </si>
  <si>
    <t>w.e.f 29.02.2020</t>
  </si>
  <si>
    <t>8.97 % above  estimated value/per month</t>
  </si>
  <si>
    <t xml:space="preserve">Balance NGT/ECC </t>
  </si>
  <si>
    <t>Invoice/Bill No. &amp; Dt.</t>
  </si>
  <si>
    <t>RKRL-20-21-04 DTD 06/07/2020</t>
  </si>
  <si>
    <t>Bill No &amp; Dt  FOR THE QUARTER</t>
  </si>
  <si>
    <t xml:space="preserve">LOA vide SRDME/FR/NDLS Letter DELHI DIVISION - MECHANICAL / 197- S-226 Retrofitment of ATL / 01224030013704 for </t>
  </si>
  <si>
    <t>retrofitment of Automatic Twist Locks (ATL) in BFKHN wagons as per drawing at Wagon Care Centre Tuglakabad for 75 wagons</t>
  </si>
  <si>
    <t>Total cost of contract :---    Rs 2079962.40 (Rupees Twenty lakh Seventy Nine Thousand Nine Hundred Sixty Two and Forty Paise only)</t>
  </si>
  <si>
    <t>WAGON repaired</t>
  </si>
  <si>
    <t>WAGON Balance for repair</t>
  </si>
  <si>
    <t>BILL PERIOD</t>
  </si>
  <si>
    <t xml:space="preserve"> Comprehensive Annual Maintenance Contract for Over Head Cranes at Wagon Care Centre, Tughlakabad. </t>
  </si>
  <si>
    <t xml:space="preserve">LOA vide SRDME/FR/NDLS letter No. DELHI DIVISION - MECHANICAL / 197- S187 CAMC of OH Cra/00919360014303 dated 24/01/2020 for  </t>
  </si>
  <si>
    <t>Total division contract rate Rs 4041924.05 (Rupees Forty lakh Fourty One Thousand Nine Hundred Twenty Four and Zero Five Paise only)</t>
  </si>
  <si>
    <t>W.E.F : 24 May 2020</t>
  </si>
  <si>
    <t>SE/DL/2019/05 DTD 22/05/2020 for Oct 2019</t>
  </si>
  <si>
    <t>SE/DL/2019/06 DTD 22/05/2020 for Nov 2019</t>
  </si>
  <si>
    <t>SE/DL/2019/07 DTD 22/05/2020 for Dec 2019</t>
  </si>
  <si>
    <t>SE/DL/2019/08 DTD 22/05/2020 for Jan 2020</t>
  </si>
  <si>
    <t>2 Year From 24 May 2020</t>
  </si>
  <si>
    <t>02 Year From 27-09-2019 (Discontinuationrequest fwd to SRDME/FR )</t>
  </si>
  <si>
    <t xml:space="preserve">LOA vide DME/Chg/NDLS letter No. 197-S/223/Conversion of BLC wagon/TKD/19/MC-IV dated 09/09/2019 </t>
  </si>
  <si>
    <t>Tender for “Conversion of BLC rakes to 22 T axle load - BLCAM/BLCBM wagons as per drawing during ROH activity at wagon care centre, Tuglakabad for Two Years”</t>
  </si>
  <si>
    <t>Wagon</t>
  </si>
  <si>
    <t>Bogie</t>
  </si>
  <si>
    <t>wagon/bogie</t>
  </si>
  <si>
    <t>2019-20/020 dated 27/02/2020 for Dec 2019</t>
  </si>
  <si>
    <t>2019-20/023 dated 01/03/2020 for Feb 2020</t>
  </si>
  <si>
    <t>2019-20/021 dated 28/02/2020 for Jan 2020</t>
  </si>
  <si>
    <t>2020-21/09 dated 01/07/2020 for Mar 2020</t>
  </si>
  <si>
    <t>2020-21/13 dated 07/08/2020 for Jul 2020</t>
  </si>
  <si>
    <t xml:space="preserve">Work Order vide DME/Fr letter No. 116-S/Fabn work in BLC/ROH/WCC/TKD/18/MC-IV dated 31/07/2018 for </t>
  </si>
  <si>
    <t>Fabrication work in BLC Bogie to enhance the axle load capacity at ROH Depot at wagon Care Centre</t>
  </si>
  <si>
    <t xml:space="preserve"> -Tuglakabad By- M/S Agrya Associates,R/O, RZ – 4/11, Shop No. 6 G/F,KH No. 189, Durga Park</t>
  </si>
  <si>
    <t>Palam Colony,South East Delhi,Delhi - 110045 for 585 wagons.(with a DP of 06 month)</t>
  </si>
  <si>
    <t>585 WAGON</t>
  </si>
  <si>
    <t>29 Jun 2020 to 28 Jul 2020</t>
  </si>
  <si>
    <t>29 Jul 2020 to 28 Aug 2020</t>
  </si>
  <si>
    <t>RKRL-20-21-10 DTD 01/08/2020</t>
  </si>
  <si>
    <t>RKRL-20-21-05 DTD 06/07/2020</t>
  </si>
  <si>
    <t>RKRL-20-21-06 DTD 06/07/2020</t>
  </si>
  <si>
    <t>RKRL-20-21-07 DTD 06/07/2020</t>
  </si>
  <si>
    <t>Department which execute the tripartite agreement on Zones/Division</t>
  </si>
  <si>
    <t>List of activities for which engaged</t>
  </si>
  <si>
    <t>Monthwise amount of payment made to contractual worker</t>
  </si>
  <si>
    <t>Monthwise number of contractual worker engaged</t>
  </si>
  <si>
    <t>list of activities discontinued</t>
  </si>
  <si>
    <t xml:space="preserve">Monthwise reduction in number od contractual workers </t>
  </si>
  <si>
    <t>Competent authority to approve award of the contracts on Zones/Divisions</t>
  </si>
  <si>
    <t>FY: 2017-2018</t>
  </si>
  <si>
    <t>Department :</t>
  </si>
  <si>
    <t>Mechanical</t>
  </si>
  <si>
    <t>FY: 2019-2020</t>
  </si>
  <si>
    <t>FY: 2018-2019</t>
  </si>
  <si>
    <t>Mechanical/C&amp;W/DLI/TKD</t>
  </si>
  <si>
    <t>Mechanical/C&amp;W/DLI</t>
  </si>
  <si>
    <t>On train repair of BCACM/BCACBM and other wagons.</t>
  </si>
  <si>
    <t xml:space="preserve">Monthwise reduction in number of contractual workers </t>
  </si>
  <si>
    <t>SRDME/FR</t>
  </si>
  <si>
    <t>nil</t>
  </si>
  <si>
    <t>Discontinued</t>
  </si>
  <si>
    <t>Provision of Round the clock Welding activities in Freight depots over Delhi Division for Two Years</t>
  </si>
  <si>
    <t>Avg.                men / day</t>
  </si>
  <si>
    <t xml:space="preserve">mechanized cleaning of floor, pits </t>
  </si>
  <si>
    <t xml:space="preserve">&amp; toilets, desilting of man holes, drains, </t>
  </si>
  <si>
    <t>disposal of industrial waste, scrap</t>
  </si>
  <si>
    <t xml:space="preserve"> loading, horticultural, </t>
  </si>
  <si>
    <t>shed &amp; office housekeeping</t>
  </si>
  <si>
    <t>RKRL-20-21-15 DTD 01/09/2020</t>
  </si>
  <si>
    <t>Bill No DELKK-00000176 dtd. 23/07/2020, for Jun -20</t>
  </si>
  <si>
    <t>Bill No DELKK-00000216 dtd. 12/08/2020, for Jul -20</t>
  </si>
  <si>
    <t xml:space="preserve">Hiring of Multiutility vehicle </t>
  </si>
  <si>
    <r>
      <t>Letter No: DELHI DIVISION-MECHANICAL /
197-S216RefurbishofC / 01230030018838
Dated: 08/05/2020</t>
    </r>
    <r>
      <rPr>
        <b/>
        <u/>
        <sz val="12"/>
        <color rgb="FF00B050"/>
        <rFont val="Arial"/>
        <family val="2"/>
      </rPr>
      <t xml:space="preserve"> for Refurbishment of old Cartridge Taper Roller Bearings class-E (Make : TIMKEN) from OEM (Refurbish &amp; return)</t>
    </r>
    <r>
      <rPr>
        <sz val="12"/>
        <color rgb="FF00B050"/>
        <rFont val="Arial"/>
        <family val="2"/>
      </rPr>
      <t xml:space="preserve"> for Wagon Care
Centre, Tughlakabad for Two years.</t>
    </r>
  </si>
  <si>
    <t xml:space="preserve">Invoice no. MT-1022 dtd 31/08/2020 </t>
  </si>
  <si>
    <t>Vehicle No. UP14-HT-2754/TATA-ULTRA 1518</t>
  </si>
  <si>
    <t>Ongoing Contract at WCC/TKD</t>
  </si>
  <si>
    <t>Status of Ongoing  Contract at WCC/TKD</t>
  </si>
  <si>
    <t>Ravinder Gupta- 9868519332, Driver Pradeep Kumar - 9794104887 Mr Udai Raj --</t>
  </si>
  <si>
    <r>
      <t>Contract Agreement No. 197-S/183/CAMC-RO/C&amp;W/DLI/17/MC-IV dated 18 May 2018 for “</t>
    </r>
    <r>
      <rPr>
        <b/>
        <u/>
        <sz val="14"/>
        <color rgb="FFFF0000"/>
        <rFont val="Arial"/>
        <family val="2"/>
      </rPr>
      <t>CAMC of RO plant at different C&amp;W depots</t>
    </r>
    <r>
      <rPr>
        <b/>
        <sz val="14"/>
        <color rgb="FFFF0000"/>
        <rFont val="Arial"/>
        <family val="2"/>
      </rPr>
      <t xml:space="preserve"> </t>
    </r>
    <r>
      <rPr>
        <sz val="12"/>
        <color rgb="FFFF0000"/>
        <rFont val="Arial"/>
        <family val="2"/>
      </rPr>
      <t>(New Delhi, Anand Vihar, Tuglakabad &amp; Ghaziabad) over Delhi division (for 02 years).</t>
    </r>
  </si>
  <si>
    <t>Visit Completed till Mar 2020, Contract Extended till Sep 2020. (Contract Completed on 25 Sep 2020)</t>
  </si>
  <si>
    <t>Mr  Morris   Mo.9891414706</t>
  </si>
  <si>
    <t>company representative visited on 7 oct 2020 for 100 LPH repair</t>
  </si>
  <si>
    <r>
      <t>Contract Agreement No. 197-S/183/CAMC-ROCWDLI-01232280026256 dated 28 Sep 2020 f “</t>
    </r>
    <r>
      <rPr>
        <b/>
        <u/>
        <sz val="14"/>
        <color rgb="FF00B050"/>
        <rFont val="Arial"/>
        <family val="2"/>
      </rPr>
      <t>CAMC of RO plant at different C&amp;W depots</t>
    </r>
    <r>
      <rPr>
        <b/>
        <sz val="14"/>
        <color rgb="FF00B050"/>
        <rFont val="Arial"/>
        <family val="2"/>
      </rPr>
      <t xml:space="preserve"> </t>
    </r>
    <r>
      <rPr>
        <sz val="12"/>
        <color rgb="FF00B050"/>
        <rFont val="Arial"/>
        <family val="2"/>
      </rPr>
      <t>(New Delhi, Anand Vihar, Tuglakabad &amp; Ghaziabad) over Delhi division (for 02 years).</t>
    </r>
  </si>
  <si>
    <t>Rs: 2265312.16(rupees twenty- two lakh sixty-five thousand three hundred and twelve rupees and sixteen paise only)</t>
  </si>
  <si>
    <t>M/S UNIVERSAL WATER SOLUTIONS- NEW DELHI, j-1 kalindi kunj road jamia nager okhla new delhi 110025</t>
  </si>
  <si>
    <t xml:space="preserve">Monthly Bill               </t>
  </si>
  <si>
    <t xml:space="preserve">02 Years    From 07-10-2020 </t>
  </si>
  <si>
    <t>Waiting for DP extension approval from SRDME/FR office</t>
  </si>
  <si>
    <t>Truck has not taken permission for no-entry timing zone yet, Sr DME/Fr/NDLS provisionally allowed for two month. Work started letter forwarded to division . Agreement prepared with no entry permission</t>
  </si>
  <si>
    <r>
      <t xml:space="preserve">Contract Agreement No. 197-S-60-HK-TKD-2017-19-MC-IV dated 17 Nov 2017 regarding </t>
    </r>
    <r>
      <rPr>
        <b/>
        <u/>
        <sz val="14"/>
        <color rgb="FFFF0000"/>
        <rFont val="Arial"/>
        <family val="2"/>
      </rPr>
      <t>mechanized cleaning of floor, pits &amp; toilets, desilting of man holes, drains, disposal of industrial waste, scrap loading, horticultural, shed &amp; office housekeeping</t>
    </r>
    <r>
      <rPr>
        <u/>
        <sz val="12"/>
        <color rgb="FFFF0000"/>
        <rFont val="Arial"/>
        <family val="2"/>
      </rPr>
      <t xml:space="preserve"> </t>
    </r>
    <r>
      <rPr>
        <sz val="12"/>
        <color rgb="FFFF0000"/>
        <rFont val="Arial"/>
        <family val="2"/>
      </rPr>
      <t>at Wagon Care Centre, Tughlakabad. (for 02 years)</t>
    </r>
  </si>
  <si>
    <t>M/s TIMKEN INDIA LIMITEDJAMSHEDPUR, MFG Plant Bara PO Agrico Jamshedpur, Jamshedpur- 831009, Jharkhand, India</t>
  </si>
  <si>
    <t xml:space="preserve">M/S Nimbus Harbor Facilities Management pvt ltd , H-305,Sushant shopping lok, phase -1 gurgaon -122009,haryana </t>
  </si>
  <si>
    <t>Mr prabhat  9711788968</t>
  </si>
  <si>
    <t>03-03-2021</t>
  </si>
  <si>
    <t>90 days</t>
  </si>
  <si>
    <t>07-05-2022</t>
  </si>
  <si>
    <t>2 years</t>
  </si>
  <si>
    <t>Ms Ankit sharma 9650023957</t>
  </si>
  <si>
    <t>Rs 31694800.00 ( Three crore sixteen lakh ninety four thousand eight hundred only )</t>
  </si>
  <si>
    <t>Visit for Ist, IInd and IIIrd  quarter completed . SR DME/FR has ordered verbally to initiate the process for terminate ongoing CAMC view new lathe installed. Letter for termination of the contract already sent to Division. Letter of termination is still awaited ..</t>
  </si>
  <si>
    <t>Refurbishment of old Cartridge Taper Roller Bearings class-E (Make : TIMKEN) from OEM (Refurbish &amp; return) for Wagon Care Centre, Tughlakabad for Two years.</t>
  </si>
  <si>
    <t>Representative of the firm visits WCC/TKD only during handing and taking over of CTRB</t>
  </si>
  <si>
    <t xml:space="preserve">Mechanized Sweeping &amp; Cleaning of Depot Complex Area, Vide DME/CHG letter no. 197-S/129/Mech-Clg -OBHS/19/MC-IV Dated- 03/12/2020. </t>
  </si>
  <si>
    <r>
      <t xml:space="preserve">Contract Agreement No. 197-S-176-CAMC-Wheel lathe/01279570005082 dated 16/08/19 Tender for" </t>
    </r>
    <r>
      <rPr>
        <b/>
        <u/>
        <sz val="14"/>
        <color rgb="FFFF0000"/>
        <rFont val="Arial"/>
        <family val="2"/>
      </rPr>
      <t>Comprehensive Annual Maintenance Contract   of Surface Wheel Lathe (Make-HYT)</t>
    </r>
    <r>
      <rPr>
        <sz val="12"/>
        <color rgb="FFFF0000"/>
        <rFont val="Arial"/>
        <family val="2"/>
      </rPr>
      <t xml:space="preserve"> of wagon care centre, Tuglakabaad. (for 02 Years) </t>
    </r>
  </si>
  <si>
    <t>Contract is under termination</t>
  </si>
  <si>
    <r>
      <rPr>
        <u/>
        <sz val="11"/>
        <rFont val="Arial"/>
        <family val="2"/>
      </rPr>
      <t>Comprehensive Annual Maintenance Contract   of Surface Wheel Lathe (Make-HYT)</t>
    </r>
    <r>
      <rPr>
        <sz val="11"/>
        <rFont val="Arial"/>
        <family val="2"/>
      </rPr>
      <t xml:space="preserve"> of wagon care centre, Tuglakabaad. (for 02 Years) </t>
    </r>
  </si>
  <si>
    <r>
      <t xml:space="preserve">Contract Agreement No. 197-S-176-CAMC-Wheel lathe/01279570005082 dated 16/08/19 Tender for" </t>
    </r>
    <r>
      <rPr>
        <b/>
        <u/>
        <sz val="11"/>
        <color rgb="FFFF0000"/>
        <rFont val="Arial"/>
        <family val="2"/>
      </rPr>
      <t>Comprehensive Annual Maintenance Contract   of Surface Wheel Lathe (Make-HYT)</t>
    </r>
    <r>
      <rPr>
        <sz val="11"/>
        <color rgb="FFFF0000"/>
        <rFont val="Arial"/>
        <family val="2"/>
      </rPr>
      <t xml:space="preserve"> of wagon care centre, Tuglakabaad. (for 02 Years) </t>
    </r>
  </si>
  <si>
    <r>
      <t xml:space="preserve">Bill  raised by the firm for three quarters . Bill ready for ADME/FR/TKD signature..              </t>
    </r>
    <r>
      <rPr>
        <b/>
        <u/>
        <sz val="11"/>
        <color rgb="FFFF0000"/>
        <rFont val="Calibri"/>
        <family val="2"/>
        <scheme val="minor"/>
      </rPr>
      <t>Contract under termination</t>
    </r>
  </si>
  <si>
    <r>
      <t xml:space="preserve">Contract Agreement No. 197-S-60-HK-TKD-2017-19-MC-IV dated 17 Nov 2017 regarding </t>
    </r>
    <r>
      <rPr>
        <b/>
        <u/>
        <sz val="11"/>
        <color rgb="FFFF0000"/>
        <rFont val="Arial"/>
        <family val="2"/>
      </rPr>
      <t>mechanized cleaning of floor, pits &amp; toilets, desilting of man holes, drains, disposal of industrial waste, scrap loading, horticultural, shed &amp; office housekeeping</t>
    </r>
    <r>
      <rPr>
        <u/>
        <sz val="11"/>
        <color rgb="FFFF0000"/>
        <rFont val="Arial"/>
        <family val="2"/>
      </rPr>
      <t xml:space="preserve"> </t>
    </r>
    <r>
      <rPr>
        <sz val="11"/>
        <color rgb="FFFF0000"/>
        <rFont val="Arial"/>
        <family val="2"/>
      </rPr>
      <t>at Wagon Care Centre, Tughlakabad. (for 02 years)</t>
    </r>
  </si>
  <si>
    <t xml:space="preserve">Bill fowarded to Division till Sep 2020 . Bills for the month of Oct and upto 23 Nov 2020 not raised by firm in hard copy. </t>
  </si>
  <si>
    <t>29 Aug 2020 to 28 Sep 2020</t>
  </si>
  <si>
    <t>RKRL-20-21-17 DTD 03/10/2020</t>
  </si>
  <si>
    <t>RKRL-20-21-19 DTD 01/12/2020</t>
  </si>
  <si>
    <t>Bill fwd to division till Jul 2020, .Bills thereafter will be done once MB comes back from Division</t>
  </si>
  <si>
    <t>NE/20-21/061, dated 02 Nov 2020</t>
  </si>
  <si>
    <t>NE/20-21/062, dated 02 Nov 2020</t>
  </si>
  <si>
    <t>NE/20-21/063, dated 02 Nov 2020</t>
  </si>
  <si>
    <r>
      <t xml:space="preserve">Contract Agreement No. 197-S-176-CAMC-Wheel lathe/01279570005082 dated 16/08/19 Tender for" </t>
    </r>
    <r>
      <rPr>
        <b/>
        <u/>
        <sz val="14"/>
        <color rgb="FF00B050"/>
        <rFont val="Arial"/>
        <family val="2"/>
      </rPr>
      <t>Comprehensive Annual Maintenance Contract   of Surface Wheel Lathe (Make-HYT)</t>
    </r>
    <r>
      <rPr>
        <sz val="12"/>
        <color rgb="FF00B050"/>
        <rFont val="Arial"/>
        <family val="2"/>
      </rPr>
      <t xml:space="preserve"> of wagon care centre, Tuglakabaad. (for 02 Years) </t>
    </r>
  </si>
  <si>
    <r>
      <t xml:space="preserve">Contract Agreement No. 197-S-60-HK-TKD-2017-19-MC-IV dated 17 Nov 2017 regarding </t>
    </r>
    <r>
      <rPr>
        <b/>
        <u/>
        <sz val="14"/>
        <color rgb="FF00B050"/>
        <rFont val="Arial"/>
        <family val="2"/>
      </rPr>
      <t>mechanized cleaning of floor, pits &amp; toilets, desilting of man holes, drains, disposal of industrial waste, scrap loading, horticultural, shed &amp; office housekeeping</t>
    </r>
    <r>
      <rPr>
        <u/>
        <sz val="12"/>
        <color rgb="FF00B050"/>
        <rFont val="Arial"/>
        <family val="2"/>
      </rPr>
      <t xml:space="preserve"> </t>
    </r>
    <r>
      <rPr>
        <sz val="12"/>
        <color rgb="FF00B050"/>
        <rFont val="Arial"/>
        <family val="2"/>
      </rPr>
      <t>at Wagon Care Centre, Tughlakabad. (for 02 years)</t>
    </r>
  </si>
  <si>
    <t>Bill not due</t>
  </si>
  <si>
    <t>Bill due for Sep 19 -Dec 19 -Rs 339724.78, Dec 19-Mar20 - Rs 339724.78, Apr 20-Jun 20 - Rs 339724.78</t>
  </si>
  <si>
    <t>Bill due For Oct-20 Rs 208289.70 Nov-20 Rs 148085.89</t>
  </si>
  <si>
    <t>Bill due for Jun-20 Rs741140 Jul-20 624830.00 Aug-20 Rs 986334</t>
  </si>
  <si>
    <t>Bill raised by the firm only for Jun,Jul.Aug-20 till to date</t>
  </si>
  <si>
    <t>Bills raised by the firm till Oct -20 only</t>
  </si>
  <si>
    <t xml:space="preserve">Bill due for Aug-20 Rs 652319.17 Sep-20 Rs 870471.81 Oct-20 Rs 733354.08 </t>
  </si>
  <si>
    <t>BILL STATUS AS ON 22 Dec 2020</t>
  </si>
  <si>
    <t>Bill due for Sep-20 Rs 46137.35 Oct -20 Rs 30632.18</t>
  </si>
  <si>
    <t>Bill raised by the firm only for Sep, Oct 20 till to date</t>
  </si>
  <si>
    <t xml:space="preserve"> Agreement not made Bill not raised by the firm</t>
  </si>
  <si>
    <t>Visit for Ist, IInd and IIIrd  quarter completed . The termination of ongoing CAMC is under process view new lathe installed. Letter for termination of the contract already sent to Division. Letter of termination is still awaited ..</t>
  </si>
  <si>
    <t>Bill not raised by firm MB with division. Contract Completed on 23 Nov 2020</t>
  </si>
  <si>
    <t>Bill due for Oct-20 Rs 81470.00, Nov-20 Rs 90304.44</t>
  </si>
  <si>
    <t>Bill Raised by the firm till Sep -20 only</t>
  </si>
  <si>
    <t>Not due</t>
  </si>
  <si>
    <t>Agreement not made</t>
  </si>
  <si>
    <t xml:space="preserve">Bill due for the month of Oct-20 Rs 91466.69 Nov-20 Rs 91466.69 </t>
  </si>
  <si>
    <t xml:space="preserve">Bill due for the month of Oct-20 Rs 61573.38 Nov-20 Rs 61573.38 </t>
  </si>
  <si>
    <t>Bill ready at depot level</t>
  </si>
  <si>
    <t>Bill ready at depot level MB with division</t>
  </si>
  <si>
    <t xml:space="preserve">Bill due for May-Jul-20 Rs428169.93 and Aug-Oct-20 Rs428169.93 </t>
  </si>
  <si>
    <t>Firm has submitted bill for both quarters , bills are pending view for , balance work needs to be completed and power of attorney for signature and paper for newly deputed menpower….</t>
  </si>
  <si>
    <t>Bills not due</t>
  </si>
  <si>
    <t xml:space="preserve">Feb </t>
  </si>
  <si>
    <t>20-21</t>
  </si>
  <si>
    <r>
      <t xml:space="preserve">Contract Agreement No. 197-S60HK-TKD19-MC-IV dated 17 Feb 2021 regarding </t>
    </r>
    <r>
      <rPr>
        <b/>
        <u/>
        <sz val="14"/>
        <color rgb="FF00B050"/>
        <rFont val="Arial"/>
        <family val="2"/>
      </rPr>
      <t>mechanized cleaning of floor, pits &amp; toilets, desilting of man holes, drains, disposal of industrial waste, scrap loading, horticultural, shed &amp; office housekeeping</t>
    </r>
    <r>
      <rPr>
        <u/>
        <sz val="12"/>
        <color rgb="FF00B050"/>
        <rFont val="Arial"/>
        <family val="2"/>
      </rPr>
      <t xml:space="preserve"> </t>
    </r>
    <r>
      <rPr>
        <sz val="12"/>
        <color rgb="FF00B050"/>
        <rFont val="Arial"/>
        <family val="2"/>
      </rPr>
      <t>at Wagon Care Centre, Tughlakabad. (for 02 years)</t>
    </r>
  </si>
  <si>
    <t xml:space="preserve">Rs 7004784.26 (Rupees Seventy Lakh Four Thousand Seven Hundred and Eighty-Four Rupees and Twenty Six Paise only ) </t>
  </si>
  <si>
    <t xml:space="preserve">M/S S B S ENTERPRISES-GHAZIABAD, 171 kamana vaishali ghaziabad, ff-18, central market sihipra suncity indiarpuram ghaziabad, ghaziabad 201010 Uttar Pradesh India
</t>
  </si>
  <si>
    <t xml:space="preserve">Mr Rohit Kushwaha,                        Mob : 07503726259 </t>
  </si>
  <si>
    <t>Mechanized cleaning of floor, pits &amp; toilets, desilting of man holes, drains, disposal of industrial waste, scrap loading, horticultural, shed &amp; office housekeeping at Wagon Care Centre, Tughlakabad. (for 02 years)</t>
  </si>
  <si>
    <r>
      <t xml:space="preserve"> “</t>
    </r>
    <r>
      <rPr>
        <u/>
        <sz val="11"/>
        <rFont val="Arial"/>
        <family val="2"/>
      </rPr>
      <t>CAMC of RO plant at different C&amp;W depots</t>
    </r>
    <r>
      <rPr>
        <sz val="11"/>
        <rFont val="Arial"/>
        <family val="2"/>
      </rPr>
      <t xml:space="preserve"> (New Delhi, Anand Vihar, Tuglakabad &amp; Ghaziabad) over Delhi division (for 02 years).</t>
    </r>
  </si>
  <si>
    <r>
      <rPr>
        <u/>
        <sz val="11"/>
        <rFont val="Arial"/>
        <family val="2"/>
      </rPr>
      <t>Transportation of Wheels through road truck to and fro between C&amp;W depot over Delhi division and Jagadhari workshop</t>
    </r>
    <r>
      <rPr>
        <sz val="11"/>
        <rFont val="Arial"/>
        <family val="2"/>
      </rPr>
      <t>. (for 02 years)</t>
    </r>
  </si>
  <si>
    <r>
      <t>“</t>
    </r>
    <r>
      <rPr>
        <u/>
        <sz val="11"/>
        <rFont val="Arial"/>
        <family val="2"/>
      </rPr>
      <t>Provision of Round the clock Welding activities in Freight depots over Delhi Division</t>
    </r>
    <r>
      <rPr>
        <sz val="11"/>
        <rFont val="Arial"/>
        <family val="2"/>
      </rPr>
      <t xml:space="preserve"> for Two Years”</t>
    </r>
  </si>
  <si>
    <r>
      <t>“</t>
    </r>
    <r>
      <rPr>
        <u/>
        <sz val="11"/>
        <rFont val="Arial"/>
        <family val="2"/>
      </rPr>
      <t>Conversion of BLC rakes to 22 T axle load - BLCAM/BLCBM wagons as per drawing during ROH</t>
    </r>
    <r>
      <rPr>
        <sz val="11"/>
        <rFont val="Arial"/>
        <family val="2"/>
      </rPr>
      <t xml:space="preserve"> activity at wagon care centre, Tuglakabad for Two Years”</t>
    </r>
  </si>
  <si>
    <r>
      <t>"</t>
    </r>
    <r>
      <rPr>
        <u/>
        <sz val="11"/>
        <rFont val="Arial"/>
        <family val="2"/>
      </rPr>
      <t>Hiring of full body truck (Carrying capacity-9 Ton) at wagon care centre Tuglakabad for transportation of Railway material  between depots over Delhi division  and JUDW "  for 02 years.</t>
    </r>
  </si>
  <si>
    <r>
      <t xml:space="preserve"> " </t>
    </r>
    <r>
      <rPr>
        <u/>
        <sz val="11"/>
        <rFont val="Arial"/>
        <family val="2"/>
      </rPr>
      <t>Comprehensive Annual Maintenance Contract for Over Head Cranes at Wagon Care Centre, Tughlakabad.</t>
    </r>
    <r>
      <rPr>
        <sz val="11"/>
        <rFont val="Arial"/>
        <family val="2"/>
      </rPr>
      <t xml:space="preserve"> </t>
    </r>
  </si>
  <si>
    <t>Monthly Bill</t>
  </si>
  <si>
    <t>Contract not started yet…</t>
  </si>
  <si>
    <t>01/1318/20-21 dtd. 06/11/2020</t>
  </si>
  <si>
    <t>2020-21/10 dated 01/07/2020 for Jun 2020</t>
  </si>
  <si>
    <t>GLE/RLY/15 dated 31/08/2020 for Aug 2020</t>
  </si>
  <si>
    <t>GLE/RLY/17 dated 30/09/2020 for Sep 2020</t>
  </si>
  <si>
    <t>GLE/RLY/22 dated 31/10/2020 for Oct 2020</t>
  </si>
  <si>
    <t>GLE/RLY/29 dated 27/12/2020 for Nov 2020</t>
  </si>
  <si>
    <t>GLE/RLY/30 dated 31/12/2020 for Dec 2020</t>
  </si>
  <si>
    <t>Bill w/o GST</t>
  </si>
  <si>
    <t>NE/20-21/078, dated 17 Dec 2020</t>
  </si>
  <si>
    <t>NE/20-21/079, dated 17 Dec 2020</t>
  </si>
  <si>
    <t>SE/DL/2019/13 DTD 22/12/2020 for Jun 2020</t>
  </si>
  <si>
    <t>SE/DL/2019/14 DTD 22/12/2020 for Jul 2020</t>
  </si>
  <si>
    <t>SE/DL/2019/15 DTD 22/12/2020 for Aug 2020</t>
  </si>
  <si>
    <t>Bill Forwarded till Aug -2020, Bills for Sep-20 to Dec-20 are under process.</t>
  </si>
  <si>
    <t>Bills forwarded till Sep 2020 . Bills from Sep-20 onwards pending not submitted by the firm.</t>
  </si>
  <si>
    <t xml:space="preserve">Work started from Dec 2020 , Bills from Dec 2020 onwards are pending and yet to be submitted by firm. </t>
  </si>
  <si>
    <t xml:space="preserve">Bill For Jan 2021 and Feb 2021 are under process at Depot level . </t>
  </si>
  <si>
    <t>Bill forwarded for two quarter till Nov-20. MB is with division, Bill for third quarter is due on 24 Feb 2021 and yet to be submitted by the firm.</t>
  </si>
  <si>
    <t>Bill Forwarded till Aug -2020 to division.MB is with division. Bill for the month Sep -20 to Dec-20 are under process at Depot level</t>
  </si>
  <si>
    <t>AMOUNT Due (Approx) Till Jan 2021</t>
  </si>
  <si>
    <t>Bill passed by account month</t>
  </si>
  <si>
    <t>Last Bill Submitted month</t>
  </si>
  <si>
    <t>Pending Bills</t>
  </si>
  <si>
    <t>Bills Yet to be submitted by the firm</t>
  </si>
  <si>
    <t>Aug-20 to Jan-21</t>
  </si>
  <si>
    <t>Oct-20 to Jan-21</t>
  </si>
  <si>
    <t>Bill No. DELKK – 00000296 dated 12/09/2020 for Aug-20</t>
  </si>
  <si>
    <t>Bill No. DELKK – 00000384 dated 27/10/2020 for Sep-20</t>
  </si>
  <si>
    <t>Bill No. DELKK – 00000439 dated 03/12/2020 for Oct-20</t>
  </si>
  <si>
    <t>Bill No. DELKK – 00000445 dated 22/12/2020 for Nov-20</t>
  </si>
  <si>
    <t>Bill No. DELKK – 00000487 dated 05/01/2021 for Dec-20</t>
  </si>
  <si>
    <t>Bill No. DELKK – 00000599 dated 05/02/2021 for Jan-21</t>
  </si>
  <si>
    <t>One Quarter extended upto Sep 2020</t>
  </si>
  <si>
    <t xml:space="preserve">Bill No 080 dtd. 04/11/2020, Jul 2020 to Sep 2020 </t>
  </si>
  <si>
    <t>SBS/009/20-21 DATED 24/08/2020 Ist Quarter 27/09/2019 TO 26/12/2019</t>
  </si>
  <si>
    <t>SBS/010/20-21 DATED 24/08/2020 IInd Quarter 26/02/2020 TO 13/06/2020</t>
  </si>
  <si>
    <t>SBS/010/20-21 DATED 24/08/2020 IIIrd Quarter 16/06/2020 TO 16/10/2020</t>
  </si>
  <si>
    <t xml:space="preserve"> Comprehensive Annual Maintenance Contract   of Surface Wheel Lathe (Make-HYT) of wagon care centre,  </t>
  </si>
  <si>
    <t>Tuglakabaad. (for 02 Years)</t>
  </si>
  <si>
    <t xml:space="preserve">M/S SBS Mechanical &amp; Electrical Engineering Works, Military Road, Shiv Mandir P.O New Rangia  </t>
  </si>
  <si>
    <t>(N.B.U) Distt-Darjeeling, West Bengal – 734013</t>
  </si>
  <si>
    <t xml:space="preserve">Contract Agreement No. 197-S183CAMC-ROCWDLI/01232280026256 dated 28 Sep 2020 for “CAMC of RO plant </t>
  </si>
  <si>
    <t>Total division contract rate Rs 2265312.16( Rupees Twenty Two Lakh Sixty Five Thousand Three Hundred Twelve only)</t>
  </si>
  <si>
    <t xml:space="preserve">M/S UNIVERSAL WATER SOLUTIONS NEW DELHI , j-1 kalindi kunj road jamia nagar okhla new delhi - 110025 Delhi, India </t>
  </si>
  <si>
    <t>W.E.F : 08 Oct 2020</t>
  </si>
  <si>
    <t xml:space="preserve">Completed </t>
  </si>
  <si>
    <t>Initial awarded amount in 2021</t>
  </si>
  <si>
    <t xml:space="preserve">Contract Agreement No. 197-S60HK-TKD19MC-IV/01258260032298 dated 17 Feb 2021 </t>
  </si>
  <si>
    <t xml:space="preserve">M/S SBS ENTERPRISES-GHAZIABAD, 171, kamana vaishali ghaziabad, ff-18, </t>
  </si>
  <si>
    <t>central market shipra suncity , indirapuram , ghaziabad 201010, Uttar Pradesh, India</t>
  </si>
  <si>
    <t xml:space="preserve">Total cost of contract :---     (Rupees Seventy Lakh Four Thousand Seven Hundred Eighty Four and Two Six paisa Only ) </t>
  </si>
  <si>
    <t>SE/DL/2019/09 DTD 24/08/2020 for Feb2020</t>
  </si>
  <si>
    <t>SE/DL/2019/10 DTD 24/08/2020 for Mar 2020</t>
  </si>
  <si>
    <t>SE/DL/2019/11 DTD 24/08/2020 for Apr 2020</t>
  </si>
  <si>
    <t>SE/DL/2019/12 DTD 24/08/2020 for May 2020</t>
  </si>
  <si>
    <t>SE/DL/2020/16 DTD 15/03/2021 for Sep 2020</t>
  </si>
  <si>
    <t>SE/DL/2020/17 DTD 15/03/2021 for Oct 2020</t>
  </si>
  <si>
    <t>SE/DL/2020/18 DTD 15/03/2021 for Nov 2020</t>
  </si>
  <si>
    <t>SE/DL/2020/19 DTD 15/03/2021 for Dec 2020</t>
  </si>
  <si>
    <t>Bill Paid (in Rs)(Excluding GST)</t>
  </si>
  <si>
    <t>.</t>
  </si>
  <si>
    <t>The work has started from w.e.f. 04/12/2020 and completed on 03 Mar 2021</t>
  </si>
  <si>
    <t>Personnels from the firm are deputed as and when BFKHN is offered for modification.</t>
  </si>
  <si>
    <t>Only Driver and cleaner mentioned, Contract is mentioned as Hiring of Truck</t>
  </si>
  <si>
    <t>Only Driver mentioned, Contract is mentioned as Hiring of  Multi-utility Vehicle i.e.TATA XENON/ISUZU D-max</t>
  </si>
  <si>
    <t>Service Engineers along with Technician from the firm visit for Annual/Monthly/Quarterly schedule or on complain</t>
  </si>
  <si>
    <t>13 Housekeeping staff including 01 Supervisor</t>
  </si>
  <si>
    <t xml:space="preserve">02 Years    From 08-10-2020 </t>
  </si>
  <si>
    <t xml:space="preserve">MB held with Division </t>
  </si>
  <si>
    <t>Bill fwd to division till Jan 2021, .Bills thereafter will be done once MB comes back from Division</t>
  </si>
  <si>
    <t>Sep-20 to Dec-20</t>
  </si>
  <si>
    <t>Jan-21 to Mar-21</t>
  </si>
  <si>
    <t>Sep-20 to Feb-21</t>
  </si>
  <si>
    <t>Oct-20 to mar-21</t>
  </si>
  <si>
    <t>Dec-20 to Mar-21</t>
  </si>
  <si>
    <t>75 wagons (06 Month) , Started from Dec -20</t>
  </si>
  <si>
    <t>Bill Forwarded till Feb -2021, Bills for Mar-21 onwards to be submitted by the firm.</t>
  </si>
  <si>
    <t>Jan-21 to Feb-21</t>
  </si>
  <si>
    <t>May-20 to Nov-20</t>
  </si>
  <si>
    <t>Nov-20 to Jan-21</t>
  </si>
  <si>
    <t>Invoice No. U-W-2021/315 dtd. 08/03/2021, for Oct 2020 to Jan 2021</t>
  </si>
  <si>
    <t>Invoice No. U-W-2021/329 dtd. 08/03/2021, for Oct 2020 to Jan 2021</t>
  </si>
  <si>
    <t>Bill for Two Quarter forwarded to Division</t>
  </si>
  <si>
    <t xml:space="preserve">Bill Forwarded till Dec -2020 to division.Bill for Jan Feb-21 is under process at Depot level. </t>
  </si>
  <si>
    <t>SE/DL/2021/20 DTD 01/06/2021 for Jan 2021</t>
  </si>
  <si>
    <t>SE/DL/2021/21 DTD 01/06/2021 for Feb 2021</t>
  </si>
  <si>
    <t>GLE/RLY/35, dated 28 Feb 2021 For Jan 2021</t>
  </si>
  <si>
    <t>GLE/RLY/36, dated 28 Feb 2021 For Feb 2021</t>
  </si>
  <si>
    <t>Wagons</t>
  </si>
  <si>
    <t>29 Sep 2020 to 28 Oct  2020</t>
  </si>
  <si>
    <t>29 Oct 2020 to 28 Nov 2020</t>
  </si>
  <si>
    <t>29 Nov 2020 to 28 Dec 2020</t>
  </si>
  <si>
    <t>29 Dec 2020 to 28 Jan 2021</t>
  </si>
  <si>
    <t>29 Jan 2021 to 28 Feb 2021</t>
  </si>
  <si>
    <t>RKRL-20-21-20, dated 01/12/2020</t>
  </si>
  <si>
    <t>RKRL-20-21-23, dated 29/12/2020</t>
  </si>
  <si>
    <t>RKRL-20-21-24, dated 01/02 2021</t>
  </si>
  <si>
    <t>RKRL-20-21-28, dated 01/03/2021</t>
  </si>
  <si>
    <t>RKRL-21-22-03, dated 03/05/2021</t>
  </si>
  <si>
    <t xml:space="preserve">RKRL-21-22-02, dated 03/05/2021 </t>
  </si>
  <si>
    <t>01 Mar 2021 to 30 Mar 2021</t>
  </si>
  <si>
    <t>01 Apr 2021 to 30 Apr 2021</t>
  </si>
  <si>
    <t>01 May 2021 to 31 May 2021</t>
  </si>
  <si>
    <t>Allocation</t>
  </si>
  <si>
    <t>00844-562</t>
  </si>
  <si>
    <t>060211-32</t>
  </si>
  <si>
    <t>0844-562</t>
  </si>
  <si>
    <t xml:space="preserve">Work started by the firm w.e.f 04 Mar 2021 </t>
  </si>
  <si>
    <t>As per work</t>
  </si>
  <si>
    <t>300 Nos of TIMKEN make CTRB were despatched for overhouling on 18/11/2020,same were received back. Contract agreement is not concloded, bill can be processed after that only</t>
  </si>
  <si>
    <t>Bills forwarded till Sep 2020 . Bills from Oct-20 to Feb-21 are ready for ADME signature.</t>
  </si>
  <si>
    <t xml:space="preserve">Work started from Dec 2020 , Bills from Dec 2020 to Feb-21 are ready for ADME signature. </t>
  </si>
  <si>
    <t xml:space="preserve">Bill for May 21 and Jun 21 are ready for ADME Signature . </t>
  </si>
  <si>
    <t>MB is with division, Bill for third and fourth quarter are ready for ADME signature.</t>
  </si>
  <si>
    <t xml:space="preserve">Bill For  Mar 2021, Apr 2021, May 2021 are ready dor ADME signature. </t>
  </si>
  <si>
    <t>Contract started w.e.f 04 Mar 2021, Contract agreement is not concluded, bill can be processed after that only.</t>
  </si>
  <si>
    <t xml:space="preserve">Invoice no. MT-1020 dtd 31/07/2020 </t>
  </si>
  <si>
    <t xml:space="preserve">Invoice no. MT-1034 dtd 30/09/2020 </t>
  </si>
  <si>
    <t xml:space="preserve">Invoice no. MT-1040 dtd 31/10/2020 </t>
  </si>
  <si>
    <t xml:space="preserve">Invoice no. MT-1045 dtd 30/11/2020 </t>
  </si>
  <si>
    <t xml:space="preserve">Invoice no. MT-1050 dtd 31/12/2020 </t>
  </si>
  <si>
    <t xml:space="preserve">Invoice no. MT-1055 dtd 31/01/2021 </t>
  </si>
  <si>
    <t xml:space="preserve">Invoice no. MT-1061 dtd 28/02/2021 </t>
  </si>
  <si>
    <t xml:space="preserve">Invoice no. MT-1066 dtd 31/03/2021 </t>
  </si>
  <si>
    <t xml:space="preserve">Invoice no. MT-1072 dtd 31/05/2021 </t>
  </si>
  <si>
    <t xml:space="preserve">Invoice no. MT-1077 dtd 31/05/2021 </t>
  </si>
  <si>
    <t xml:space="preserve">2nd lot of 300 Nos of TIMKEN make CTRB were despatched for overhouling on 12/08/2021,same were received back </t>
  </si>
  <si>
    <t>Material  provided by railway in first week of Sep 20 , Work started , was extended upto</t>
  </si>
  <si>
    <t>Depot: WCC/TKD</t>
  </si>
  <si>
    <t>At Depot</t>
  </si>
  <si>
    <t>At Divn</t>
  </si>
  <si>
    <t>At Account</t>
  </si>
  <si>
    <t xml:space="preserve">Month </t>
  </si>
  <si>
    <t>Amount</t>
  </si>
  <si>
    <r>
      <t xml:space="preserve"> “</t>
    </r>
    <r>
      <rPr>
        <u/>
        <sz val="11"/>
        <rFont val="Arial"/>
        <family val="2"/>
      </rPr>
      <t>CAMC of RO plant at different C&amp;W depots</t>
    </r>
    <r>
      <rPr>
        <sz val="11"/>
        <rFont val="Arial"/>
        <family val="2"/>
      </rPr>
      <t xml:space="preserve"> (New Delhi, Anand Vihar, Tuglakabad &amp; Ghaziabad) over Delhi division .</t>
    </r>
  </si>
  <si>
    <t>Bills not submitted by the firm</t>
  </si>
  <si>
    <r>
      <rPr>
        <u/>
        <sz val="11"/>
        <rFont val="Arial"/>
        <family val="2"/>
      </rPr>
      <t>Transportation of Wheels through road truck to and fro between C&amp;W depot over Delhi division and Jagadhari workshop</t>
    </r>
    <r>
      <rPr>
        <sz val="11"/>
        <rFont val="Arial"/>
        <family val="2"/>
      </rPr>
      <t>.</t>
    </r>
  </si>
  <si>
    <t xml:space="preserve">MB held with Accounts </t>
  </si>
  <si>
    <r>
      <rPr>
        <u/>
        <sz val="11"/>
        <rFont val="Arial"/>
        <family val="2"/>
      </rPr>
      <t>Provision of Round the clock Welding activities in Freight depots over Delhi Division</t>
    </r>
    <r>
      <rPr>
        <sz val="11"/>
        <rFont val="Arial"/>
        <family val="2"/>
      </rPr>
      <t xml:space="preserve"> .</t>
    </r>
  </si>
  <si>
    <r>
      <rPr>
        <u/>
        <sz val="11"/>
        <rFont val="Arial"/>
        <family val="2"/>
      </rPr>
      <t>Conversion of BLC rakes to 22 T axle load - BLCAM/BLCBM wagons as per drawing during ROH</t>
    </r>
    <r>
      <rPr>
        <sz val="11"/>
        <rFont val="Arial"/>
        <family val="2"/>
      </rPr>
      <t xml:space="preserve"> activity at wagon care centre, Tuglakabad.</t>
    </r>
  </si>
  <si>
    <t>Repair of Automatic Twist Locks at Wagon Care Centre Tuglakabad.</t>
  </si>
  <si>
    <t>Oct-20 to Feb-21</t>
  </si>
  <si>
    <t>Retrofitment of Automatic Twist Locks (ATL) in BFKHN wagons as per drawing at Wagon Care Centre Tuglakabad .</t>
  </si>
  <si>
    <t>Dec-20 to Feb-21</t>
  </si>
  <si>
    <t>Hiring of full body truck (Carrying capacity-9 Ton) at wagon care centre Tuglakabad for transportation of Railway material  between depots over Delhi division  and JUDW .</t>
  </si>
  <si>
    <t>Hiring of Multi-utility Vehicle i.e.TATA XENON/ISUZU D-max or equivalent/ Higher version at Wagon Care Centre, Tuglakabad.</t>
  </si>
  <si>
    <r>
      <rPr>
        <u/>
        <sz val="11"/>
        <rFont val="Arial"/>
        <family val="2"/>
      </rPr>
      <t>Comprehensive Annual Maintenance Contract for Over Head Cranes at Wagon Care Centre, Tughlakabad.</t>
    </r>
    <r>
      <rPr>
        <sz val="11"/>
        <rFont val="Arial"/>
        <family val="2"/>
      </rPr>
      <t xml:space="preserve"> </t>
    </r>
  </si>
  <si>
    <r>
      <rPr>
        <u/>
        <sz val="11"/>
        <rFont val="Arial"/>
        <family val="2"/>
      </rPr>
      <t>Refurbishment of old Cartridge Taper Roller Bearings class-E (Make : TIMKEN) from OEM (Refurbish &amp; return)</t>
    </r>
    <r>
      <rPr>
        <sz val="11"/>
        <rFont val="Arial"/>
        <family val="2"/>
      </rPr>
      <t xml:space="preserve"> for Wagon Care
Centre, Tughlakabad .</t>
    </r>
  </si>
  <si>
    <r>
      <rPr>
        <u/>
        <sz val="11"/>
        <rFont val="Arial"/>
        <family val="2"/>
      </rPr>
      <t xml:space="preserve">Mechanized cleaning of floor, pits &amp; toilets, desilting of man holes, drains, disposal of industrial waste, scrap loading, horticultural, shed &amp; office housekeeping </t>
    </r>
    <r>
      <rPr>
        <sz val="11"/>
        <rFont val="Arial"/>
        <family val="2"/>
      </rPr>
      <t>at Wagon Care Centre, Tughlakabad.</t>
    </r>
  </si>
  <si>
    <t>Summarized position of pending bills at depot, account &amp;C&amp;W office  upto Aug 2021</t>
  </si>
  <si>
    <t>Date: 02/09/2021</t>
  </si>
  <si>
    <t>Apr -21 to Jul-21</t>
  </si>
  <si>
    <t xml:space="preserve">Bills not submitted by the firm </t>
  </si>
  <si>
    <t>Feb-21 to Aug -21</t>
  </si>
  <si>
    <t>Apr-21 to Aug-21</t>
  </si>
  <si>
    <t>Mar-21 to Jul-21</t>
  </si>
  <si>
    <t>Mar-21 to Aug-21</t>
  </si>
  <si>
    <t>May-21 to Aug-21</t>
  </si>
  <si>
    <t>Nov-20 to May-21</t>
  </si>
  <si>
    <t>Mar-21 to May-21</t>
  </si>
  <si>
    <t xml:space="preserve"> Aug-21</t>
  </si>
  <si>
    <t>Jun-21 to Jul-21</t>
  </si>
  <si>
    <t>Jun -21 to Aug-21</t>
  </si>
  <si>
    <t xml:space="preserve">Agreement nor received </t>
  </si>
  <si>
    <t>Initial Quantity</t>
  </si>
  <si>
    <t>Ist ext.</t>
  </si>
  <si>
    <t>SE/DL/2021/22 DTD 09/08/2021 for Mar 2021</t>
  </si>
  <si>
    <t>J-T</t>
  </si>
  <si>
    <t>T-J</t>
  </si>
  <si>
    <t>J-P</t>
  </si>
  <si>
    <t>P-J</t>
  </si>
  <si>
    <t>Balance (in Rs)         Including GST</t>
  </si>
  <si>
    <t>01/1337/20-21 dtd. 27/03/2021</t>
  </si>
</sst>
</file>

<file path=xl/styles.xml><?xml version="1.0" encoding="utf-8"?>
<styleSheet xmlns="http://schemas.openxmlformats.org/spreadsheetml/2006/main">
  <numFmts count="1">
    <numFmt numFmtId="164" formatCode="0.0000"/>
  </numFmts>
  <fonts count="101">
    <font>
      <sz val="11"/>
      <color theme="1"/>
      <name val="Calibri"/>
      <family val="2"/>
      <scheme val="minor"/>
    </font>
    <font>
      <b/>
      <sz val="11"/>
      <color theme="1"/>
      <name val="Calibri"/>
      <family val="2"/>
      <scheme val="minor"/>
    </font>
    <font>
      <sz val="12"/>
      <color theme="1"/>
      <name val="Arial"/>
      <family val="2"/>
    </font>
    <font>
      <sz val="12"/>
      <color rgb="FFFF0000"/>
      <name val="Arial"/>
      <family val="2"/>
    </font>
    <font>
      <b/>
      <sz val="12"/>
      <color theme="1"/>
      <name val="Arial"/>
      <family val="2"/>
    </font>
    <font>
      <b/>
      <sz val="22"/>
      <color indexed="81"/>
      <name val="Arial"/>
      <family val="2"/>
    </font>
    <font>
      <sz val="22"/>
      <color indexed="81"/>
      <name val="Arial"/>
      <family val="2"/>
    </font>
    <font>
      <b/>
      <sz val="12"/>
      <color theme="1"/>
      <name val="Calibri"/>
      <family val="2"/>
      <scheme val="minor"/>
    </font>
    <font>
      <sz val="18"/>
      <color theme="1"/>
      <name val="Calibri"/>
      <family val="2"/>
      <scheme val="minor"/>
    </font>
    <font>
      <b/>
      <sz val="18"/>
      <color theme="1"/>
      <name val="Calibri"/>
      <family val="2"/>
      <scheme val="minor"/>
    </font>
    <font>
      <b/>
      <sz val="24"/>
      <color indexed="81"/>
      <name val="Arial"/>
      <family val="2"/>
    </font>
    <font>
      <sz val="16"/>
      <color indexed="81"/>
      <name val="Tahoma"/>
      <family val="2"/>
    </font>
    <font>
      <b/>
      <sz val="16"/>
      <color indexed="81"/>
      <name val="Tahoma"/>
      <family val="2"/>
    </font>
    <font>
      <sz val="10"/>
      <name val="Arial"/>
      <family val="2"/>
    </font>
    <font>
      <sz val="9"/>
      <color indexed="81"/>
      <name val="Tahoma"/>
      <family val="2"/>
    </font>
    <font>
      <sz val="11"/>
      <color rgb="FFFF0000"/>
      <name val="Calibri"/>
      <family val="2"/>
      <scheme val="minor"/>
    </font>
    <font>
      <sz val="18"/>
      <color rgb="FFFF0000"/>
      <name val="Calibri"/>
      <family val="2"/>
      <scheme val="minor"/>
    </font>
    <font>
      <sz val="26"/>
      <color indexed="81"/>
      <name val="Tahoma"/>
      <family val="2"/>
    </font>
    <font>
      <b/>
      <u/>
      <sz val="16"/>
      <color indexed="81"/>
      <name val="Tahoma"/>
      <family val="2"/>
    </font>
    <font>
      <sz val="11"/>
      <color theme="1"/>
      <name val="Arial"/>
      <family val="2"/>
    </font>
    <font>
      <sz val="10"/>
      <color theme="1"/>
      <name val="Calibri"/>
      <family val="2"/>
      <scheme val="minor"/>
    </font>
    <font>
      <b/>
      <sz val="18"/>
      <color rgb="FFFF0000"/>
      <name val="Calibri"/>
      <family val="2"/>
      <scheme val="minor"/>
    </font>
    <font>
      <sz val="22"/>
      <color indexed="81"/>
      <name val="Tahoma"/>
      <family val="2"/>
    </font>
    <font>
      <b/>
      <sz val="14"/>
      <color rgb="FFFF0000"/>
      <name val="Calibri"/>
      <family val="2"/>
      <scheme val="minor"/>
    </font>
    <font>
      <sz val="12"/>
      <color rgb="FF00B050"/>
      <name val="Arial"/>
      <family val="2"/>
    </font>
    <font>
      <b/>
      <sz val="14"/>
      <color rgb="FF00B050"/>
      <name val="Calibri"/>
      <family val="2"/>
      <scheme val="minor"/>
    </font>
    <font>
      <sz val="18"/>
      <color rgb="FF00B050"/>
      <name val="Calibri"/>
      <family val="2"/>
      <scheme val="minor"/>
    </font>
    <font>
      <sz val="11"/>
      <color rgb="FF00B050"/>
      <name val="Calibri"/>
      <family val="2"/>
      <scheme val="minor"/>
    </font>
    <font>
      <sz val="12"/>
      <color rgb="FF00B050"/>
      <name val="Calibri"/>
      <family val="2"/>
      <scheme val="minor"/>
    </font>
    <font>
      <b/>
      <sz val="14"/>
      <color rgb="FF00B050"/>
      <name val="Arial"/>
      <family val="2"/>
    </font>
    <font>
      <b/>
      <sz val="11"/>
      <color rgb="FF00B050"/>
      <name val="Calibri"/>
      <family val="2"/>
      <scheme val="minor"/>
    </font>
    <font>
      <b/>
      <sz val="12"/>
      <color rgb="FF00B050"/>
      <name val="Calibri"/>
      <family val="2"/>
      <scheme val="minor"/>
    </font>
    <font>
      <b/>
      <u/>
      <sz val="14"/>
      <color rgb="FF00B050"/>
      <name val="Arial"/>
      <family val="2"/>
    </font>
    <font>
      <u/>
      <sz val="48"/>
      <color rgb="FFFF0000"/>
      <name val="Arial"/>
      <family val="2"/>
    </font>
    <font>
      <u/>
      <sz val="18"/>
      <color rgb="FFFF0000"/>
      <name val="Arial"/>
      <family val="2"/>
    </font>
    <font>
      <b/>
      <sz val="12"/>
      <color rgb="FF00B050"/>
      <name val="Arial"/>
      <family val="2"/>
    </font>
    <font>
      <sz val="14"/>
      <color rgb="FF00B050"/>
      <name val="Arial"/>
      <family val="2"/>
    </font>
    <font>
      <b/>
      <u/>
      <sz val="12"/>
      <color rgb="FF00B050"/>
      <name val="Arial"/>
      <family val="2"/>
    </font>
    <font>
      <b/>
      <sz val="16"/>
      <color rgb="FF00B050"/>
      <name val="Calibri"/>
      <family val="2"/>
      <scheme val="minor"/>
    </font>
    <font>
      <b/>
      <u/>
      <sz val="12"/>
      <color rgb="FF00B050"/>
      <name val="Calibri"/>
      <family val="2"/>
      <scheme val="minor"/>
    </font>
    <font>
      <b/>
      <u/>
      <sz val="11"/>
      <color theme="1"/>
      <name val="Calibri"/>
      <family val="2"/>
      <scheme val="minor"/>
    </font>
    <font>
      <b/>
      <sz val="11"/>
      <color theme="1"/>
      <name val="Arial"/>
      <family val="2"/>
    </font>
    <font>
      <b/>
      <sz val="11"/>
      <color rgb="FF00B050"/>
      <name val="Arial"/>
      <family val="2"/>
    </font>
    <font>
      <sz val="11"/>
      <color rgb="FF00B050"/>
      <name val="Arial"/>
      <family val="2"/>
    </font>
    <font>
      <b/>
      <u/>
      <sz val="11"/>
      <color rgb="FF00B050"/>
      <name val="Arial"/>
      <family val="2"/>
    </font>
    <font>
      <sz val="11"/>
      <color rgb="FFFF0000"/>
      <name val="Arial"/>
      <family val="2"/>
    </font>
    <font>
      <b/>
      <sz val="11"/>
      <color rgb="FFFF0000"/>
      <name val="Calibri"/>
      <family val="2"/>
      <scheme val="minor"/>
    </font>
    <font>
      <b/>
      <sz val="9"/>
      <color indexed="81"/>
      <name val="Tahoma"/>
      <family val="2"/>
    </font>
    <font>
      <b/>
      <u/>
      <sz val="14"/>
      <color indexed="81"/>
      <name val="Tahoma"/>
      <family val="2"/>
    </font>
    <font>
      <sz val="11"/>
      <name val="Calibri"/>
      <family val="2"/>
      <scheme val="minor"/>
    </font>
    <font>
      <b/>
      <sz val="11"/>
      <name val="Calibri"/>
      <family val="2"/>
      <scheme val="minor"/>
    </font>
    <font>
      <sz val="12"/>
      <color theme="1"/>
      <name val="Calibri"/>
      <family val="2"/>
      <scheme val="minor"/>
    </font>
    <font>
      <sz val="12"/>
      <color rgb="FFFF0000"/>
      <name val="Calibri"/>
      <family val="2"/>
      <scheme val="minor"/>
    </font>
    <font>
      <b/>
      <sz val="12"/>
      <color rgb="FFFF0000"/>
      <name val="Calibri"/>
      <family val="2"/>
      <scheme val="minor"/>
    </font>
    <font>
      <sz val="18"/>
      <color indexed="81"/>
      <name val="Tahoma"/>
      <family val="2"/>
    </font>
    <font>
      <b/>
      <sz val="18"/>
      <color indexed="81"/>
      <name val="Tahoma"/>
      <family val="2"/>
    </font>
    <font>
      <b/>
      <u/>
      <sz val="10"/>
      <color theme="1"/>
      <name val="Arial"/>
      <family val="2"/>
    </font>
    <font>
      <b/>
      <u/>
      <sz val="11"/>
      <color theme="1"/>
      <name val="Arial"/>
      <family val="2"/>
    </font>
    <font>
      <sz val="12"/>
      <name val="Arial"/>
      <family val="2"/>
    </font>
    <font>
      <b/>
      <u/>
      <sz val="12"/>
      <color theme="1"/>
      <name val="Arial"/>
      <family val="2"/>
    </font>
    <font>
      <b/>
      <u/>
      <sz val="10"/>
      <color theme="1"/>
      <name val="Calibri"/>
      <family val="2"/>
      <scheme val="minor"/>
    </font>
    <font>
      <sz val="11"/>
      <name val="Arial"/>
      <family val="2"/>
    </font>
    <font>
      <sz val="20"/>
      <color rgb="FFFF0000"/>
      <name val="Calibri"/>
      <family val="2"/>
      <scheme val="minor"/>
    </font>
    <font>
      <b/>
      <u/>
      <sz val="14"/>
      <color theme="1"/>
      <name val="Calibri"/>
      <family val="2"/>
      <scheme val="minor"/>
    </font>
    <font>
      <sz val="20"/>
      <color indexed="81"/>
      <name val="Tahoma"/>
      <family val="2"/>
    </font>
    <font>
      <b/>
      <sz val="20"/>
      <color indexed="81"/>
      <name val="Tahoma"/>
      <family val="2"/>
    </font>
    <font>
      <sz val="8"/>
      <color theme="1"/>
      <name val="Arial"/>
      <family val="2"/>
    </font>
    <font>
      <b/>
      <sz val="10"/>
      <color theme="1"/>
      <name val="Arial"/>
      <family val="2"/>
    </font>
    <font>
      <b/>
      <sz val="12"/>
      <color rgb="FFFF0000"/>
      <name val="Arial"/>
      <family val="2"/>
    </font>
    <font>
      <b/>
      <u/>
      <sz val="16"/>
      <color rgb="FFFF0000"/>
      <name val="Calibri"/>
      <family val="2"/>
      <scheme val="minor"/>
    </font>
    <font>
      <b/>
      <u/>
      <sz val="14"/>
      <color rgb="FFFF0000"/>
      <name val="Calibri"/>
      <family val="2"/>
      <scheme val="minor"/>
    </font>
    <font>
      <sz val="8"/>
      <color theme="1"/>
      <name val="Calibri"/>
      <family val="2"/>
      <scheme val="minor"/>
    </font>
    <font>
      <b/>
      <sz val="8"/>
      <color theme="1"/>
      <name val="Calibri"/>
      <family val="2"/>
      <scheme val="minor"/>
    </font>
    <font>
      <u/>
      <sz val="20"/>
      <color rgb="FFFF0000"/>
      <name val="Arial"/>
      <family val="2"/>
    </font>
    <font>
      <b/>
      <sz val="10"/>
      <color theme="1"/>
      <name val="Calibri"/>
      <family val="2"/>
      <scheme val="minor"/>
    </font>
    <font>
      <sz val="10"/>
      <color rgb="FFFF0000"/>
      <name val="Arial"/>
      <family val="2"/>
    </font>
    <font>
      <sz val="10"/>
      <color theme="1"/>
      <name val="Arial"/>
      <family val="2"/>
    </font>
    <font>
      <b/>
      <sz val="24"/>
      <color indexed="81"/>
      <name val="Tahoma"/>
      <family val="2"/>
    </font>
    <font>
      <b/>
      <u/>
      <sz val="12"/>
      <color rgb="FF000000"/>
      <name val="Arial"/>
      <family val="2"/>
    </font>
    <font>
      <b/>
      <u/>
      <sz val="20"/>
      <color theme="1"/>
      <name val="Calibri"/>
      <family val="2"/>
      <scheme val="minor"/>
    </font>
    <font>
      <b/>
      <u/>
      <sz val="36"/>
      <color theme="1"/>
      <name val="Calibri"/>
      <family val="2"/>
      <scheme val="minor"/>
    </font>
    <font>
      <sz val="8"/>
      <name val="Arial"/>
      <family val="2"/>
    </font>
    <font>
      <sz val="8"/>
      <name val="Calibri"/>
      <family val="2"/>
      <scheme val="minor"/>
    </font>
    <font>
      <b/>
      <u/>
      <sz val="14"/>
      <color rgb="FFFF0000"/>
      <name val="Arial"/>
      <family val="2"/>
    </font>
    <font>
      <b/>
      <sz val="14"/>
      <color rgb="FFFF0000"/>
      <name val="Arial"/>
      <family val="2"/>
    </font>
    <font>
      <u/>
      <sz val="12"/>
      <color rgb="FFFF0000"/>
      <name val="Arial"/>
      <family val="2"/>
    </font>
    <font>
      <u/>
      <sz val="11"/>
      <color rgb="FFFF0000"/>
      <name val="Arial"/>
      <family val="2"/>
    </font>
    <font>
      <sz val="12"/>
      <color rgb="FF00B050"/>
      <name val="CIDFont+F2"/>
    </font>
    <font>
      <u/>
      <sz val="11"/>
      <name val="Arial"/>
      <family val="2"/>
    </font>
    <font>
      <b/>
      <sz val="11"/>
      <color rgb="FFFF0000"/>
      <name val="Arial"/>
      <family val="2"/>
    </font>
    <font>
      <b/>
      <u/>
      <sz val="11"/>
      <color rgb="FFFF0000"/>
      <name val="Arial"/>
      <family val="2"/>
    </font>
    <font>
      <b/>
      <u/>
      <sz val="11"/>
      <color rgb="FFFF0000"/>
      <name val="Calibri"/>
      <family val="2"/>
      <scheme val="minor"/>
    </font>
    <font>
      <u/>
      <sz val="12"/>
      <color rgb="FF00B050"/>
      <name val="Arial"/>
      <family val="2"/>
    </font>
    <font>
      <sz val="10"/>
      <color rgb="FFFF0000"/>
      <name val="Calibri"/>
      <family val="2"/>
      <scheme val="minor"/>
    </font>
    <font>
      <b/>
      <sz val="12"/>
      <name val="Arial"/>
      <family val="2"/>
    </font>
    <font>
      <b/>
      <sz val="8"/>
      <color theme="1"/>
      <name val="Arial"/>
      <family val="2"/>
    </font>
    <font>
      <b/>
      <u/>
      <sz val="26"/>
      <color rgb="FFFF0000"/>
      <name val="Calibri"/>
      <family val="2"/>
      <scheme val="minor"/>
    </font>
    <font>
      <b/>
      <sz val="11"/>
      <name val="Arial"/>
      <family val="2"/>
    </font>
    <font>
      <b/>
      <sz val="14"/>
      <color theme="1"/>
      <name val="Calibri"/>
      <family val="2"/>
      <scheme val="minor"/>
    </font>
    <font>
      <b/>
      <u/>
      <sz val="14"/>
      <color theme="1"/>
      <name val="Arial"/>
      <family val="2"/>
    </font>
    <font>
      <b/>
      <sz val="9"/>
      <color indexed="81"/>
      <name val="Tahoma"/>
      <charset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alignment vertical="center"/>
    </xf>
  </cellStyleXfs>
  <cellXfs count="71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NumberFormat="1" applyFont="1" applyAlignment="1">
      <alignment horizontal="center" vertical="center"/>
    </xf>
    <xf numFmtId="0" fontId="2" fillId="0" borderId="0" xfId="0" applyNumberFormat="1" applyFont="1" applyAlignment="1">
      <alignment horizontal="center" vertical="center" wrapText="1"/>
    </xf>
    <xf numFmtId="17" fontId="2" fillId="0" borderId="0" xfId="0" applyNumberFormat="1" applyFont="1" applyAlignment="1">
      <alignment horizontal="center" vertical="center" wrapText="1"/>
    </xf>
    <xf numFmtId="0" fontId="8" fillId="0" borderId="0" xfId="0" applyFont="1" applyAlignment="1">
      <alignment vertical="center"/>
    </xf>
    <xf numFmtId="0" fontId="8" fillId="0" borderId="0" xfId="0" applyFont="1" applyAlignment="1">
      <alignment vertical="center" wrapText="1"/>
    </xf>
    <xf numFmtId="0" fontId="0" fillId="0" borderId="1" xfId="0" applyBorder="1"/>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horizontal="center" vertical="center" wrapText="1"/>
    </xf>
    <xf numFmtId="17" fontId="2" fillId="0" borderId="0" xfId="0" applyNumberFormat="1" applyFont="1" applyBorder="1" applyAlignment="1">
      <alignment horizontal="center" vertical="center" wrapText="1"/>
    </xf>
    <xf numFmtId="0" fontId="2" fillId="0" borderId="0" xfId="0" applyNumberFormat="1" applyFont="1" applyBorder="1" applyAlignment="1">
      <alignment horizontal="center" vertical="center" wrapText="1"/>
    </xf>
    <xf numFmtId="0" fontId="3" fillId="0" borderId="0" xfId="0" applyFont="1" applyBorder="1" applyAlignment="1">
      <alignment vertical="top" wrapText="1"/>
    </xf>
    <xf numFmtId="17" fontId="2"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0" borderId="1" xfId="0"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vertical="top" wrapText="1"/>
    </xf>
    <xf numFmtId="17" fontId="2" fillId="3"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8" fillId="3" borderId="1" xfId="0" applyFont="1" applyFill="1" applyBorder="1" applyAlignment="1">
      <alignment vertical="center" wrapText="1"/>
    </xf>
    <xf numFmtId="0" fontId="0" fillId="3" borderId="1" xfId="0" applyFill="1" applyBorder="1" applyAlignment="1">
      <alignment wrapText="1"/>
    </xf>
    <xf numFmtId="0" fontId="0" fillId="3" borderId="0" xfId="0" applyFill="1" applyAlignment="1">
      <alignment wrapText="1"/>
    </xf>
    <xf numFmtId="0" fontId="0" fillId="0" borderId="1" xfId="0" applyBorder="1" applyAlignment="1">
      <alignment horizontal="center" vertical="center" wrapText="1"/>
    </xf>
    <xf numFmtId="0" fontId="1" fillId="0" borderId="1" xfId="0" applyFont="1" applyBorder="1"/>
    <xf numFmtId="0" fontId="24" fillId="0" borderId="1" xfId="0" applyFont="1" applyBorder="1" applyAlignment="1">
      <alignment vertical="top" wrapText="1"/>
    </xf>
    <xf numFmtId="14" fontId="24" fillId="0" borderId="1" xfId="0" applyNumberFormat="1" applyFont="1" applyBorder="1" applyAlignment="1">
      <alignment horizontal="center" vertical="center" wrapText="1"/>
    </xf>
    <xf numFmtId="0" fontId="24" fillId="0" borderId="1" xfId="0" applyNumberFormat="1" applyFont="1" applyBorder="1" applyAlignment="1">
      <alignment horizontal="center" vertical="center" wrapText="1"/>
    </xf>
    <xf numFmtId="2" fontId="26" fillId="0" borderId="1" xfId="0" applyNumberFormat="1" applyFont="1" applyBorder="1" applyAlignment="1">
      <alignment horizontal="center" vertical="center"/>
    </xf>
    <xf numFmtId="164" fontId="26" fillId="0" borderId="1" xfId="0" applyNumberFormat="1" applyFont="1" applyBorder="1" applyAlignment="1">
      <alignment horizontal="center" vertical="center"/>
    </xf>
    <xf numFmtId="0" fontId="26" fillId="0" borderId="1" xfId="0" applyFont="1" applyBorder="1" applyAlignment="1">
      <alignment horizontal="center" vertical="center"/>
    </xf>
    <xf numFmtId="0" fontId="27" fillId="0" borderId="1" xfId="0" applyFont="1" applyBorder="1"/>
    <xf numFmtId="0" fontId="27" fillId="0" borderId="0" xfId="0" applyFont="1"/>
    <xf numFmtId="0" fontId="24" fillId="0" borderId="1" xfId="0" applyFont="1" applyBorder="1" applyAlignment="1">
      <alignment horizontal="center" vertical="center" wrapText="1"/>
    </xf>
    <xf numFmtId="17" fontId="24" fillId="0" borderId="1" xfId="0" applyNumberFormat="1" applyFont="1" applyBorder="1" applyAlignment="1">
      <alignment horizontal="center" vertical="center" wrapText="1"/>
    </xf>
    <xf numFmtId="164" fontId="27" fillId="0" borderId="0" xfId="0" applyNumberFormat="1" applyFont="1"/>
    <xf numFmtId="0" fontId="26" fillId="0" borderId="1" xfId="0" applyFont="1" applyBorder="1" applyAlignment="1">
      <alignment vertical="center" wrapText="1"/>
    </xf>
    <xf numFmtId="0" fontId="27" fillId="0" borderId="1" xfId="0" applyFont="1" applyBorder="1" applyAlignment="1">
      <alignment wrapText="1"/>
    </xf>
    <xf numFmtId="0" fontId="27" fillId="0" borderId="0" xfId="0" applyFont="1" applyAlignment="1">
      <alignment wrapText="1"/>
    </xf>
    <xf numFmtId="0" fontId="4" fillId="0" borderId="1" xfId="0" applyFont="1" applyBorder="1" applyAlignment="1">
      <alignment vertical="top" wrapText="1"/>
    </xf>
    <xf numFmtId="0" fontId="4" fillId="0" borderId="1" xfId="0" applyFont="1" applyBorder="1" applyAlignment="1">
      <alignment vertical="top"/>
    </xf>
    <xf numFmtId="0" fontId="4" fillId="0" borderId="1" xfId="0" applyNumberFormat="1" applyFont="1" applyBorder="1" applyAlignment="1">
      <alignment vertical="top"/>
    </xf>
    <xf numFmtId="0" fontId="4" fillId="0" borderId="1" xfId="0" applyNumberFormat="1" applyFont="1" applyBorder="1" applyAlignment="1">
      <alignment vertical="top" wrapText="1"/>
    </xf>
    <xf numFmtId="0" fontId="9" fillId="0" borderId="1" xfId="0" applyFont="1" applyBorder="1" applyAlignment="1">
      <alignment vertical="top"/>
    </xf>
    <xf numFmtId="0" fontId="7" fillId="0" borderId="1" xfId="0" applyFont="1" applyBorder="1" applyAlignment="1">
      <alignment vertical="top"/>
    </xf>
    <xf numFmtId="0" fontId="7" fillId="0" borderId="0" xfId="0" applyFont="1" applyAlignment="1">
      <alignment vertical="top"/>
    </xf>
    <xf numFmtId="0" fontId="24" fillId="3" borderId="1" xfId="0" applyFont="1" applyFill="1" applyBorder="1" applyAlignment="1">
      <alignment horizontal="center" vertical="center" wrapText="1"/>
    </xf>
    <xf numFmtId="0" fontId="27" fillId="3" borderId="1" xfId="0" applyFont="1" applyFill="1" applyBorder="1" applyAlignment="1">
      <alignment wrapText="1"/>
    </xf>
    <xf numFmtId="0" fontId="26" fillId="3" borderId="1" xfId="0" applyFont="1" applyFill="1" applyBorder="1" applyAlignment="1">
      <alignment vertical="center" wrapText="1"/>
    </xf>
    <xf numFmtId="0" fontId="27" fillId="3" borderId="0" xfId="0" applyFont="1" applyFill="1" applyAlignment="1">
      <alignment wrapText="1"/>
    </xf>
    <xf numFmtId="0" fontId="33" fillId="3" borderId="1" xfId="0" applyFont="1" applyFill="1" applyBorder="1" applyAlignment="1">
      <alignment vertical="top" wrapText="1"/>
    </xf>
    <xf numFmtId="0" fontId="3" fillId="3" borderId="1" xfId="0" applyFont="1" applyFill="1" applyBorder="1" applyAlignment="1">
      <alignment horizontal="center" vertical="center"/>
    </xf>
    <xf numFmtId="0" fontId="3" fillId="3" borderId="1" xfId="0" applyFont="1" applyFill="1" applyBorder="1" applyAlignment="1">
      <alignment vertical="top" wrapText="1"/>
    </xf>
    <xf numFmtId="0" fontId="3" fillId="3" borderId="1" xfId="0" applyFont="1" applyFill="1" applyBorder="1" applyAlignment="1">
      <alignment horizontal="center" vertical="center" wrapText="1"/>
    </xf>
    <xf numFmtId="17"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16" fillId="3" borderId="1" xfId="0" applyFont="1" applyFill="1" applyBorder="1" applyAlignment="1">
      <alignment vertical="center" wrapText="1"/>
    </xf>
    <xf numFmtId="0" fontId="15" fillId="3" borderId="1" xfId="0" applyFont="1" applyFill="1" applyBorder="1" applyAlignment="1">
      <alignment wrapText="1"/>
    </xf>
    <xf numFmtId="0" fontId="15" fillId="3" borderId="0" xfId="0" applyFont="1" applyFill="1" applyAlignment="1">
      <alignment wrapText="1"/>
    </xf>
    <xf numFmtId="0" fontId="35" fillId="0" borderId="1" xfId="0" applyFont="1" applyBorder="1" applyAlignment="1">
      <alignment horizontal="center" vertical="center" wrapText="1"/>
    </xf>
    <xf numFmtId="0" fontId="35" fillId="2" borderId="1" xfId="0" applyFont="1" applyFill="1" applyBorder="1" applyAlignment="1">
      <alignment horizontal="center" vertical="center" wrapText="1"/>
    </xf>
    <xf numFmtId="0" fontId="35" fillId="0" borderId="1" xfId="0" applyFont="1" applyBorder="1" applyAlignment="1">
      <alignment horizontal="center" vertical="center"/>
    </xf>
    <xf numFmtId="0" fontId="24" fillId="0" borderId="1" xfId="0" applyNumberFormat="1" applyFont="1" applyBorder="1" applyAlignment="1">
      <alignment vertical="top" wrapText="1"/>
    </xf>
    <xf numFmtId="14" fontId="2" fillId="0" borderId="0" xfId="0" applyNumberFormat="1" applyFont="1" applyAlignment="1">
      <alignment horizontal="center" vertical="center"/>
    </xf>
    <xf numFmtId="14" fontId="4" fillId="0" borderId="1" xfId="0" applyNumberFormat="1" applyFont="1" applyBorder="1" applyAlignment="1">
      <alignment vertical="top"/>
    </xf>
    <xf numFmtId="14" fontId="24" fillId="0" borderId="1" xfId="0" applyNumberFormat="1" applyFont="1" applyBorder="1" applyAlignment="1">
      <alignment horizontal="center" vertical="center"/>
    </xf>
    <xf numFmtId="14" fontId="24"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14" fontId="2" fillId="0" borderId="0" xfId="0" applyNumberFormat="1" applyFont="1" applyAlignment="1">
      <alignment horizontal="center" vertical="center" wrapText="1"/>
    </xf>
    <xf numFmtId="14" fontId="2" fillId="0" borderId="0" xfId="0" applyNumberFormat="1" applyFont="1" applyBorder="1" applyAlignment="1">
      <alignment horizontal="center" vertical="center" wrapText="1"/>
    </xf>
    <xf numFmtId="14" fontId="2" fillId="0" borderId="0" xfId="0" applyNumberFormat="1" applyFont="1" applyBorder="1" applyAlignment="1">
      <alignment horizontal="center" vertical="center"/>
    </xf>
    <xf numFmtId="14" fontId="0" fillId="0" borderId="0" xfId="0" applyNumberFormat="1" applyAlignment="1">
      <alignment horizontal="center" vertical="center"/>
    </xf>
    <xf numFmtId="0" fontId="2" fillId="0" borderId="0" xfId="0" applyFont="1" applyAlignment="1">
      <alignment horizontal="left" vertical="center"/>
    </xf>
    <xf numFmtId="0" fontId="4" fillId="0" borderId="1" xfId="0" applyFont="1" applyBorder="1" applyAlignment="1">
      <alignment horizontal="left" vertical="top" wrapText="1"/>
    </xf>
    <xf numFmtId="0" fontId="24" fillId="0" borderId="1" xfId="0" applyFont="1" applyBorder="1" applyAlignment="1">
      <alignment horizontal="left" vertical="center" wrapText="1"/>
    </xf>
    <xf numFmtId="0" fontId="24"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0" fontId="0" fillId="0" borderId="0" xfId="0" applyAlignment="1">
      <alignment horizontal="left" vertical="center"/>
    </xf>
    <xf numFmtId="0" fontId="35" fillId="0" borderId="1" xfId="0" applyFont="1" applyBorder="1" applyAlignment="1">
      <alignment horizontal="center" vertical="top" wrapText="1"/>
    </xf>
    <xf numFmtId="0" fontId="7"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wrapText="1"/>
    </xf>
    <xf numFmtId="0" fontId="21" fillId="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xf>
    <xf numFmtId="0" fontId="0" fillId="0" borderId="0" xfId="0" applyFont="1" applyAlignment="1">
      <alignment horizontal="center" vertical="center" wrapText="1"/>
    </xf>
    <xf numFmtId="0" fontId="0" fillId="0" borderId="0" xfId="0" applyFont="1"/>
    <xf numFmtId="0" fontId="0" fillId="0" borderId="0" xfId="0" applyFont="1" applyAlignment="1">
      <alignment horizontal="center" vertical="center"/>
    </xf>
    <xf numFmtId="0" fontId="1"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3" fillId="0" borderId="1" xfId="0" applyFont="1" applyBorder="1" applyAlignment="1">
      <alignment horizontal="center" vertical="center" wrapText="1"/>
    </xf>
    <xf numFmtId="0" fontId="43" fillId="0" borderId="1" xfId="0" applyFont="1" applyBorder="1" applyAlignment="1">
      <alignment horizontal="left" vertical="center" wrapText="1"/>
    </xf>
    <xf numFmtId="0" fontId="27" fillId="0" borderId="1" xfId="0" applyFont="1" applyBorder="1" applyAlignment="1">
      <alignment horizontal="center" vertical="center"/>
    </xf>
    <xf numFmtId="0" fontId="42" fillId="2" borderId="1" xfId="0" applyFont="1" applyFill="1" applyBorder="1" applyAlignment="1">
      <alignment horizontal="center" vertical="center" wrapText="1"/>
    </xf>
    <xf numFmtId="0" fontId="42" fillId="0" borderId="1" xfId="0" applyFont="1" applyBorder="1" applyAlignment="1">
      <alignment horizontal="center" vertical="center"/>
    </xf>
    <xf numFmtId="14" fontId="43" fillId="0" borderId="1" xfId="0" applyNumberFormat="1" applyFont="1" applyBorder="1" applyAlignment="1">
      <alignment horizontal="center" vertical="center" wrapText="1"/>
    </xf>
    <xf numFmtId="17" fontId="43" fillId="0" borderId="1" xfId="0" applyNumberFormat="1" applyFont="1" applyBorder="1" applyAlignment="1">
      <alignment horizontal="center" vertical="center" wrapText="1"/>
    </xf>
    <xf numFmtId="0" fontId="43" fillId="3" borderId="1" xfId="0" applyFont="1" applyFill="1" applyBorder="1" applyAlignment="1">
      <alignment horizontal="center" vertical="center" wrapText="1"/>
    </xf>
    <xf numFmtId="0" fontId="43" fillId="3" borderId="1" xfId="0" applyFont="1" applyFill="1" applyBorder="1" applyAlignment="1">
      <alignment horizontal="left" vertical="center" wrapText="1"/>
    </xf>
    <xf numFmtId="0" fontId="45" fillId="3" borderId="1" xfId="0" applyFont="1" applyFill="1" applyBorder="1" applyAlignment="1">
      <alignment horizontal="center" vertical="center"/>
    </xf>
    <xf numFmtId="0" fontId="45" fillId="3" borderId="1" xfId="0" applyFont="1" applyFill="1" applyBorder="1" applyAlignment="1">
      <alignment horizontal="center" vertical="center" wrapText="1"/>
    </xf>
    <xf numFmtId="0" fontId="45" fillId="3" borderId="1" xfId="0" applyFont="1" applyFill="1" applyBorder="1" applyAlignment="1">
      <alignment horizontal="left" vertical="center" wrapText="1"/>
    </xf>
    <xf numFmtId="0" fontId="46"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wrapText="1"/>
    </xf>
    <xf numFmtId="0" fontId="0" fillId="3" borderId="0" xfId="0" applyFont="1" applyFill="1" applyAlignment="1">
      <alignment wrapText="1"/>
    </xf>
    <xf numFmtId="0" fontId="19" fillId="0" borderId="0" xfId="0" applyFont="1" applyAlignment="1">
      <alignment horizontal="left" vertical="center" wrapText="1"/>
    </xf>
    <xf numFmtId="0" fontId="0" fillId="0" borderId="0" xfId="0" applyFont="1" applyAlignment="1">
      <alignment wrapText="1"/>
    </xf>
    <xf numFmtId="0" fontId="19" fillId="0" borderId="0" xfId="0" applyFont="1" applyBorder="1" applyAlignment="1">
      <alignment horizontal="center" vertical="center"/>
    </xf>
    <xf numFmtId="0" fontId="19" fillId="0" borderId="0" xfId="0" applyFont="1" applyBorder="1" applyAlignment="1">
      <alignment horizontal="center" vertical="center" wrapText="1"/>
    </xf>
    <xf numFmtId="0" fontId="19" fillId="0" borderId="0" xfId="0" applyFont="1" applyBorder="1" applyAlignment="1">
      <alignment horizontal="left" vertical="center" wrapText="1"/>
    </xf>
    <xf numFmtId="0" fontId="19" fillId="0" borderId="0" xfId="0" applyFont="1" applyBorder="1" applyAlignment="1">
      <alignment horizontal="left" vertical="center"/>
    </xf>
    <xf numFmtId="0" fontId="0" fillId="0" borderId="0" xfId="0" applyFont="1" applyBorder="1" applyAlignment="1">
      <alignment horizontal="center" vertical="center"/>
    </xf>
    <xf numFmtId="0" fontId="0" fillId="0" borderId="0" xfId="0" applyFont="1" applyAlignment="1">
      <alignment horizontal="left" vertical="center"/>
    </xf>
    <xf numFmtId="0" fontId="19" fillId="0" borderId="0" xfId="0" applyFont="1" applyAlignment="1">
      <alignment horizontal="left" vertical="top" wrapText="1"/>
    </xf>
    <xf numFmtId="0" fontId="43" fillId="0" borderId="1" xfId="0" applyFont="1" applyBorder="1" applyAlignment="1">
      <alignment horizontal="left" vertical="top" wrapText="1"/>
    </xf>
    <xf numFmtId="0" fontId="43" fillId="0" borderId="1" xfId="0" applyNumberFormat="1" applyFont="1" applyBorder="1" applyAlignment="1">
      <alignment horizontal="left" vertical="top" wrapText="1"/>
    </xf>
    <xf numFmtId="0" fontId="43" fillId="3" borderId="1" xfId="0" applyFont="1" applyFill="1" applyBorder="1" applyAlignment="1">
      <alignment horizontal="left" vertical="top" wrapText="1"/>
    </xf>
    <xf numFmtId="0" fontId="45" fillId="3" borderId="1" xfId="0" applyFont="1" applyFill="1" applyBorder="1" applyAlignment="1">
      <alignment horizontal="left" vertical="top" wrapText="1"/>
    </xf>
    <xf numFmtId="0" fontId="19" fillId="3" borderId="1" xfId="0" applyFont="1" applyFill="1" applyBorder="1" applyAlignment="1">
      <alignment horizontal="left" vertical="top" wrapText="1"/>
    </xf>
    <xf numFmtId="0" fontId="19" fillId="0" borderId="0" xfId="0" applyFont="1" applyBorder="1" applyAlignment="1">
      <alignment horizontal="left" vertical="top" wrapText="1"/>
    </xf>
    <xf numFmtId="0" fontId="45" fillId="0" borderId="0" xfId="0" applyFont="1"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center"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41" fillId="0" borderId="1" xfId="0" applyFont="1" applyBorder="1" applyAlignment="1">
      <alignment horizontal="center" vertical="center"/>
    </xf>
    <xf numFmtId="0" fontId="4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wrapText="1"/>
    </xf>
    <xf numFmtId="0" fontId="0" fillId="0" borderId="0" xfId="0" applyAlignment="1">
      <alignment horizontal="center"/>
    </xf>
    <xf numFmtId="0" fontId="1" fillId="0" borderId="0" xfId="0" applyFont="1" applyAlignment="1">
      <alignment horizontal="left" wrapText="1"/>
    </xf>
    <xf numFmtId="0" fontId="40" fillId="0" borderId="0" xfId="0" applyFont="1" applyAlignment="1">
      <alignment horizontal="left" wrapText="1"/>
    </xf>
    <xf numFmtId="0" fontId="1" fillId="0" borderId="0" xfId="0" applyFont="1" applyAlignment="1">
      <alignment horizontal="center"/>
    </xf>
    <xf numFmtId="0" fontId="1" fillId="0" borderId="0" xfId="0" applyFont="1"/>
    <xf numFmtId="0" fontId="0" fillId="0" borderId="4" xfId="0" applyBorder="1"/>
    <xf numFmtId="0" fontId="1" fillId="0" borderId="4" xfId="0" applyFont="1" applyBorder="1"/>
    <xf numFmtId="0" fontId="1" fillId="0" borderId="2" xfId="0" applyFont="1" applyBorder="1" applyAlignment="1">
      <alignment horizontal="center"/>
    </xf>
    <xf numFmtId="0" fontId="1" fillId="0" borderId="3" xfId="0" applyFont="1" applyBorder="1" applyAlignment="1">
      <alignment horizontal="center" wrapText="1"/>
    </xf>
    <xf numFmtId="0" fontId="1" fillId="0" borderId="3" xfId="0" applyFont="1" applyBorder="1" applyAlignment="1">
      <alignment horizontal="center"/>
    </xf>
    <xf numFmtId="0" fontId="40" fillId="0" borderId="0" xfId="0" applyFont="1" applyAlignment="1">
      <alignment horizontal="center" vertical="center"/>
    </xf>
    <xf numFmtId="0" fontId="15" fillId="0" borderId="0" xfId="0" applyFont="1" applyBorder="1"/>
    <xf numFmtId="0" fontId="40" fillId="0" borderId="5" xfId="0" applyFont="1" applyBorder="1" applyAlignment="1">
      <alignment horizontal="left" wrapText="1"/>
    </xf>
    <xf numFmtId="0" fontId="0" fillId="0" borderId="5" xfId="0" applyBorder="1" applyAlignment="1">
      <alignment horizontal="left" wrapText="1"/>
    </xf>
    <xf numFmtId="0" fontId="1" fillId="0" borderId="5" xfId="0" applyFont="1" applyBorder="1" applyAlignment="1">
      <alignment horizontal="left" wrapText="1"/>
    </xf>
    <xf numFmtId="0" fontId="1" fillId="0" borderId="6" xfId="0" applyFont="1" applyBorder="1" applyAlignment="1">
      <alignment horizontal="center"/>
    </xf>
    <xf numFmtId="0" fontId="51" fillId="0" borderId="0" xfId="0" applyFont="1" applyAlignment="1">
      <alignment horizontal="center" vertical="top" wrapText="1"/>
    </xf>
    <xf numFmtId="0" fontId="7" fillId="0" borderId="2" xfId="0" applyFont="1" applyBorder="1" applyAlignment="1">
      <alignment horizontal="center" vertical="top" wrapText="1"/>
    </xf>
    <xf numFmtId="0" fontId="31" fillId="0" borderId="2" xfId="0" applyFont="1" applyBorder="1" applyAlignment="1">
      <alignment horizontal="center" vertical="top" wrapText="1"/>
    </xf>
    <xf numFmtId="0" fontId="28" fillId="0" borderId="2" xfId="0" applyFont="1" applyBorder="1" applyAlignment="1">
      <alignment horizontal="center" vertical="top" wrapText="1"/>
    </xf>
    <xf numFmtId="0" fontId="28" fillId="3" borderId="1" xfId="0" applyFont="1" applyFill="1" applyBorder="1" applyAlignment="1">
      <alignment horizontal="center" vertical="top" wrapText="1"/>
    </xf>
    <xf numFmtId="0" fontId="52" fillId="3" borderId="1" xfId="0" applyFont="1" applyFill="1" applyBorder="1" applyAlignment="1">
      <alignment horizontal="center" vertical="top" wrapText="1"/>
    </xf>
    <xf numFmtId="0" fontId="53" fillId="3" borderId="2" xfId="0" applyFont="1" applyFill="1" applyBorder="1" applyAlignment="1">
      <alignment horizontal="center" vertical="top" wrapText="1"/>
    </xf>
    <xf numFmtId="0" fontId="53" fillId="3" borderId="1" xfId="0" applyFont="1" applyFill="1" applyBorder="1" applyAlignment="1">
      <alignment horizontal="center" vertical="top" wrapText="1"/>
    </xf>
    <xf numFmtId="0" fontId="51" fillId="3" borderId="1" xfId="0" applyFont="1" applyFill="1" applyBorder="1" applyAlignment="1">
      <alignment horizontal="center" vertical="top" wrapText="1"/>
    </xf>
    <xf numFmtId="0" fontId="1" fillId="0" borderId="0" xfId="0" applyFont="1" applyAlignment="1">
      <alignment horizontal="center" vertical="center" wrapText="1"/>
    </xf>
    <xf numFmtId="0" fontId="30"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2" fontId="0" fillId="0" borderId="0" xfId="0" applyNumberFormat="1"/>
    <xf numFmtId="1" fontId="0" fillId="0" borderId="0" xfId="0" applyNumberFormat="1" applyAlignment="1">
      <alignment horizontal="center"/>
    </xf>
    <xf numFmtId="0" fontId="56" fillId="0" borderId="0" xfId="0" applyFont="1" applyAlignment="1">
      <alignment horizontal="left"/>
    </xf>
    <xf numFmtId="0" fontId="57" fillId="0" borderId="0" xfId="0" applyFont="1"/>
    <xf numFmtId="0" fontId="40" fillId="0" borderId="0" xfId="0" applyFont="1"/>
    <xf numFmtId="1" fontId="1" fillId="0" borderId="0" xfId="0" applyNumberFormat="1" applyFont="1" applyAlignment="1">
      <alignment horizontal="center"/>
    </xf>
    <xf numFmtId="2" fontId="0" fillId="0" borderId="0" xfId="0" applyNumberFormat="1" applyBorder="1"/>
    <xf numFmtId="0" fontId="4" fillId="0" borderId="1" xfId="0" applyFont="1" applyBorder="1" applyAlignment="1">
      <alignment horizontal="center" vertical="top" wrapText="1"/>
    </xf>
    <xf numFmtId="2" fontId="4" fillId="0" borderId="1" xfId="0" applyNumberFormat="1" applyFont="1" applyBorder="1" applyAlignment="1">
      <alignment horizontal="center" vertical="top" wrapText="1"/>
    </xf>
    <xf numFmtId="1" fontId="4" fillId="0" borderId="1" xfId="0" applyNumberFormat="1" applyFont="1" applyBorder="1" applyAlignment="1">
      <alignment horizontal="center" vertical="top" wrapText="1"/>
    </xf>
    <xf numFmtId="2"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0" fontId="1" fillId="0" borderId="0" xfId="0" applyFont="1" applyAlignment="1">
      <alignment vertical="center"/>
    </xf>
    <xf numFmtId="0" fontId="58" fillId="0" borderId="1" xfId="0" applyFont="1" applyBorder="1" applyAlignment="1">
      <alignment horizontal="center" vertical="top" wrapText="1"/>
    </xf>
    <xf numFmtId="0" fontId="58" fillId="0" borderId="1" xfId="0" applyFont="1" applyBorder="1" applyAlignment="1">
      <alignment vertical="top" wrapText="1"/>
    </xf>
    <xf numFmtId="2" fontId="58" fillId="0" borderId="1" xfId="0" applyNumberFormat="1" applyFont="1" applyBorder="1" applyAlignment="1">
      <alignment horizontal="center" vertical="top" wrapText="1"/>
    </xf>
    <xf numFmtId="1" fontId="58" fillId="0" borderId="1" xfId="0" applyNumberFormat="1" applyFont="1" applyBorder="1" applyAlignment="1">
      <alignment horizontal="center" vertical="top" wrapText="1"/>
    </xf>
    <xf numFmtId="2" fontId="3" fillId="0" borderId="1" xfId="0" applyNumberFormat="1" applyFont="1" applyBorder="1" applyAlignment="1">
      <alignment horizontal="center" vertical="top" wrapText="1"/>
    </xf>
    <xf numFmtId="0" fontId="2" fillId="0" borderId="0" xfId="0" applyFont="1"/>
    <xf numFmtId="0" fontId="58" fillId="0" borderId="1" xfId="0" applyFont="1" applyFill="1" applyBorder="1" applyAlignment="1">
      <alignment horizontal="center" vertical="top" wrapText="1"/>
    </xf>
    <xf numFmtId="0" fontId="58" fillId="0" borderId="1" xfId="0" applyFont="1" applyBorder="1"/>
    <xf numFmtId="2" fontId="58" fillId="0" borderId="1" xfId="0" applyNumberFormat="1" applyFont="1" applyBorder="1" applyAlignment="1">
      <alignment horizontal="center"/>
    </xf>
    <xf numFmtId="1" fontId="58" fillId="0" borderId="1" xfId="0" applyNumberFormat="1" applyFont="1" applyBorder="1" applyAlignment="1">
      <alignment horizontal="center"/>
    </xf>
    <xf numFmtId="0" fontId="3" fillId="0" borderId="1" xfId="0" applyFont="1" applyBorder="1" applyAlignment="1">
      <alignment horizontal="center" vertical="top" wrapText="1"/>
    </xf>
    <xf numFmtId="0" fontId="3" fillId="0" borderId="1" xfId="0" applyFont="1" applyBorder="1"/>
    <xf numFmtId="2" fontId="3" fillId="0" borderId="1" xfId="0" applyNumberFormat="1" applyFont="1" applyBorder="1" applyAlignment="1">
      <alignment horizontal="center"/>
    </xf>
    <xf numFmtId="1" fontId="3" fillId="0" borderId="1" xfId="0" applyNumberFormat="1" applyFont="1" applyBorder="1" applyAlignment="1">
      <alignment horizontal="center"/>
    </xf>
    <xf numFmtId="0" fontId="3" fillId="0" borderId="1" xfId="0" applyFont="1" applyFill="1" applyBorder="1" applyAlignment="1">
      <alignment horizontal="center" vertical="top" wrapText="1"/>
    </xf>
    <xf numFmtId="0" fontId="3" fillId="0" borderId="1" xfId="0" applyFont="1" applyBorder="1" applyAlignment="1">
      <alignment horizontal="center"/>
    </xf>
    <xf numFmtId="0" fontId="2" fillId="0" borderId="0" xfId="0" applyFont="1" applyBorder="1" applyAlignment="1">
      <alignment horizontal="center"/>
    </xf>
    <xf numFmtId="0" fontId="2" fillId="0" borderId="0" xfId="0" applyFont="1" applyBorder="1"/>
    <xf numFmtId="2" fontId="2" fillId="0" borderId="0" xfId="0" applyNumberFormat="1" applyFont="1" applyBorder="1" applyAlignment="1">
      <alignment horizontal="center"/>
    </xf>
    <xf numFmtId="1" fontId="2" fillId="0" borderId="0" xfId="0" applyNumberFormat="1" applyFont="1" applyBorder="1" applyAlignment="1">
      <alignment horizontal="center"/>
    </xf>
    <xf numFmtId="2" fontId="2" fillId="0" borderId="0" xfId="0" applyNumberFormat="1" applyFont="1" applyBorder="1"/>
    <xf numFmtId="0" fontId="2" fillId="0" borderId="0" xfId="0" applyFont="1" applyAlignment="1">
      <alignment horizontal="center"/>
    </xf>
    <xf numFmtId="2" fontId="2" fillId="0" borderId="0" xfId="0" applyNumberFormat="1" applyFont="1"/>
    <xf numFmtId="1" fontId="2" fillId="0" borderId="0" xfId="0" applyNumberFormat="1" applyFont="1" applyAlignment="1">
      <alignment horizontal="center"/>
    </xf>
    <xf numFmtId="0" fontId="0" fillId="0" borderId="0" xfId="0" applyAlignment="1">
      <alignment horizontal="left"/>
    </xf>
    <xf numFmtId="0" fontId="2" fillId="0" borderId="0" xfId="0" applyFont="1" applyAlignment="1">
      <alignment horizontal="left"/>
    </xf>
    <xf numFmtId="0" fontId="51" fillId="0" borderId="0" xfId="0" applyFont="1"/>
    <xf numFmtId="0" fontId="4" fillId="0" borderId="0" xfId="0" applyFont="1" applyAlignment="1">
      <alignment horizontal="left"/>
    </xf>
    <xf numFmtId="0" fontId="0" fillId="0" borderId="0" xfId="0" applyBorder="1" applyAlignment="1">
      <alignment horizontal="left"/>
    </xf>
    <xf numFmtId="0" fontId="4" fillId="0" borderId="0" xfId="0" applyFont="1" applyBorder="1" applyAlignment="1">
      <alignment horizontal="left"/>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1" fillId="0" borderId="0" xfId="0" applyFont="1" applyBorder="1" applyAlignment="1">
      <alignment vertical="top" wrapText="1"/>
    </xf>
    <xf numFmtId="17" fontId="4" fillId="0" borderId="1" xfId="0" applyNumberFormat="1" applyFont="1" applyBorder="1" applyAlignment="1">
      <alignment horizontal="center" vertical="top"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41" fillId="0" borderId="0" xfId="0" applyFont="1" applyAlignment="1">
      <alignment horizontal="center" vertical="center"/>
    </xf>
    <xf numFmtId="0" fontId="4" fillId="0" borderId="1" xfId="0" applyFont="1" applyBorder="1" applyAlignment="1">
      <alignment horizontal="center" vertical="center"/>
    </xf>
    <xf numFmtId="0" fontId="41" fillId="0" borderId="0" xfId="0" applyFont="1" applyAlignment="1">
      <alignment horizontal="left" vertical="center"/>
    </xf>
    <xf numFmtId="0" fontId="2" fillId="0" borderId="1" xfId="0" applyFont="1" applyBorder="1" applyAlignment="1">
      <alignment horizontal="left" vertical="center" wrapText="1"/>
    </xf>
    <xf numFmtId="17" fontId="2" fillId="0" borderId="1" xfId="0" applyNumberFormat="1" applyFont="1" applyBorder="1" applyAlignment="1">
      <alignment horizontal="left" vertical="center" wrapText="1"/>
    </xf>
    <xf numFmtId="0" fontId="2" fillId="0" borderId="1" xfId="0" applyFont="1" applyBorder="1" applyAlignment="1">
      <alignment horizontal="center" vertical="center"/>
    </xf>
    <xf numFmtId="0" fontId="51" fillId="0" borderId="1" xfId="0" applyFont="1" applyBorder="1" applyAlignment="1">
      <alignment horizontal="center" vertical="center"/>
    </xf>
    <xf numFmtId="0" fontId="2" fillId="0" borderId="1" xfId="0" applyFont="1" applyFill="1" applyBorder="1" applyAlignment="1">
      <alignment horizontal="left" vertical="center" wrapText="1"/>
    </xf>
    <xf numFmtId="0" fontId="58" fillId="0" borderId="1" xfId="0" applyFont="1" applyBorder="1" applyAlignment="1">
      <alignment horizontal="left" vertical="center"/>
    </xf>
    <xf numFmtId="0" fontId="58" fillId="0" borderId="1" xfId="0" applyFont="1" applyBorder="1" applyAlignment="1">
      <alignment horizontal="left" vertical="center" wrapText="1"/>
    </xf>
    <xf numFmtId="17" fontId="58" fillId="0" borderId="1" xfId="0" applyNumberFormat="1" applyFont="1" applyBorder="1" applyAlignment="1">
      <alignment horizontal="left" vertical="center" wrapText="1"/>
    </xf>
    <xf numFmtId="0" fontId="58" fillId="0" borderId="1" xfId="0" applyFont="1" applyBorder="1" applyAlignment="1">
      <alignment horizontal="center" vertical="center"/>
    </xf>
    <xf numFmtId="0" fontId="49" fillId="0" borderId="0" xfId="0" applyFont="1" applyAlignment="1">
      <alignment horizontal="left" vertical="center"/>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17" fontId="2" fillId="0" borderId="1" xfId="0" applyNumberFormat="1" applyFont="1" applyBorder="1" applyAlignment="1">
      <alignment horizontal="left"/>
    </xf>
    <xf numFmtId="0" fontId="2" fillId="0" borderId="0" xfId="0" applyFont="1" applyBorder="1" applyAlignment="1">
      <alignment horizontal="left"/>
    </xf>
    <xf numFmtId="17" fontId="2" fillId="0" borderId="0" xfId="0" applyNumberFormat="1" applyFont="1" applyBorder="1" applyAlignment="1">
      <alignment horizontal="left"/>
    </xf>
    <xf numFmtId="0" fontId="58" fillId="0" borderId="0" xfId="0" applyFont="1" applyBorder="1" applyAlignment="1">
      <alignment horizontal="center" vertical="center"/>
    </xf>
    <xf numFmtId="0" fontId="51" fillId="0" borderId="0" xfId="0" applyFont="1" applyBorder="1" applyAlignment="1">
      <alignment horizontal="center" vertical="center"/>
    </xf>
    <xf numFmtId="0" fontId="59" fillId="0" borderId="0" xfId="0" applyFont="1"/>
    <xf numFmtId="0" fontId="51" fillId="0" borderId="0" xfId="0" applyFont="1" applyAlignment="1">
      <alignment horizontal="left" vertical="center"/>
    </xf>
    <xf numFmtId="0" fontId="60" fillId="0" borderId="0" xfId="0" applyNumberFormat="1" applyFont="1" applyAlignment="1">
      <alignment horizontal="left"/>
    </xf>
    <xf numFmtId="0" fontId="0" fillId="0" borderId="0" xfId="0" applyAlignment="1">
      <alignment horizontal="center" vertical="top"/>
    </xf>
    <xf numFmtId="0" fontId="0" fillId="0" borderId="0" xfId="0" applyFont="1" applyAlignment="1"/>
    <xf numFmtId="0" fontId="51" fillId="0" borderId="0" xfId="0" applyFont="1" applyBorder="1" applyAlignment="1">
      <alignment horizontal="left" vertical="center"/>
    </xf>
    <xf numFmtId="0" fontId="0" fillId="0" borderId="0" xfId="0" applyFont="1" applyBorder="1"/>
    <xf numFmtId="0" fontId="0" fillId="0" borderId="0" xfId="0" applyBorder="1" applyAlignment="1">
      <alignment horizontal="center" vertical="top"/>
    </xf>
    <xf numFmtId="0" fontId="0" fillId="0" borderId="0" xfId="0" applyBorder="1" applyAlignment="1">
      <alignment horizontal="center"/>
    </xf>
    <xf numFmtId="0" fontId="41" fillId="0" borderId="0" xfId="0" applyFont="1" applyAlignment="1">
      <alignment horizontal="center"/>
    </xf>
    <xf numFmtId="0" fontId="41" fillId="0" borderId="1" xfId="0" applyFont="1" applyBorder="1" applyAlignment="1">
      <alignment horizontal="center" vertical="top" wrapText="1"/>
    </xf>
    <xf numFmtId="0" fontId="41" fillId="0" borderId="1" xfId="0" applyFont="1" applyBorder="1" applyAlignment="1">
      <alignment horizontal="left" vertical="center"/>
    </xf>
    <xf numFmtId="0" fontId="41" fillId="0" borderId="0" xfId="0" applyFont="1"/>
    <xf numFmtId="0" fontId="19" fillId="0" borderId="1" xfId="0" applyFont="1" applyBorder="1" applyAlignment="1">
      <alignment horizontal="center" vertical="top" wrapText="1"/>
    </xf>
    <xf numFmtId="17" fontId="19" fillId="0" borderId="1" xfId="0" applyNumberFormat="1" applyFont="1" applyBorder="1" applyAlignment="1">
      <alignment horizontal="left" vertical="center"/>
    </xf>
    <xf numFmtId="0" fontId="19" fillId="0" borderId="1" xfId="0" applyFont="1" applyBorder="1" applyAlignment="1">
      <alignment vertical="top" wrapText="1"/>
    </xf>
    <xf numFmtId="0" fontId="19" fillId="0" borderId="0" xfId="0" applyFont="1"/>
    <xf numFmtId="0" fontId="61" fillId="0" borderId="1" xfId="0" applyFont="1" applyBorder="1" applyAlignment="1">
      <alignment horizontal="center" vertical="top" wrapText="1"/>
    </xf>
    <xf numFmtId="17" fontId="61" fillId="0" borderId="1" xfId="0" applyNumberFormat="1" applyFont="1" applyBorder="1" applyAlignment="1">
      <alignment horizontal="left" vertical="center"/>
    </xf>
    <xf numFmtId="0" fontId="61" fillId="0" borderId="1" xfId="0" applyFont="1" applyBorder="1" applyAlignment="1">
      <alignment vertical="top" wrapText="1"/>
    </xf>
    <xf numFmtId="0" fontId="61" fillId="0" borderId="0" xfId="0" applyFont="1"/>
    <xf numFmtId="0" fontId="61" fillId="0" borderId="1" xfId="0" applyFont="1" applyFill="1" applyBorder="1" applyAlignment="1">
      <alignment horizontal="center" vertical="top" wrapText="1"/>
    </xf>
    <xf numFmtId="0" fontId="61" fillId="0" borderId="1" xfId="0" applyFont="1" applyBorder="1"/>
    <xf numFmtId="0" fontId="61" fillId="0" borderId="1" xfId="0" applyFont="1" applyBorder="1" applyAlignment="1">
      <alignment horizontal="center" vertical="top"/>
    </xf>
    <xf numFmtId="0" fontId="61" fillId="0" borderId="1" xfId="0" applyFont="1" applyBorder="1" applyAlignment="1">
      <alignment horizontal="center"/>
    </xf>
    <xf numFmtId="17" fontId="61" fillId="0" borderId="0" xfId="0" applyNumberFormat="1" applyFont="1" applyAlignment="1">
      <alignment horizontal="left" vertical="center"/>
    </xf>
    <xf numFmtId="0" fontId="19" fillId="0" borderId="1" xfId="0" applyFont="1" applyBorder="1" applyAlignment="1">
      <alignment horizontal="center"/>
    </xf>
    <xf numFmtId="0" fontId="19" fillId="0" borderId="1" xfId="0" applyFont="1" applyBorder="1"/>
    <xf numFmtId="0" fontId="19" fillId="0" borderId="1" xfId="0" applyFont="1" applyBorder="1" applyAlignment="1">
      <alignment horizontal="center" vertical="top"/>
    </xf>
    <xf numFmtId="0" fontId="0" fillId="0" borderId="1" xfId="0" applyFont="1" applyFill="1" applyBorder="1" applyAlignment="1">
      <alignment horizontal="center"/>
    </xf>
    <xf numFmtId="17" fontId="19" fillId="0" borderId="1" xfId="0" applyNumberFormat="1" applyFont="1" applyFill="1" applyBorder="1" applyAlignment="1">
      <alignment horizontal="left" vertical="center"/>
    </xf>
    <xf numFmtId="0" fontId="19" fillId="0" borderId="1" xfId="0" applyFont="1" applyFill="1" applyBorder="1"/>
    <xf numFmtId="0" fontId="19" fillId="0" borderId="1" xfId="0" applyFont="1" applyFill="1" applyBorder="1" applyAlignment="1">
      <alignment horizontal="center" vertical="top"/>
    </xf>
    <xf numFmtId="0" fontId="19" fillId="0" borderId="1" xfId="0" applyFont="1" applyFill="1" applyBorder="1" applyAlignment="1">
      <alignment horizontal="center"/>
    </xf>
    <xf numFmtId="0" fontId="0" fillId="0" borderId="0" xfId="0" applyFont="1" applyFill="1"/>
    <xf numFmtId="0" fontId="0" fillId="0" borderId="1" xfId="0" applyFont="1" applyBorder="1" applyAlignment="1">
      <alignment horizontal="center"/>
    </xf>
    <xf numFmtId="0" fontId="19" fillId="0" borderId="7" xfId="0" applyFont="1"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center"/>
    </xf>
    <xf numFmtId="0" fontId="0" fillId="0" borderId="0" xfId="0" applyAlignment="1">
      <alignment horizontal="right"/>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49" fillId="0" borderId="0" xfId="0" applyFont="1"/>
    <xf numFmtId="0" fontId="56" fillId="0" borderId="0" xfId="0" applyNumberFormat="1" applyFont="1" applyAlignment="1">
      <alignment horizontal="left"/>
    </xf>
    <xf numFmtId="2" fontId="2" fillId="0" borderId="1" xfId="0" applyNumberFormat="1" applyFont="1" applyBorder="1" applyAlignment="1">
      <alignment horizontal="center" vertical="top" wrapText="1"/>
    </xf>
    <xf numFmtId="2" fontId="0" fillId="0" borderId="1" xfId="0" applyNumberFormat="1" applyBorder="1"/>
    <xf numFmtId="0" fontId="1" fillId="0" borderId="1" xfId="0" applyFont="1" applyBorder="1" applyAlignment="1">
      <alignment horizontal="center" vertical="center" textRotation="90" wrapText="1"/>
    </xf>
    <xf numFmtId="0" fontId="1" fillId="0" borderId="0" xfId="0" applyFont="1" applyAlignment="1">
      <alignment horizontal="center" vertical="center" textRotation="90" wrapText="1"/>
    </xf>
    <xf numFmtId="0" fontId="1" fillId="0" borderId="1" xfId="0" applyFont="1" applyBorder="1" applyAlignment="1">
      <alignment vertical="center"/>
    </xf>
    <xf numFmtId="0" fontId="0" fillId="0" borderId="1" xfId="0" applyBorder="1" applyAlignment="1">
      <alignment horizontal="center" wrapText="1"/>
    </xf>
    <xf numFmtId="0" fontId="40" fillId="0" borderId="1" xfId="0" applyFont="1" applyBorder="1" applyAlignment="1">
      <alignment horizontal="center"/>
    </xf>
    <xf numFmtId="0" fontId="20" fillId="0" borderId="0" xfId="0" applyFont="1"/>
    <xf numFmtId="0" fontId="56" fillId="0" borderId="0" xfId="0" applyFont="1"/>
    <xf numFmtId="0" fontId="60" fillId="0" borderId="0" xfId="0" applyFont="1"/>
    <xf numFmtId="0" fontId="9" fillId="0" borderId="0" xfId="0" applyFont="1"/>
    <xf numFmtId="0" fontId="3" fillId="0" borderId="1" xfId="0" applyFont="1" applyBorder="1" applyAlignment="1">
      <alignment vertical="top" wrapText="1"/>
    </xf>
    <xf numFmtId="1" fontId="3" fillId="0" borderId="1" xfId="0" applyNumberFormat="1" applyFont="1" applyBorder="1" applyAlignment="1">
      <alignment horizontal="center" vertical="top" wrapText="1"/>
    </xf>
    <xf numFmtId="0" fontId="57" fillId="0" borderId="0" xfId="0" applyFont="1" applyAlignment="1">
      <alignment horizontal="left"/>
    </xf>
    <xf numFmtId="0" fontId="40" fillId="0" borderId="0" xfId="0" applyFont="1" applyAlignment="1">
      <alignment horizontal="left"/>
    </xf>
    <xf numFmtId="0" fontId="2" fillId="0" borderId="0" xfId="0" applyFont="1" applyFill="1" applyAlignment="1">
      <alignment horizontal="left"/>
    </xf>
    <xf numFmtId="0" fontId="4" fillId="0" borderId="1" xfId="0" applyFont="1" applyFill="1" applyBorder="1" applyAlignment="1">
      <alignment horizontal="left" vertical="top"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58" fillId="0" borderId="1" xfId="0" applyFont="1" applyFill="1" applyBorder="1" applyAlignment="1">
      <alignment horizontal="center" vertical="center"/>
    </xf>
    <xf numFmtId="0" fontId="2" fillId="0" borderId="1" xfId="0" applyFont="1" applyFill="1" applyBorder="1" applyAlignment="1">
      <alignment horizontal="center"/>
    </xf>
    <xf numFmtId="0" fontId="2" fillId="0" borderId="0" xfId="0" applyFont="1" applyFill="1" applyBorder="1" applyAlignment="1">
      <alignment horizontal="center"/>
    </xf>
    <xf numFmtId="0" fontId="62" fillId="3" borderId="0" xfId="0" applyFont="1" applyFill="1"/>
    <xf numFmtId="0" fontId="63" fillId="0" borderId="0" xfId="0" applyFont="1"/>
    <xf numFmtId="17" fontId="2" fillId="0" borderId="1" xfId="0" applyNumberFormat="1" applyFont="1" applyBorder="1" applyAlignment="1">
      <alignment horizontal="left" vertical="top" wrapText="1"/>
    </xf>
    <xf numFmtId="17" fontId="58" fillId="0" borderId="1" xfId="0" applyNumberFormat="1" applyFont="1" applyBorder="1" applyAlignment="1">
      <alignment horizontal="left" vertical="top" wrapText="1"/>
    </xf>
    <xf numFmtId="2" fontId="0" fillId="0" borderId="0" xfId="0" applyNumberFormat="1" applyAlignment="1">
      <alignment horizontal="right"/>
    </xf>
    <xf numFmtId="0" fontId="49" fillId="0" borderId="0" xfId="0" applyFont="1" applyAlignment="1">
      <alignment horizontal="center"/>
    </xf>
    <xf numFmtId="2" fontId="2" fillId="0" borderId="1" xfId="0" applyNumberFormat="1" applyFont="1" applyBorder="1" applyAlignment="1">
      <alignment horizontal="center" vertical="top"/>
    </xf>
    <xf numFmtId="0" fontId="2" fillId="0" borderId="1" xfId="0" applyFont="1" applyBorder="1" applyAlignment="1">
      <alignment horizontal="center" vertical="top"/>
    </xf>
    <xf numFmtId="0" fontId="58" fillId="0" borderId="1" xfId="0" applyFont="1" applyBorder="1" applyAlignment="1">
      <alignment horizontal="center" vertical="top"/>
    </xf>
    <xf numFmtId="2" fontId="0" fillId="0" borderId="1" xfId="0" applyNumberFormat="1" applyBorder="1" applyAlignment="1">
      <alignment horizontal="center"/>
    </xf>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0" xfId="0" applyNumberFormat="1" applyBorder="1" applyAlignment="1">
      <alignment horizontal="center"/>
    </xf>
    <xf numFmtId="0" fontId="40" fillId="0" borderId="0" xfId="0" applyFont="1" applyBorder="1"/>
    <xf numFmtId="17" fontId="66" fillId="0" borderId="1" xfId="0" applyNumberFormat="1" applyFont="1" applyBorder="1" applyAlignment="1">
      <alignment horizontal="left" vertical="top" wrapText="1"/>
    </xf>
    <xf numFmtId="0" fontId="4" fillId="0" borderId="1" xfId="0" applyFont="1" applyBorder="1" applyAlignment="1">
      <alignment horizontal="center" vertical="top"/>
    </xf>
    <xf numFmtId="0" fontId="67" fillId="0" borderId="1" xfId="0" applyFont="1" applyBorder="1" applyAlignment="1">
      <alignment horizontal="center" vertical="top" wrapText="1"/>
    </xf>
    <xf numFmtId="0" fontId="67" fillId="0" borderId="1" xfId="0" applyFont="1" applyBorder="1" applyAlignment="1">
      <alignment horizontal="left" vertical="top" wrapText="1"/>
    </xf>
    <xf numFmtId="0" fontId="68" fillId="0" borderId="1" xfId="0" applyFont="1" applyBorder="1" applyAlignment="1">
      <alignment horizontal="center" vertical="top" wrapText="1"/>
    </xf>
    <xf numFmtId="2" fontId="68" fillId="0" borderId="1" xfId="0" applyNumberFormat="1" applyFont="1" applyBorder="1" applyAlignment="1">
      <alignment horizontal="center" vertical="top" wrapText="1"/>
    </xf>
    <xf numFmtId="1" fontId="68" fillId="0" borderId="1" xfId="0" applyNumberFormat="1" applyFont="1" applyBorder="1" applyAlignment="1">
      <alignment horizontal="center" vertical="top" wrapText="1"/>
    </xf>
    <xf numFmtId="0" fontId="46" fillId="0" borderId="0" xfId="0" applyFont="1"/>
    <xf numFmtId="2" fontId="69" fillId="0" borderId="0" xfId="0" applyNumberFormat="1" applyFont="1"/>
    <xf numFmtId="0" fontId="70" fillId="0" borderId="0" xfId="0" applyFont="1"/>
    <xf numFmtId="0" fontId="67" fillId="0" borderId="0" xfId="0" applyFont="1" applyAlignment="1">
      <alignment horizontal="left"/>
    </xf>
    <xf numFmtId="0" fontId="68" fillId="0" borderId="1" xfId="0" applyFont="1" applyBorder="1" applyAlignment="1">
      <alignment horizontal="center" vertical="center" wrapText="1"/>
    </xf>
    <xf numFmtId="2" fontId="68" fillId="0" borderId="1" xfId="0" applyNumberFormat="1" applyFont="1" applyBorder="1" applyAlignment="1">
      <alignment horizontal="center" vertical="center" wrapText="1"/>
    </xf>
    <xf numFmtId="1" fontId="68" fillId="0" borderId="1" xfId="0" applyNumberFormat="1" applyFont="1" applyBorder="1" applyAlignment="1">
      <alignment horizontal="center" vertical="center" wrapText="1"/>
    </xf>
    <xf numFmtId="0" fontId="46" fillId="0" borderId="0" xfId="0" applyFont="1" applyAlignment="1">
      <alignment vertical="center"/>
    </xf>
    <xf numFmtId="0" fontId="3" fillId="0" borderId="0" xfId="0" applyFont="1"/>
    <xf numFmtId="0" fontId="15" fillId="0" borderId="0" xfId="0" applyFont="1"/>
    <xf numFmtId="0" fontId="3" fillId="0" borderId="0" xfId="0" applyFont="1" applyBorder="1" applyAlignment="1">
      <alignment horizontal="center"/>
    </xf>
    <xf numFmtId="0" fontId="3" fillId="0" borderId="0" xfId="0" applyFont="1" applyBorder="1"/>
    <xf numFmtId="2" fontId="3" fillId="0" borderId="0" xfId="0" applyNumberFormat="1" applyFont="1" applyBorder="1" applyAlignment="1">
      <alignment horizontal="center"/>
    </xf>
    <xf numFmtId="1" fontId="3" fillId="0" borderId="0" xfId="0" applyNumberFormat="1" applyFont="1" applyBorder="1" applyAlignment="1">
      <alignment horizontal="center"/>
    </xf>
    <xf numFmtId="2" fontId="3" fillId="0" borderId="0" xfId="0" applyNumberFormat="1" applyFont="1" applyBorder="1"/>
    <xf numFmtId="0" fontId="66" fillId="0" borderId="0" xfId="0" applyFont="1" applyFill="1" applyBorder="1" applyAlignment="1">
      <alignment horizontal="center" vertical="center" wrapText="1"/>
    </xf>
    <xf numFmtId="0" fontId="66" fillId="0" borderId="0" xfId="0" applyFont="1" applyAlignment="1">
      <alignment horizontal="center" vertical="center"/>
    </xf>
    <xf numFmtId="0" fontId="71" fillId="0" borderId="0" xfId="0" applyFont="1" applyAlignment="1">
      <alignment horizontal="center" vertical="center"/>
    </xf>
    <xf numFmtId="0" fontId="4" fillId="0" borderId="0" xfId="0" applyFont="1" applyBorder="1" applyAlignment="1">
      <alignment horizontal="center" vertical="center" wrapText="1"/>
    </xf>
    <xf numFmtId="0" fontId="72" fillId="0" borderId="0" xfId="0" applyFont="1" applyAlignment="1">
      <alignment vertical="center"/>
    </xf>
    <xf numFmtId="0" fontId="2" fillId="0" borderId="1" xfId="0" applyFont="1" applyBorder="1" applyAlignment="1">
      <alignment vertical="center" wrapText="1"/>
    </xf>
    <xf numFmtId="0" fontId="66" fillId="0" borderId="0" xfId="0" applyFont="1" applyBorder="1" applyAlignment="1">
      <alignment horizontal="center" vertical="center" wrapText="1"/>
    </xf>
    <xf numFmtId="0" fontId="0" fillId="0" borderId="0" xfId="0" applyAlignment="1">
      <alignment vertical="center"/>
    </xf>
    <xf numFmtId="0" fontId="66" fillId="0" borderId="0" xfId="0" applyFont="1" applyBorder="1" applyAlignment="1">
      <alignment vertical="center"/>
    </xf>
    <xf numFmtId="0" fontId="66" fillId="0" borderId="0" xfId="0" applyFont="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72" fillId="0" borderId="0" xfId="0" applyFont="1" applyAlignment="1">
      <alignment horizontal="center" vertical="center"/>
    </xf>
    <xf numFmtId="2" fontId="2" fillId="0" borderId="1" xfId="0" applyNumberFormat="1" applyFont="1" applyBorder="1"/>
    <xf numFmtId="0" fontId="0" fillId="0" borderId="1" xfId="0" applyBorder="1" applyAlignment="1">
      <alignment wrapText="1"/>
    </xf>
    <xf numFmtId="17" fontId="0" fillId="0" borderId="1" xfId="0" applyNumberFormat="1" applyBorder="1" applyAlignment="1">
      <alignment vertical="top"/>
    </xf>
    <xf numFmtId="0" fontId="2" fillId="3" borderId="1" xfId="0" applyFont="1" applyFill="1" applyBorder="1" applyAlignment="1">
      <alignment vertical="center" wrapText="1"/>
    </xf>
    <xf numFmtId="0" fontId="66" fillId="3" borderId="0" xfId="0" applyFont="1" applyFill="1" applyBorder="1" applyAlignment="1">
      <alignment horizontal="center" vertical="center" wrapText="1"/>
    </xf>
    <xf numFmtId="0" fontId="71" fillId="3" borderId="0" xfId="0" applyFont="1" applyFill="1" applyAlignment="1">
      <alignment horizontal="center" vertical="center"/>
    </xf>
    <xf numFmtId="0" fontId="0" fillId="3" borderId="0" xfId="0" applyFill="1" applyAlignment="1">
      <alignment vertical="center"/>
    </xf>
    <xf numFmtId="0" fontId="0" fillId="0" borderId="1" xfId="0" applyNumberFormat="1" applyBorder="1" applyAlignment="1">
      <alignment horizontal="center" vertical="center"/>
    </xf>
    <xf numFmtId="17" fontId="0" fillId="0" borderId="0" xfId="0" applyNumberFormat="1" applyBorder="1" applyAlignment="1">
      <alignment vertical="top"/>
    </xf>
    <xf numFmtId="0" fontId="0" fillId="0" borderId="0" xfId="0" applyNumberFormat="1" applyBorder="1" applyAlignment="1">
      <alignment horizontal="center" vertical="center"/>
    </xf>
    <xf numFmtId="17" fontId="0" fillId="0" borderId="1" xfId="0" applyNumberFormat="1" applyBorder="1" applyAlignment="1">
      <alignment vertical="center"/>
    </xf>
    <xf numFmtId="1" fontId="0" fillId="0" borderId="0" xfId="0" applyNumberFormat="1" applyAlignment="1">
      <alignment horizontal="center" vertical="center"/>
    </xf>
    <xf numFmtId="49" fontId="0" fillId="0" borderId="0" xfId="0" applyNumberFormat="1"/>
    <xf numFmtId="1" fontId="0" fillId="0" borderId="6" xfId="0" applyNumberFormat="1" applyBorder="1" applyAlignment="1">
      <alignment horizontal="center" vertical="center" wrapText="1"/>
    </xf>
    <xf numFmtId="49" fontId="0" fillId="0" borderId="1" xfId="0" applyNumberForma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horizontal="center" vertical="center"/>
    </xf>
    <xf numFmtId="11" fontId="0" fillId="0" borderId="0" xfId="0" applyNumberFormat="1"/>
    <xf numFmtId="17" fontId="0" fillId="0" borderId="1" xfId="0" applyNumberFormat="1" applyFill="1" applyBorder="1" applyAlignment="1">
      <alignment vertical="top"/>
    </xf>
    <xf numFmtId="0" fontId="0" fillId="0" borderId="1" xfId="0" applyNumberFormat="1" applyFill="1" applyBorder="1" applyAlignment="1">
      <alignment horizontal="center" vertical="center"/>
    </xf>
    <xf numFmtId="1" fontId="0" fillId="0" borderId="0" xfId="0" applyNumberFormat="1" applyBorder="1" applyAlignment="1">
      <alignment horizontal="center" vertical="center"/>
    </xf>
    <xf numFmtId="49" fontId="0" fillId="0" borderId="0" xfId="0" applyNumberFormat="1" applyBorder="1" applyAlignment="1">
      <alignment horizontal="center" vertical="center"/>
    </xf>
    <xf numFmtId="0" fontId="73" fillId="3" borderId="1" xfId="0" applyFont="1" applyFill="1" applyBorder="1" applyAlignment="1">
      <alignment horizontal="left" vertical="top" wrapText="1"/>
    </xf>
    <xf numFmtId="1" fontId="20" fillId="0" borderId="0" xfId="0" applyNumberFormat="1" applyFont="1"/>
    <xf numFmtId="1" fontId="74" fillId="0" borderId="0" xfId="0" applyNumberFormat="1" applyFont="1"/>
    <xf numFmtId="1" fontId="74" fillId="0" borderId="1" xfId="0" applyNumberFormat="1" applyFont="1" applyBorder="1" applyAlignment="1">
      <alignment horizontal="center"/>
    </xf>
    <xf numFmtId="0" fontId="19" fillId="0" borderId="0" xfId="0" applyFont="1" applyAlignment="1">
      <alignment horizontal="center"/>
    </xf>
    <xf numFmtId="0" fontId="19" fillId="0" borderId="0" xfId="0" applyFont="1" applyAlignment="1">
      <alignment horizontal="left" wrapText="1"/>
    </xf>
    <xf numFmtId="0" fontId="19" fillId="0" borderId="5" xfId="0" applyFont="1" applyBorder="1" applyAlignment="1">
      <alignment horizontal="left" wrapText="1"/>
    </xf>
    <xf numFmtId="1" fontId="76" fillId="0" borderId="0" xfId="0" applyNumberFormat="1" applyFont="1" applyAlignment="1">
      <alignment horizontal="center" vertical="center"/>
    </xf>
    <xf numFmtId="1" fontId="76" fillId="0" borderId="0" xfId="0" applyNumberFormat="1" applyFont="1"/>
    <xf numFmtId="0" fontId="57" fillId="0" borderId="0" xfId="0" applyFont="1" applyAlignment="1">
      <alignment horizontal="center" vertical="center"/>
    </xf>
    <xf numFmtId="0" fontId="19" fillId="0" borderId="4" xfId="0" applyFont="1" applyBorder="1"/>
    <xf numFmtId="0" fontId="76" fillId="0" borderId="0" xfId="0" applyFont="1" applyAlignment="1">
      <alignment horizontal="center"/>
    </xf>
    <xf numFmtId="0" fontId="76" fillId="0" borderId="0" xfId="0" applyFont="1" applyAlignment="1">
      <alignment horizontal="left" wrapText="1"/>
    </xf>
    <xf numFmtId="0" fontId="76" fillId="0" borderId="5" xfId="0" applyFont="1" applyBorder="1" applyAlignment="1">
      <alignment horizontal="left" wrapText="1"/>
    </xf>
    <xf numFmtId="0" fontId="76" fillId="0" borderId="0" xfId="0" applyFont="1" applyAlignment="1">
      <alignment horizontal="center" vertical="center"/>
    </xf>
    <xf numFmtId="0" fontId="76" fillId="0" borderId="0" xfId="0" applyFont="1" applyFill="1" applyBorder="1" applyAlignment="1">
      <alignment horizontal="left" wrapText="1"/>
    </xf>
    <xf numFmtId="0" fontId="76" fillId="0" borderId="4" xfId="0" applyFont="1" applyBorder="1" applyAlignment="1">
      <alignment horizontal="center" vertical="center"/>
    </xf>
    <xf numFmtId="0" fontId="76" fillId="0" borderId="0" xfId="0" applyFont="1"/>
    <xf numFmtId="0" fontId="75" fillId="0" borderId="0" xfId="0" applyFont="1" applyAlignment="1">
      <alignment horizontal="center" vertical="center"/>
    </xf>
    <xf numFmtId="0" fontId="56" fillId="0" borderId="0" xfId="0" applyFont="1" applyAlignment="1">
      <alignment horizontal="center" vertical="center"/>
    </xf>
    <xf numFmtId="0" fontId="67" fillId="0" borderId="0" xfId="0" applyFont="1" applyAlignment="1">
      <alignment horizontal="center" vertical="center"/>
    </xf>
    <xf numFmtId="0" fontId="76" fillId="0" borderId="4" xfId="0" applyFont="1" applyBorder="1"/>
    <xf numFmtId="1" fontId="13" fillId="0" borderId="0" xfId="0" applyNumberFormat="1" applyFont="1" applyBorder="1" applyAlignment="1">
      <alignment horizontal="center" vertical="top" wrapText="1"/>
    </xf>
    <xf numFmtId="0" fontId="19" fillId="0" borderId="0" xfId="0" applyFont="1" applyBorder="1" applyAlignment="1">
      <alignment horizontal="center"/>
    </xf>
    <xf numFmtId="1" fontId="20" fillId="0" borderId="0" xfId="0" applyNumberFormat="1" applyFont="1" applyAlignment="1">
      <alignment horizontal="center"/>
    </xf>
    <xf numFmtId="1" fontId="74" fillId="0" borderId="0" xfId="0" applyNumberFormat="1" applyFont="1" applyAlignment="1">
      <alignment horizontal="center"/>
    </xf>
    <xf numFmtId="1" fontId="76" fillId="0" borderId="0" xfId="0" applyNumberFormat="1" applyFont="1" applyAlignment="1">
      <alignment horizontal="center"/>
    </xf>
    <xf numFmtId="0" fontId="78" fillId="0" borderId="0" xfId="0" applyFont="1"/>
    <xf numFmtId="0" fontId="79" fillId="0" borderId="0" xfId="0" applyFont="1" applyAlignment="1">
      <alignment horizontal="left" vertical="top"/>
    </xf>
    <xf numFmtId="0" fontId="80" fillId="0" borderId="0" xfId="0" applyFont="1" applyAlignment="1">
      <alignment vertical="top"/>
    </xf>
    <xf numFmtId="0" fontId="58" fillId="0" borderId="1" xfId="0" applyFont="1" applyBorder="1" applyAlignment="1">
      <alignment horizontal="center" vertical="center" wrapText="1"/>
    </xf>
    <xf numFmtId="0" fontId="58" fillId="0" borderId="1" xfId="0" applyFont="1" applyBorder="1" applyAlignment="1">
      <alignment vertical="center" wrapText="1"/>
    </xf>
    <xf numFmtId="0" fontId="81" fillId="0" borderId="0" xfId="0" applyFont="1" applyBorder="1" applyAlignment="1">
      <alignment vertical="center"/>
    </xf>
    <xf numFmtId="0" fontId="81" fillId="0" borderId="0" xfId="0" applyFont="1" applyAlignment="1">
      <alignment vertical="center"/>
    </xf>
    <xf numFmtId="0" fontId="81" fillId="0" borderId="0" xfId="0" applyFont="1" applyAlignment="1">
      <alignment horizontal="center" vertical="center"/>
    </xf>
    <xf numFmtId="0" fontId="82" fillId="0" borderId="0" xfId="0" applyFont="1" applyAlignment="1">
      <alignment horizontal="center" vertical="center"/>
    </xf>
    <xf numFmtId="0" fontId="49" fillId="0" borderId="0" xfId="0" applyFont="1" applyAlignment="1">
      <alignment vertical="center"/>
    </xf>
    <xf numFmtId="0" fontId="58" fillId="0" borderId="1" xfId="0" applyFont="1" applyFill="1" applyBorder="1" applyAlignment="1">
      <alignment horizontal="center" vertical="center" wrapText="1"/>
    </xf>
    <xf numFmtId="0" fontId="58" fillId="0" borderId="1" xfId="0" applyFont="1" applyBorder="1" applyAlignment="1">
      <alignment horizont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53" fillId="0" borderId="2" xfId="0" applyFont="1" applyBorder="1" applyAlignment="1">
      <alignment horizontal="center" vertical="top" wrapText="1"/>
    </xf>
    <xf numFmtId="0" fontId="46" fillId="0" borderId="1" xfId="0" applyFont="1" applyBorder="1" applyAlignment="1">
      <alignment horizontal="center" vertical="center" wrapText="1"/>
    </xf>
    <xf numFmtId="0" fontId="16" fillId="0" borderId="1" xfId="0" applyFont="1" applyBorder="1" applyAlignment="1">
      <alignment horizontal="center" vertical="center"/>
    </xf>
    <xf numFmtId="0" fontId="15" fillId="0" borderId="1" xfId="0" applyFont="1" applyBorder="1"/>
    <xf numFmtId="164" fontId="15" fillId="0" borderId="0" xfId="0" applyNumberFormat="1" applyFont="1"/>
    <xf numFmtId="14" fontId="3" fillId="0" borderId="1" xfId="0" applyNumberFormat="1" applyFont="1" applyBorder="1" applyAlignment="1">
      <alignment horizontal="center" vertical="center"/>
    </xf>
    <xf numFmtId="0" fontId="53" fillId="0" borderId="1" xfId="0" applyFont="1" applyBorder="1" applyAlignment="1">
      <alignment horizontal="center" vertical="center" wrapText="1"/>
    </xf>
    <xf numFmtId="164" fontId="16" fillId="0" borderId="1" xfId="0" applyNumberFormat="1" applyFont="1" applyBorder="1" applyAlignment="1">
      <alignment horizontal="center" vertical="center"/>
    </xf>
    <xf numFmtId="2" fontId="16" fillId="0" borderId="1" xfId="0" applyNumberFormat="1" applyFont="1" applyBorder="1" applyAlignment="1">
      <alignment horizontal="center" vertical="center"/>
    </xf>
    <xf numFmtId="49" fontId="24" fillId="0" borderId="1" xfId="0" applyNumberFormat="1" applyFont="1" applyBorder="1" applyAlignment="1">
      <alignment horizontal="center" vertical="center" wrapText="1"/>
    </xf>
    <xf numFmtId="0" fontId="36" fillId="0" borderId="1" xfId="0" applyFont="1" applyBorder="1" applyAlignment="1">
      <alignment horizontal="left" vertical="center" wrapText="1"/>
    </xf>
    <xf numFmtId="0" fontId="36" fillId="0" borderId="1" xfId="0" applyFont="1" applyBorder="1" applyAlignment="1">
      <alignment horizontal="center" vertical="center" wrapText="1"/>
    </xf>
    <xf numFmtId="0" fontId="38" fillId="0" borderId="2" xfId="0" applyFont="1" applyBorder="1" applyAlignment="1">
      <alignment horizontal="center" vertical="top" wrapText="1"/>
    </xf>
    <xf numFmtId="0" fontId="87" fillId="0" borderId="0" xfId="0" applyFont="1" applyAlignment="1">
      <alignment horizontal="center" vertical="center" wrapText="1"/>
    </xf>
    <xf numFmtId="0" fontId="29" fillId="0" borderId="1" xfId="0" applyFont="1" applyBorder="1" applyAlignment="1">
      <alignment vertical="top" wrapText="1"/>
    </xf>
    <xf numFmtId="0" fontId="61" fillId="2" borderId="1" xfId="0" applyFont="1" applyFill="1" applyBorder="1" applyAlignment="1">
      <alignment horizontal="left" vertical="top" wrapText="1"/>
    </xf>
    <xf numFmtId="0" fontId="89"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164" fontId="15" fillId="3" borderId="1" xfId="0" applyNumberFormat="1" applyFont="1" applyFill="1" applyBorder="1" applyAlignment="1">
      <alignment horizontal="center" vertical="center"/>
    </xf>
    <xf numFmtId="2" fontId="15" fillId="3" borderId="1" xfId="0" applyNumberFormat="1" applyFont="1" applyFill="1" applyBorder="1" applyAlignment="1">
      <alignment horizontal="center" vertical="center"/>
    </xf>
    <xf numFmtId="164" fontId="15" fillId="3" borderId="0" xfId="0" applyNumberFormat="1" applyFont="1" applyFill="1"/>
    <xf numFmtId="0" fontId="15" fillId="3" borderId="0" xfId="0" applyFont="1" applyFill="1"/>
    <xf numFmtId="0" fontId="15" fillId="3" borderId="0" xfId="0" applyFont="1" applyFill="1" applyAlignment="1">
      <alignment horizontal="center" vertical="center" wrapText="1"/>
    </xf>
    <xf numFmtId="0" fontId="68" fillId="3" borderId="1" xfId="0" applyFont="1" applyFill="1" applyBorder="1" applyAlignment="1">
      <alignment horizontal="center" vertical="center" wrapText="1"/>
    </xf>
    <xf numFmtId="0" fontId="52" fillId="3" borderId="0" xfId="0" applyFont="1" applyFill="1" applyAlignment="1">
      <alignment horizontal="center" vertical="center" wrapText="1"/>
    </xf>
    <xf numFmtId="0" fontId="68" fillId="3" borderId="2"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76" fillId="0" borderId="0" xfId="0" applyFont="1" applyAlignment="1">
      <alignment horizontal="center" vertical="center" wrapText="1"/>
    </xf>
    <xf numFmtId="0" fontId="76" fillId="0" borderId="5" xfId="0" applyFont="1" applyBorder="1" applyAlignment="1">
      <alignment horizontal="center" vertical="center" wrapText="1"/>
    </xf>
    <xf numFmtId="0" fontId="49" fillId="0" borderId="1" xfId="0" applyFont="1" applyFill="1" applyBorder="1" applyAlignment="1">
      <alignment horizontal="center"/>
    </xf>
    <xf numFmtId="17" fontId="61" fillId="0" borderId="1" xfId="0" applyNumberFormat="1" applyFont="1" applyFill="1" applyBorder="1" applyAlignment="1">
      <alignment horizontal="left" vertical="center"/>
    </xf>
    <xf numFmtId="0" fontId="49" fillId="0" borderId="1" xfId="0" applyFont="1" applyBorder="1" applyAlignment="1">
      <alignment horizontal="center" vertical="top"/>
    </xf>
    <xf numFmtId="0" fontId="49" fillId="0" borderId="1" xfId="0" applyFont="1" applyBorder="1" applyAlignment="1">
      <alignment horizontal="center"/>
    </xf>
    <xf numFmtId="2" fontId="49" fillId="0" borderId="1" xfId="0" applyNumberFormat="1" applyFont="1" applyBorder="1" applyAlignment="1">
      <alignment horizontal="center" vertical="top"/>
    </xf>
    <xf numFmtId="0" fontId="49" fillId="0" borderId="0" xfId="0" applyFont="1" applyAlignment="1">
      <alignment horizontal="center" vertical="top"/>
    </xf>
    <xf numFmtId="1" fontId="76" fillId="0" borderId="0" xfId="0" applyNumberFormat="1" applyFont="1" applyBorder="1" applyAlignment="1">
      <alignment horizontal="center"/>
    </xf>
    <xf numFmtId="0" fontId="31" fillId="0" borderId="1" xfId="0" applyFont="1" applyBorder="1" applyAlignment="1">
      <alignment horizontal="center" vertical="center" wrapText="1"/>
    </xf>
    <xf numFmtId="0" fontId="35"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14" fontId="24" fillId="0" borderId="1" xfId="0" applyNumberFormat="1" applyFont="1" applyFill="1" applyBorder="1" applyAlignment="1">
      <alignment horizontal="center" vertical="center" wrapText="1"/>
    </xf>
    <xf numFmtId="0" fontId="24" fillId="0" borderId="1" xfId="0" applyFont="1" applyFill="1" applyBorder="1" applyAlignment="1">
      <alignment horizontal="left" vertical="center" wrapText="1"/>
    </xf>
    <xf numFmtId="0" fontId="35" fillId="0" borderId="2"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0" xfId="0" applyFont="1" applyFill="1" applyAlignment="1">
      <alignment horizontal="center" vertical="center" wrapText="1"/>
    </xf>
    <xf numFmtId="0" fontId="31" fillId="0" borderId="1" xfId="0" applyFont="1" applyBorder="1" applyAlignment="1">
      <alignment horizontal="center" vertical="top" wrapText="1"/>
    </xf>
    <xf numFmtId="0" fontId="93" fillId="0" borderId="0" xfId="0" applyFont="1"/>
    <xf numFmtId="0" fontId="72" fillId="0" borderId="0" xfId="0" applyFont="1" applyBorder="1" applyAlignment="1">
      <alignment horizontal="center" vertical="top" wrapText="1"/>
    </xf>
    <xf numFmtId="1" fontId="20" fillId="0" borderId="0" xfId="0" applyNumberFormat="1" applyFont="1" applyBorder="1"/>
    <xf numFmtId="1" fontId="20" fillId="0" borderId="0" xfId="0" applyNumberFormat="1" applyFont="1" applyBorder="1" applyAlignment="1">
      <alignment horizontal="center"/>
    </xf>
    <xf numFmtId="0" fontId="61" fillId="0" borderId="1" xfId="0" applyFont="1" applyBorder="1" applyAlignment="1">
      <alignment horizontal="center" vertical="center" wrapText="1"/>
    </xf>
    <xf numFmtId="0" fontId="61" fillId="0" borderId="1" xfId="0" applyFont="1" applyBorder="1" applyAlignment="1">
      <alignment horizontal="left" vertical="top" wrapText="1"/>
    </xf>
    <xf numFmtId="0" fontId="88" fillId="0" borderId="1" xfId="0" applyFont="1" applyBorder="1" applyAlignment="1">
      <alignment horizontal="left" vertical="top" wrapText="1"/>
    </xf>
    <xf numFmtId="0" fontId="88" fillId="0" borderId="1" xfId="0" applyNumberFormat="1" applyFont="1" applyBorder="1" applyAlignment="1">
      <alignment horizontal="left" vertical="top" wrapText="1"/>
    </xf>
    <xf numFmtId="0" fontId="61" fillId="0" borderId="1" xfId="0" applyNumberFormat="1" applyFont="1" applyBorder="1" applyAlignment="1">
      <alignment horizontal="left" vertical="top" wrapText="1"/>
    </xf>
    <xf numFmtId="0" fontId="51" fillId="0" borderId="0" xfId="0" applyFont="1" applyAlignment="1">
      <alignment horizontal="center" vertical="center" wrapText="1"/>
    </xf>
    <xf numFmtId="0" fontId="7" fillId="0" borderId="2" xfId="0" applyFont="1" applyBorder="1" applyAlignment="1">
      <alignment horizontal="center" vertical="center" wrapText="1"/>
    </xf>
    <xf numFmtId="0" fontId="31" fillId="0" borderId="2" xfId="0" applyFont="1" applyBorder="1" applyAlignment="1">
      <alignment horizontal="center" vertical="center" wrapText="1"/>
    </xf>
    <xf numFmtId="0" fontId="39" fillId="0" borderId="1" xfId="0" applyFont="1" applyBorder="1" applyAlignment="1">
      <alignment horizontal="center" vertical="center" wrapText="1"/>
    </xf>
    <xf numFmtId="0" fontId="39" fillId="0" borderId="2" xfId="0" applyFont="1" applyBorder="1" applyAlignment="1">
      <alignment horizontal="center" vertical="center" wrapText="1"/>
    </xf>
    <xf numFmtId="0" fontId="38" fillId="0" borderId="2" xfId="0" applyFont="1" applyBorder="1" applyAlignment="1">
      <alignment horizontal="center" vertical="center" wrapText="1"/>
    </xf>
    <xf numFmtId="0" fontId="28" fillId="0" borderId="2" xfId="0" applyFont="1" applyBorder="1" applyAlignment="1">
      <alignment horizontal="center" vertical="center" wrapText="1"/>
    </xf>
    <xf numFmtId="0" fontId="52" fillId="3" borderId="1" xfId="0" applyFont="1" applyFill="1" applyBorder="1" applyAlignment="1">
      <alignment horizontal="center" vertical="center" wrapText="1"/>
    </xf>
    <xf numFmtId="0" fontId="53" fillId="3" borderId="2" xfId="0" applyFont="1" applyFill="1" applyBorder="1" applyAlignment="1">
      <alignment horizontal="center" vertical="center" wrapText="1"/>
    </xf>
    <xf numFmtId="0" fontId="53" fillId="3" borderId="1" xfId="0" applyFont="1" applyFill="1" applyBorder="1" applyAlignment="1">
      <alignment horizontal="center" vertical="center" wrapText="1"/>
    </xf>
    <xf numFmtId="0" fontId="51" fillId="3" borderId="1" xfId="0" applyFont="1" applyFill="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horizontal="left"/>
    </xf>
    <xf numFmtId="0" fontId="19" fillId="0" borderId="1" xfId="0" applyFont="1" applyFill="1" applyBorder="1" applyAlignment="1">
      <alignment horizontal="left"/>
    </xf>
    <xf numFmtId="0" fontId="19" fillId="3" borderId="0" xfId="0" applyFont="1" applyFill="1" applyAlignment="1">
      <alignment horizontal="center" vertical="center"/>
    </xf>
    <xf numFmtId="0" fontId="57" fillId="0" borderId="0" xfId="0" applyFont="1" applyAlignment="1">
      <alignment horizontal="left" vertical="center"/>
    </xf>
    <xf numFmtId="0" fontId="19" fillId="0" borderId="0" xfId="0" applyFont="1" applyBorder="1"/>
    <xf numFmtId="0" fontId="41" fillId="0" borderId="0" xfId="0" applyFont="1" applyAlignment="1">
      <alignment vertical="center"/>
    </xf>
    <xf numFmtId="0" fontId="19" fillId="0" borderId="0" xfId="0" applyFont="1" applyAlignment="1">
      <alignment vertical="center"/>
    </xf>
    <xf numFmtId="0" fontId="61" fillId="0" borderId="0" xfId="0" applyFont="1" applyAlignment="1">
      <alignment horizontal="center" vertical="center"/>
    </xf>
    <xf numFmtId="0" fontId="61" fillId="0" borderId="0" xfId="0" applyFont="1" applyAlignment="1">
      <alignment vertical="center"/>
    </xf>
    <xf numFmtId="0" fontId="41" fillId="0" borderId="0" xfId="0" applyFont="1" applyAlignment="1">
      <alignment horizontal="center" vertical="center" wrapText="1"/>
    </xf>
    <xf numFmtId="0" fontId="41" fillId="0" borderId="0"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vertical="center" wrapText="1"/>
    </xf>
    <xf numFmtId="0" fontId="57" fillId="0" borderId="0" xfId="0" applyFont="1" applyBorder="1" applyAlignment="1">
      <alignment horizontal="center" vertical="center" wrapText="1"/>
    </xf>
    <xf numFmtId="0" fontId="57" fillId="0" borderId="8" xfId="0" applyFont="1" applyBorder="1" applyAlignment="1">
      <alignment horizontal="center" vertical="center" wrapText="1"/>
    </xf>
    <xf numFmtId="0" fontId="61" fillId="0" borderId="1" xfId="0" applyFont="1" applyFill="1" applyBorder="1" applyAlignment="1">
      <alignment horizontal="center" vertical="center" wrapText="1"/>
    </xf>
    <xf numFmtId="0" fontId="61" fillId="0" borderId="1" xfId="0" applyFont="1" applyBorder="1" applyAlignment="1">
      <alignment vertical="center" wrapText="1"/>
    </xf>
    <xf numFmtId="0" fontId="61" fillId="0" borderId="1" xfId="0" applyFont="1" applyBorder="1" applyAlignment="1">
      <alignment horizontal="center" vertical="center"/>
    </xf>
    <xf numFmtId="0" fontId="61" fillId="0" borderId="0" xfId="0" applyFont="1" applyFill="1" applyBorder="1" applyAlignment="1">
      <alignment horizontal="center" vertical="center" wrapText="1"/>
    </xf>
    <xf numFmtId="0" fontId="61" fillId="0" borderId="0" xfId="0" applyFont="1" applyBorder="1" applyAlignment="1">
      <alignment vertical="center"/>
    </xf>
    <xf numFmtId="0" fontId="19" fillId="0" borderId="0" xfId="0" applyFont="1" applyBorder="1" applyAlignment="1">
      <alignment vertical="center"/>
    </xf>
    <xf numFmtId="0" fontId="19" fillId="0" borderId="1" xfId="0" applyFont="1" applyFill="1" applyBorder="1" applyAlignment="1">
      <alignment horizontal="center" vertical="center" wrapText="1"/>
    </xf>
    <xf numFmtId="0" fontId="19" fillId="0" borderId="1" xfId="0" applyFont="1" applyBorder="1" applyAlignment="1">
      <alignment vertical="center"/>
    </xf>
    <xf numFmtId="0" fontId="57" fillId="3" borderId="0" xfId="0" applyFont="1" applyFill="1" applyAlignment="1">
      <alignment horizontal="center" vertical="top"/>
    </xf>
    <xf numFmtId="0" fontId="19" fillId="3" borderId="0" xfId="0" applyFont="1" applyFill="1" applyAlignment="1">
      <alignment horizontal="center"/>
    </xf>
    <xf numFmtId="0" fontId="57" fillId="3" borderId="0" xfId="0" applyFont="1" applyFill="1" applyAlignment="1">
      <alignment horizontal="center"/>
    </xf>
    <xf numFmtId="0" fontId="57" fillId="0" borderId="0" xfId="0" applyFont="1" applyAlignment="1">
      <alignment horizontal="center"/>
    </xf>
    <xf numFmtId="17" fontId="19" fillId="0" borderId="1" xfId="0" applyNumberFormat="1" applyFont="1" applyBorder="1" applyAlignment="1">
      <alignment horizontal="center" vertical="center"/>
    </xf>
    <xf numFmtId="0" fontId="19" fillId="0" borderId="1" xfId="0" applyFont="1" applyFill="1" applyBorder="1" applyAlignment="1">
      <alignment horizontal="center" vertical="center"/>
    </xf>
    <xf numFmtId="17" fontId="19" fillId="0" borderId="1" xfId="0" applyNumberFormat="1" applyFont="1" applyBorder="1" applyAlignment="1">
      <alignment horizontal="center"/>
    </xf>
    <xf numFmtId="17" fontId="2" fillId="0" borderId="1" xfId="0" applyNumberFormat="1" applyFont="1" applyBorder="1" applyAlignment="1">
      <alignment horizontal="center" vertical="center" wrapText="1"/>
    </xf>
    <xf numFmtId="17" fontId="58" fillId="0" borderId="1" xfId="0" applyNumberFormat="1" applyFont="1" applyBorder="1" applyAlignment="1">
      <alignment horizontal="center" vertical="center" wrapText="1"/>
    </xf>
    <xf numFmtId="17" fontId="2" fillId="0" borderId="1" xfId="0" applyNumberFormat="1" applyFont="1" applyBorder="1" applyAlignment="1">
      <alignment horizontal="center"/>
    </xf>
    <xf numFmtId="17" fontId="2" fillId="0" borderId="0" xfId="0" applyNumberFormat="1" applyFont="1" applyBorder="1" applyAlignment="1">
      <alignment horizontal="center"/>
    </xf>
    <xf numFmtId="0" fontId="9" fillId="0" borderId="0" xfId="0" applyFont="1" applyAlignment="1">
      <alignment horizontal="right"/>
    </xf>
    <xf numFmtId="0" fontId="66" fillId="0" borderId="0" xfId="0" applyFont="1" applyAlignment="1">
      <alignment horizontal="right" vertical="center"/>
    </xf>
    <xf numFmtId="0" fontId="66" fillId="0" borderId="0" xfId="0" applyFont="1" applyBorder="1" applyAlignment="1">
      <alignment horizontal="right" vertical="center"/>
    </xf>
    <xf numFmtId="0" fontId="81" fillId="0" borderId="0" xfId="0" applyFont="1" applyBorder="1" applyAlignment="1">
      <alignment horizontal="right" vertical="center"/>
    </xf>
    <xf numFmtId="0" fontId="81" fillId="0" borderId="0" xfId="0" applyFont="1" applyAlignment="1">
      <alignment horizontal="right" vertical="center"/>
    </xf>
    <xf numFmtId="17" fontId="81" fillId="0" borderId="0" xfId="0" applyNumberFormat="1" applyFont="1" applyBorder="1" applyAlignment="1">
      <alignment horizontal="right" vertical="center"/>
    </xf>
    <xf numFmtId="17" fontId="66" fillId="0" borderId="0" xfId="0" applyNumberFormat="1" applyFont="1" applyBorder="1" applyAlignment="1">
      <alignment horizontal="right" vertical="center"/>
    </xf>
    <xf numFmtId="0" fontId="2" fillId="0" borderId="0" xfId="0" applyFont="1" applyAlignment="1">
      <alignment horizontal="right" vertical="center"/>
    </xf>
    <xf numFmtId="0" fontId="2" fillId="0" borderId="0" xfId="0" applyFont="1" applyAlignment="1">
      <alignment horizontal="right"/>
    </xf>
    <xf numFmtId="0" fontId="66" fillId="0" borderId="0" xfId="0" applyFont="1" applyBorder="1" applyAlignment="1">
      <alignment horizontal="center" vertical="center"/>
    </xf>
    <xf numFmtId="17" fontId="66" fillId="0" borderId="0" xfId="0" applyNumberFormat="1" applyFont="1" applyAlignment="1">
      <alignment horizontal="right" vertical="center"/>
    </xf>
    <xf numFmtId="0" fontId="71" fillId="0" borderId="0" xfId="0" applyFont="1" applyFill="1" applyAlignment="1">
      <alignment horizontal="center" vertical="center"/>
    </xf>
    <xf numFmtId="0" fontId="2" fillId="0" borderId="0" xfId="0" applyFont="1" applyFill="1" applyAlignment="1">
      <alignment horizontal="right" vertical="center"/>
    </xf>
    <xf numFmtId="0" fontId="2" fillId="0" borderId="0" xfId="0" applyFont="1" applyFill="1" applyAlignment="1">
      <alignment vertical="center"/>
    </xf>
    <xf numFmtId="0" fontId="94" fillId="0" borderId="1" xfId="0" applyFont="1" applyBorder="1" applyAlignment="1">
      <alignment horizontal="center" vertical="top" wrapText="1"/>
    </xf>
    <xf numFmtId="2" fontId="94" fillId="0" borderId="1" xfId="0" applyNumberFormat="1" applyFont="1" applyBorder="1" applyAlignment="1">
      <alignment horizontal="center" vertical="top" wrapText="1"/>
    </xf>
    <xf numFmtId="1" fontId="94" fillId="0" borderId="1" xfId="0" applyNumberFormat="1" applyFont="1" applyBorder="1" applyAlignment="1">
      <alignment horizontal="center" vertical="top" wrapText="1"/>
    </xf>
    <xf numFmtId="0" fontId="50" fillId="0" borderId="0" xfId="0" applyFont="1"/>
    <xf numFmtId="1" fontId="0" fillId="0" borderId="0" xfId="0" applyNumberFormat="1" applyFont="1"/>
    <xf numFmtId="1" fontId="27" fillId="0" borderId="1" xfId="0" applyNumberFormat="1" applyFont="1" applyBorder="1" applyAlignment="1">
      <alignment horizontal="center" vertical="center"/>
    </xf>
    <xf numFmtId="1" fontId="27" fillId="0" borderId="1" xfId="0" applyNumberFormat="1" applyFont="1" applyBorder="1" applyAlignment="1">
      <alignment wrapText="1"/>
    </xf>
    <xf numFmtId="1" fontId="27" fillId="0" borderId="0" xfId="0" applyNumberFormat="1" applyFont="1"/>
    <xf numFmtId="1" fontId="27" fillId="3" borderId="1" xfId="0" applyNumberFormat="1" applyFont="1" applyFill="1" applyBorder="1" applyAlignment="1">
      <alignment wrapText="1"/>
    </xf>
    <xf numFmtId="1" fontId="15" fillId="3" borderId="1" xfId="0" applyNumberFormat="1" applyFont="1" applyFill="1" applyBorder="1" applyAlignment="1">
      <alignment horizontal="center" vertical="center"/>
    </xf>
    <xf numFmtId="1" fontId="15" fillId="3" borderId="1" xfId="0" applyNumberFormat="1" applyFont="1" applyFill="1" applyBorder="1" applyAlignment="1">
      <alignment horizontal="center" vertical="center" wrapText="1"/>
    </xf>
    <xf numFmtId="1" fontId="15" fillId="3" borderId="1" xfId="0" applyNumberFormat="1" applyFont="1" applyFill="1" applyBorder="1" applyAlignment="1">
      <alignment wrapText="1"/>
    </xf>
    <xf numFmtId="1" fontId="0" fillId="3" borderId="1" xfId="0" applyNumberFormat="1" applyFont="1" applyFill="1" applyBorder="1" applyAlignment="1">
      <alignment wrapText="1"/>
    </xf>
    <xf numFmtId="1" fontId="0" fillId="0" borderId="0" xfId="0" applyNumberFormat="1" applyFont="1" applyAlignment="1">
      <alignment wrapText="1"/>
    </xf>
    <xf numFmtId="1" fontId="1" fillId="0" borderId="1" xfId="0" applyNumberFormat="1" applyFont="1" applyBorder="1" applyAlignment="1">
      <alignment horizontal="center" vertical="center" wrapText="1"/>
    </xf>
    <xf numFmtId="1" fontId="27" fillId="0" borderId="1" xfId="0" applyNumberFormat="1" applyFont="1" applyBorder="1" applyAlignment="1">
      <alignment horizontal="center" vertical="center" wrapText="1"/>
    </xf>
    <xf numFmtId="0" fontId="45" fillId="0" borderId="1" xfId="0" applyFont="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wrapText="1"/>
    </xf>
    <xf numFmtId="2" fontId="2" fillId="0" borderId="0" xfId="0" applyNumberFormat="1" applyFont="1" applyAlignment="1">
      <alignment horizontal="center"/>
    </xf>
    <xf numFmtId="2" fontId="4" fillId="0" borderId="1" xfId="0" applyNumberFormat="1" applyFont="1" applyBorder="1" applyAlignment="1">
      <alignment horizontal="center" wrapText="1"/>
    </xf>
    <xf numFmtId="2" fontId="58" fillId="0" borderId="1" xfId="0" applyNumberFormat="1" applyFont="1" applyBorder="1" applyAlignment="1">
      <alignment horizontal="center" wrapText="1"/>
    </xf>
    <xf numFmtId="1" fontId="2" fillId="0" borderId="1" xfId="0" applyNumberFormat="1" applyFont="1" applyBorder="1" applyAlignment="1">
      <alignment horizontal="center"/>
    </xf>
    <xf numFmtId="2" fontId="58" fillId="0" borderId="6" xfId="0" applyNumberFormat="1" applyFont="1" applyBorder="1" applyAlignment="1">
      <alignment horizontal="center" vertical="top" wrapText="1"/>
    </xf>
    <xf numFmtId="0" fontId="58" fillId="0" borderId="0" xfId="0" applyFont="1"/>
    <xf numFmtId="1" fontId="0" fillId="0" borderId="0" xfId="0" applyNumberFormat="1"/>
    <xf numFmtId="2" fontId="1" fillId="0" borderId="0" xfId="0" applyNumberFormat="1" applyFont="1" applyBorder="1"/>
    <xf numFmtId="0" fontId="58" fillId="0" borderId="1" xfId="0" applyFont="1" applyBorder="1" applyAlignment="1">
      <alignment wrapText="1"/>
    </xf>
    <xf numFmtId="0" fontId="3" fillId="0" borderId="1" xfId="0" applyFont="1" applyBorder="1" applyAlignment="1">
      <alignment wrapText="1"/>
    </xf>
    <xf numFmtId="2" fontId="58" fillId="0" borderId="1" xfId="0" applyNumberFormat="1" applyFont="1" applyBorder="1" applyAlignment="1">
      <alignment horizontal="center" vertical="center" wrapText="1"/>
    </xf>
    <xf numFmtId="1" fontId="58" fillId="0" borderId="1" xfId="0" applyNumberFormat="1" applyFont="1" applyBorder="1" applyAlignment="1">
      <alignment horizontal="center" vertical="center" wrapText="1"/>
    </xf>
    <xf numFmtId="0" fontId="1" fillId="0" borderId="0" xfId="0" applyFont="1" applyAlignment="1">
      <alignment horizontal="left"/>
    </xf>
    <xf numFmtId="0" fontId="41" fillId="0" borderId="0" xfId="0" applyFont="1" applyAlignment="1">
      <alignment horizontal="left"/>
    </xf>
    <xf numFmtId="0" fontId="58" fillId="0" borderId="1" xfId="0" applyFont="1" applyFill="1" applyBorder="1"/>
    <xf numFmtId="2" fontId="58" fillId="0" borderId="1" xfId="0" applyNumberFormat="1" applyFont="1" applyFill="1" applyBorder="1" applyAlignment="1">
      <alignment horizontal="center"/>
    </xf>
    <xf numFmtId="1" fontId="58" fillId="0" borderId="1" xfId="0" applyNumberFormat="1" applyFont="1" applyFill="1" applyBorder="1" applyAlignment="1">
      <alignment horizontal="center"/>
    </xf>
    <xf numFmtId="2" fontId="58" fillId="0" borderId="1" xfId="0" applyNumberFormat="1" applyFont="1" applyFill="1" applyBorder="1" applyAlignment="1">
      <alignment horizontal="center" vertical="top" wrapText="1"/>
    </xf>
    <xf numFmtId="2" fontId="58" fillId="0" borderId="1" xfId="0" applyNumberFormat="1" applyFont="1" applyFill="1" applyBorder="1" applyAlignment="1">
      <alignment horizontal="center" wrapText="1"/>
    </xf>
    <xf numFmtId="2" fontId="58" fillId="0" borderId="6" xfId="0" applyNumberFormat="1" applyFont="1" applyFill="1" applyBorder="1" applyAlignment="1">
      <alignment horizontal="center" vertical="top" wrapText="1"/>
    </xf>
    <xf numFmtId="0" fontId="2" fillId="0" borderId="0" xfId="0" applyFont="1" applyFill="1"/>
    <xf numFmtId="0" fontId="0" fillId="0" borderId="0" xfId="0" applyFill="1"/>
    <xf numFmtId="0" fontId="58" fillId="0" borderId="0" xfId="0" applyFont="1" applyFill="1"/>
    <xf numFmtId="0" fontId="49" fillId="0" borderId="0" xfId="0" applyFont="1" applyFill="1"/>
    <xf numFmtId="2" fontId="58" fillId="0" borderId="1" xfId="0" applyNumberFormat="1" applyFont="1" applyFill="1" applyBorder="1"/>
    <xf numFmtId="0" fontId="2" fillId="0" borderId="0" xfId="0" applyFont="1" applyFill="1" applyBorder="1"/>
    <xf numFmtId="0" fontId="0" fillId="0" borderId="0" xfId="0" applyFill="1" applyBorder="1"/>
    <xf numFmtId="0" fontId="56" fillId="0" borderId="0" xfId="0" applyFont="1" applyAlignment="1">
      <alignment horizontal="left" vertical="center"/>
    </xf>
    <xf numFmtId="2" fontId="19" fillId="0" borderId="0" xfId="0" applyNumberFormat="1" applyFont="1"/>
    <xf numFmtId="1" fontId="19" fillId="0" borderId="0" xfId="0" applyNumberFormat="1" applyFont="1" applyAlignment="1">
      <alignment horizontal="center"/>
    </xf>
    <xf numFmtId="2" fontId="19" fillId="0" borderId="0" xfId="0" applyNumberFormat="1" applyFont="1" applyAlignment="1">
      <alignment horizontal="center"/>
    </xf>
    <xf numFmtId="1" fontId="41" fillId="0" borderId="0" xfId="0" applyNumberFormat="1" applyFont="1" applyAlignment="1">
      <alignment horizontal="center"/>
    </xf>
    <xf numFmtId="2" fontId="19" fillId="0" borderId="0" xfId="0" applyNumberFormat="1" applyFont="1" applyBorder="1"/>
    <xf numFmtId="0" fontId="95" fillId="0" borderId="1" xfId="0" applyFont="1" applyBorder="1" applyAlignment="1">
      <alignment horizontal="center" vertical="center" wrapText="1"/>
    </xf>
    <xf numFmtId="0" fontId="61" fillId="0" borderId="1" xfId="0" applyFont="1" applyFill="1" applyBorder="1" applyAlignment="1">
      <alignment horizontal="center" vertical="center"/>
    </xf>
    <xf numFmtId="0" fontId="96" fillId="0" borderId="0" xfId="0" applyFont="1"/>
    <xf numFmtId="0" fontId="0" fillId="0" borderId="0" xfId="0" applyAlignment="1"/>
    <xf numFmtId="0" fontId="40" fillId="0" borderId="0" xfId="0" applyFont="1" applyAlignment="1"/>
    <xf numFmtId="0" fontId="45" fillId="0" borderId="1" xfId="0" applyFont="1" applyBorder="1" applyAlignment="1">
      <alignment horizontal="center" vertical="top" wrapText="1"/>
    </xf>
    <xf numFmtId="17" fontId="45" fillId="0" borderId="1" xfId="0" applyNumberFormat="1" applyFont="1" applyBorder="1" applyAlignment="1">
      <alignment horizontal="left" vertical="center"/>
    </xf>
    <xf numFmtId="0" fontId="45" fillId="0" borderId="1" xfId="0" applyFont="1" applyBorder="1" applyAlignment="1">
      <alignment vertical="top" wrapText="1"/>
    </xf>
    <xf numFmtId="0" fontId="45" fillId="0" borderId="0" xfId="0" applyFont="1"/>
    <xf numFmtId="0" fontId="3" fillId="0" borderId="1" xfId="0" applyFont="1" applyBorder="1" applyAlignment="1">
      <alignment horizontal="center" vertical="center"/>
    </xf>
    <xf numFmtId="0" fontId="3" fillId="0" borderId="0" xfId="0" applyFont="1" applyAlignment="1">
      <alignment horizontal="center"/>
    </xf>
    <xf numFmtId="0" fontId="33" fillId="0" borderId="1" xfId="0" applyFont="1" applyFill="1" applyBorder="1" applyAlignment="1">
      <alignment vertical="top" wrapText="1"/>
    </xf>
    <xf numFmtId="14" fontId="3" fillId="3" borderId="1" xfId="0" applyNumberFormat="1" applyFont="1" applyFill="1" applyBorder="1" applyAlignment="1">
      <alignment horizontal="center" vertical="center"/>
    </xf>
    <xf numFmtId="164" fontId="16" fillId="3" borderId="1" xfId="0" applyNumberFormat="1" applyFont="1" applyFill="1" applyBorder="1" applyAlignment="1">
      <alignment horizontal="center" vertical="center"/>
    </xf>
    <xf numFmtId="2" fontId="16" fillId="3" borderId="1" xfId="0" applyNumberFormat="1" applyFont="1" applyFill="1" applyBorder="1" applyAlignment="1">
      <alignment horizontal="center" vertical="center"/>
    </xf>
    <xf numFmtId="0" fontId="16" fillId="3" borderId="1" xfId="0" applyFont="1" applyFill="1" applyBorder="1" applyAlignment="1">
      <alignment horizontal="center" vertical="center"/>
    </xf>
    <xf numFmtId="0" fontId="15" fillId="3" borderId="1" xfId="0" applyFont="1" applyFill="1" applyBorder="1"/>
    <xf numFmtId="0" fontId="61" fillId="0" borderId="0" xfId="0" applyFont="1" applyBorder="1" applyAlignment="1">
      <alignment horizontal="center" vertical="center"/>
    </xf>
    <xf numFmtId="0" fontId="61" fillId="0" borderId="0" xfId="0" applyFont="1" applyBorder="1" applyAlignment="1">
      <alignment horizontal="left" vertical="top"/>
    </xf>
    <xf numFmtId="0" fontId="61" fillId="0" borderId="0" xfId="0" applyFont="1" applyBorder="1"/>
    <xf numFmtId="0" fontId="97" fillId="0" borderId="1" xfId="0" applyFont="1" applyBorder="1" applyAlignment="1">
      <alignment horizontal="center"/>
    </xf>
    <xf numFmtId="0" fontId="97" fillId="0" borderId="1" xfId="0" applyFont="1" applyBorder="1" applyAlignment="1">
      <alignment horizontal="center" vertical="center"/>
    </xf>
    <xf numFmtId="0" fontId="41" fillId="0" borderId="0" xfId="0" applyFont="1" applyBorder="1" applyAlignment="1">
      <alignment horizontal="center"/>
    </xf>
    <xf numFmtId="0" fontId="61" fillId="0" borderId="1" xfId="0" applyFont="1" applyBorder="1" applyAlignment="1">
      <alignment horizontal="left" vertical="top"/>
    </xf>
    <xf numFmtId="0" fontId="61" fillId="0" borderId="1" xfId="0" applyFont="1" applyBorder="1" applyAlignment="1">
      <alignment vertical="center"/>
    </xf>
    <xf numFmtId="0" fontId="45" fillId="0" borderId="0" xfId="0" applyFont="1" applyBorder="1"/>
    <xf numFmtId="164" fontId="43" fillId="0" borderId="0" xfId="0" applyNumberFormat="1" applyFont="1"/>
    <xf numFmtId="0" fontId="43" fillId="0" borderId="0" xfId="0" applyFont="1"/>
    <xf numFmtId="0" fontId="19" fillId="0" borderId="0" xfId="0" applyFont="1" applyBorder="1" applyAlignment="1">
      <alignment horizontal="left" vertical="top"/>
    </xf>
    <xf numFmtId="14" fontId="61" fillId="0" borderId="1" xfId="0" applyNumberFormat="1" applyFont="1" applyBorder="1" applyAlignment="1">
      <alignment horizontal="center" vertical="center"/>
    </xf>
    <xf numFmtId="17" fontId="43" fillId="0" borderId="0" xfId="0" applyNumberFormat="1" applyFont="1" applyBorder="1" applyAlignment="1">
      <alignment horizontal="center" vertical="center" wrapText="1"/>
    </xf>
    <xf numFmtId="0" fontId="43" fillId="0" borderId="0" xfId="0" applyNumberFormat="1" applyFont="1" applyBorder="1" applyAlignment="1">
      <alignment horizontal="center" vertical="center" wrapText="1"/>
    </xf>
    <xf numFmtId="0" fontId="43" fillId="0" borderId="0" xfId="0" applyFont="1" applyBorder="1" applyAlignment="1">
      <alignment horizontal="left" vertical="center" wrapText="1"/>
    </xf>
    <xf numFmtId="0" fontId="43" fillId="0" borderId="0" xfId="0" applyFont="1" applyBorder="1" applyAlignment="1">
      <alignment horizontal="center" vertical="center" wrapText="1"/>
    </xf>
    <xf numFmtId="0" fontId="42" fillId="0" borderId="0" xfId="0" applyFont="1" applyBorder="1" applyAlignment="1">
      <alignment horizontal="center" vertical="top" wrapText="1"/>
    </xf>
    <xf numFmtId="0" fontId="42" fillId="0" borderId="0" xfId="0" applyFont="1" applyBorder="1" applyAlignment="1">
      <alignment horizontal="center" vertical="center" wrapText="1"/>
    </xf>
    <xf numFmtId="164" fontId="43" fillId="0" borderId="0" xfId="0" applyNumberFormat="1" applyFont="1" applyBorder="1" applyAlignment="1">
      <alignment horizontal="center" vertical="center"/>
    </xf>
    <xf numFmtId="2" fontId="43" fillId="0" borderId="0" xfId="0" applyNumberFormat="1" applyFont="1" applyBorder="1" applyAlignment="1">
      <alignment horizontal="center" vertical="center"/>
    </xf>
    <xf numFmtId="17" fontId="30" fillId="0" borderId="1" xfId="0" applyNumberFormat="1" applyFont="1" applyBorder="1" applyAlignment="1">
      <alignment horizontal="center" vertical="center" wrapText="1"/>
    </xf>
    <xf numFmtId="17" fontId="27" fillId="0" borderId="0" xfId="0" applyNumberFormat="1" applyFont="1" applyAlignment="1">
      <alignment horizontal="center" vertical="center"/>
    </xf>
    <xf numFmtId="0" fontId="24" fillId="0" borderId="0" xfId="0" applyFont="1" applyAlignment="1">
      <alignment horizontal="center" vertical="center"/>
    </xf>
    <xf numFmtId="0" fontId="30" fillId="0" borderId="0" xfId="0" applyFont="1" applyAlignment="1">
      <alignment horizontal="center" vertical="center"/>
    </xf>
    <xf numFmtId="0" fontId="30" fillId="0" borderId="1" xfId="0" applyFont="1" applyBorder="1" applyAlignment="1">
      <alignment horizontal="center" vertical="center"/>
    </xf>
    <xf numFmtId="1" fontId="98" fillId="0" borderId="0" xfId="0" applyNumberFormat="1" applyFont="1"/>
    <xf numFmtId="1" fontId="99" fillId="0" borderId="0" xfId="0" applyNumberFormat="1" applyFont="1" applyAlignment="1">
      <alignment horizontal="center" vertical="center"/>
    </xf>
    <xf numFmtId="0" fontId="71" fillId="0" borderId="0" xfId="0" applyFont="1" applyAlignment="1">
      <alignment vertical="center"/>
    </xf>
    <xf numFmtId="0" fontId="66" fillId="0" borderId="0" xfId="0" applyFont="1" applyFill="1" applyAlignment="1">
      <alignment vertical="center"/>
    </xf>
    <xf numFmtId="0" fontId="76" fillId="0" borderId="1" xfId="0" applyFont="1" applyBorder="1"/>
    <xf numFmtId="2" fontId="0" fillId="0" borderId="0" xfId="0" applyNumberFormat="1" applyAlignment="1">
      <alignment horizontal="center" vertical="center"/>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2" fontId="2" fillId="0" borderId="0" xfId="0" applyNumberFormat="1" applyFont="1" applyBorder="1" applyAlignment="1">
      <alignment horizontal="center" vertical="center"/>
    </xf>
    <xf numFmtId="2" fontId="0" fillId="0" borderId="0" xfId="0" applyNumberFormat="1" applyBorder="1" applyAlignment="1">
      <alignment horizontal="center" vertical="center"/>
    </xf>
    <xf numFmtId="2" fontId="0" fillId="0" borderId="1" xfId="0" applyNumberFormat="1" applyBorder="1" applyAlignment="1">
      <alignment horizontal="center" vertical="center"/>
    </xf>
    <xf numFmtId="0" fontId="35" fillId="0" borderId="1" xfId="0" applyNumberFormat="1" applyFont="1" applyBorder="1" applyAlignment="1">
      <alignment horizontal="center" vertical="center" wrapText="1"/>
    </xf>
    <xf numFmtId="0" fontId="87" fillId="0" borderId="1" xfId="0" applyFont="1" applyBorder="1" applyAlignment="1">
      <alignment horizontal="center" vertical="center" wrapText="1"/>
    </xf>
    <xf numFmtId="2" fontId="19" fillId="0" borderId="0" xfId="0" applyNumberFormat="1" applyFont="1" applyAlignment="1">
      <alignment horizontal="center" vertical="center"/>
    </xf>
    <xf numFmtId="2" fontId="41" fillId="0" borderId="0" xfId="0" applyNumberFormat="1" applyFont="1" applyAlignment="1">
      <alignment vertical="center"/>
    </xf>
    <xf numFmtId="2" fontId="41" fillId="0" borderId="0" xfId="0" applyNumberFormat="1" applyFont="1" applyAlignment="1">
      <alignment horizontal="center" vertical="center"/>
    </xf>
    <xf numFmtId="2" fontId="19" fillId="0" borderId="0" xfId="0" applyNumberFormat="1" applyFont="1" applyFill="1" applyBorder="1" applyAlignment="1">
      <alignment horizontal="center" vertical="center" wrapText="1"/>
    </xf>
    <xf numFmtId="2" fontId="19" fillId="0" borderId="0" xfId="0" applyNumberFormat="1" applyFont="1" applyAlignment="1">
      <alignment vertical="center"/>
    </xf>
    <xf numFmtId="2" fontId="61" fillId="0" borderId="0" xfId="0" applyNumberFormat="1" applyFont="1" applyAlignment="1">
      <alignment horizontal="center" vertical="center"/>
    </xf>
    <xf numFmtId="2" fontId="61" fillId="0" borderId="0" xfId="0" applyNumberFormat="1" applyFont="1" applyAlignment="1">
      <alignment vertical="center"/>
    </xf>
    <xf numFmtId="2" fontId="57" fillId="0" borderId="0" xfId="0" applyNumberFormat="1" applyFont="1" applyAlignment="1">
      <alignment horizontal="center" vertical="center"/>
    </xf>
    <xf numFmtId="0" fontId="61" fillId="0" borderId="0" xfId="0" applyFont="1" applyAlignment="1">
      <alignment horizontal="left" vertical="center" wrapText="1"/>
    </xf>
    <xf numFmtId="0" fontId="88" fillId="0" borderId="0" xfId="0" applyFont="1" applyAlignment="1">
      <alignment horizontal="left" vertical="top"/>
    </xf>
    <xf numFmtId="0" fontId="61" fillId="0" borderId="0" xfId="0" applyFont="1" applyAlignment="1">
      <alignment horizontal="center" vertical="center" wrapText="1"/>
    </xf>
    <xf numFmtId="0" fontId="61" fillId="0" borderId="0" xfId="0" applyFont="1" applyAlignment="1">
      <alignment horizontal="center" vertical="top" wrapText="1"/>
    </xf>
    <xf numFmtId="0" fontId="88" fillId="0" borderId="0" xfId="0" applyFont="1" applyAlignment="1">
      <alignment horizontal="left" vertical="top" wrapText="1"/>
    </xf>
    <xf numFmtId="0" fontId="61" fillId="0" borderId="0" xfId="0" applyFont="1" applyAlignment="1">
      <alignment horizontal="left" vertical="top" wrapText="1"/>
    </xf>
    <xf numFmtId="0" fontId="61" fillId="0" borderId="2" xfId="0" applyFont="1" applyBorder="1" applyAlignment="1">
      <alignment horizontal="center" vertical="center" wrapText="1"/>
    </xf>
    <xf numFmtId="0" fontId="61" fillId="0" borderId="9" xfId="0" applyFont="1" applyBorder="1" applyAlignment="1">
      <alignment horizontal="center" vertical="center"/>
    </xf>
    <xf numFmtId="0" fontId="61" fillId="0" borderId="10" xfId="0" applyFont="1" applyBorder="1" applyAlignment="1">
      <alignment vertical="center" wrapText="1"/>
    </xf>
    <xf numFmtId="0" fontId="61" fillId="0" borderId="2" xfId="0" applyFont="1" applyBorder="1" applyAlignment="1">
      <alignment horizontal="left" vertical="center"/>
    </xf>
    <xf numFmtId="0" fontId="61" fillId="0" borderId="6" xfId="0" applyFont="1" applyBorder="1" applyAlignment="1">
      <alignment horizontal="center" vertical="center" wrapText="1"/>
    </xf>
    <xf numFmtId="0" fontId="61" fillId="0" borderId="6" xfId="0" applyFont="1" applyBorder="1" applyAlignment="1">
      <alignment horizontal="center" vertical="top" wrapText="1"/>
    </xf>
    <xf numFmtId="0" fontId="61" fillId="0" borderId="2" xfId="0" applyFont="1" applyBorder="1" applyAlignment="1">
      <alignment horizontal="right" vertical="center" wrapText="1"/>
    </xf>
    <xf numFmtId="0" fontId="61" fillId="0" borderId="3" xfId="0" applyFont="1" applyBorder="1" applyAlignment="1">
      <alignment horizontal="center" vertical="center" wrapText="1"/>
    </xf>
    <xf numFmtId="0" fontId="61" fillId="0" borderId="11" xfId="0" applyFont="1" applyBorder="1" applyAlignment="1">
      <alignment horizontal="center" vertical="center" wrapText="1"/>
    </xf>
    <xf numFmtId="0" fontId="61" fillId="0" borderId="12" xfId="0" applyFont="1" applyBorder="1" applyAlignment="1">
      <alignment horizontal="center" vertical="center" wrapText="1"/>
    </xf>
    <xf numFmtId="17" fontId="61" fillId="0" borderId="1" xfId="0" applyNumberFormat="1" applyFont="1" applyBorder="1" applyAlignment="1">
      <alignment horizontal="center" vertical="center" wrapText="1"/>
    </xf>
    <xf numFmtId="1" fontId="61" fillId="0" borderId="1" xfId="0" applyNumberFormat="1" applyFont="1" applyBorder="1" applyAlignment="1">
      <alignment horizontal="center" vertical="center"/>
    </xf>
    <xf numFmtId="14" fontId="61" fillId="0" borderId="1" xfId="0" applyNumberFormat="1" applyFont="1" applyBorder="1" applyAlignment="1">
      <alignment horizontal="center" vertical="center" wrapText="1"/>
    </xf>
    <xf numFmtId="0" fontId="88" fillId="0" borderId="1" xfId="0" applyFont="1" applyBorder="1" applyAlignment="1">
      <alignment horizontal="center" vertical="top" wrapText="1"/>
    </xf>
    <xf numFmtId="0" fontId="61" fillId="0" borderId="1" xfId="0" applyFont="1" applyBorder="1" applyAlignment="1">
      <alignment horizontal="center" wrapText="1"/>
    </xf>
    <xf numFmtId="0" fontId="61" fillId="0" borderId="0" xfId="0" applyFont="1" applyAlignment="1">
      <alignment horizontal="center" wrapText="1"/>
    </xf>
    <xf numFmtId="0" fontId="88" fillId="0" borderId="1" xfId="0" applyNumberFormat="1" applyFont="1" applyBorder="1" applyAlignment="1">
      <alignment horizontal="center" vertical="top" wrapText="1"/>
    </xf>
    <xf numFmtId="0" fontId="61" fillId="0" borderId="1" xfId="0" applyNumberFormat="1" applyFont="1" applyBorder="1" applyAlignment="1">
      <alignment horizontal="center" vertical="top" wrapText="1"/>
    </xf>
    <xf numFmtId="0" fontId="61" fillId="0" borderId="1" xfId="0" applyNumberFormat="1" applyFont="1" applyBorder="1" applyAlignment="1">
      <alignment horizontal="center" vertical="center" wrapText="1"/>
    </xf>
    <xf numFmtId="0" fontId="61" fillId="0" borderId="1" xfId="0" applyFont="1" applyBorder="1" applyAlignment="1">
      <alignment horizontal="left" vertical="center" wrapText="1"/>
    </xf>
    <xf numFmtId="17" fontId="61" fillId="0" borderId="1" xfId="0" applyNumberFormat="1" applyFont="1" applyBorder="1" applyAlignment="1">
      <alignment horizontal="center" vertical="top" wrapText="1"/>
    </xf>
    <xf numFmtId="0" fontId="61" fillId="0" borderId="0" xfId="0" applyFont="1" applyBorder="1" applyAlignment="1">
      <alignment horizontal="left" vertical="center" wrapText="1"/>
    </xf>
    <xf numFmtId="0" fontId="61" fillId="0" borderId="0" xfId="0" applyFont="1" applyBorder="1" applyAlignment="1">
      <alignment horizontal="left" vertical="top" wrapText="1"/>
    </xf>
    <xf numFmtId="0" fontId="61" fillId="0" borderId="0" xfId="0" applyFont="1" applyBorder="1" applyAlignment="1">
      <alignment horizontal="center" vertical="center" wrapText="1"/>
    </xf>
    <xf numFmtId="0" fontId="0" fillId="0" borderId="1" xfId="0" applyFill="1" applyBorder="1"/>
    <xf numFmtId="0" fontId="49" fillId="0" borderId="1" xfId="0" applyFont="1" applyFill="1" applyBorder="1"/>
    <xf numFmtId="0" fontId="0" fillId="0" borderId="6" xfId="0" applyBorder="1"/>
    <xf numFmtId="0" fontId="1" fillId="0" borderId="6" xfId="0" applyFont="1" applyBorder="1" applyAlignment="1">
      <alignment horizontal="center" vertical="center"/>
    </xf>
    <xf numFmtId="0" fontId="2" fillId="0" borderId="6" xfId="0" applyFont="1" applyBorder="1"/>
    <xf numFmtId="17" fontId="1" fillId="0" borderId="1" xfId="0" applyNumberFormat="1" applyFont="1" applyBorder="1" applyAlignment="1">
      <alignment vertical="center"/>
    </xf>
    <xf numFmtId="17" fontId="2" fillId="0" borderId="1" xfId="0" applyNumberFormat="1" applyFont="1" applyBorder="1"/>
    <xf numFmtId="17" fontId="1" fillId="0" borderId="1" xfId="0" applyNumberFormat="1" applyFont="1" applyBorder="1" applyAlignment="1">
      <alignment horizontal="center" vertical="center"/>
    </xf>
    <xf numFmtId="0" fontId="2" fillId="0" borderId="6" xfId="0" applyFont="1" applyBorder="1" applyAlignment="1">
      <alignment horizontal="center"/>
    </xf>
    <xf numFmtId="0" fontId="2" fillId="0" borderId="6" xfId="0" applyFont="1" applyFill="1" applyBorder="1" applyAlignment="1">
      <alignment horizontal="center"/>
    </xf>
    <xf numFmtId="0" fontId="0" fillId="0" borderId="1" xfId="0" applyFill="1" applyBorder="1" applyAlignment="1">
      <alignment horizontal="center"/>
    </xf>
    <xf numFmtId="0" fontId="58" fillId="0" borderId="6" xfId="0" applyFont="1" applyFill="1" applyBorder="1" applyAlignment="1">
      <alignment horizontal="center"/>
    </xf>
    <xf numFmtId="0" fontId="0" fillId="0" borderId="2" xfId="0" applyBorder="1" applyAlignment="1">
      <alignment horizontal="center" vertical="center" wrapText="1"/>
    </xf>
    <xf numFmtId="0" fontId="0" fillId="0" borderId="6" xfId="0"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Q83"/>
  <sheetViews>
    <sheetView view="pageBreakPreview" zoomScale="70" zoomScaleSheetLayoutView="70" workbookViewId="0">
      <pane ySplit="3" topLeftCell="A4" activePane="bottomLeft" state="frozen"/>
      <selection pane="bottomLeft" activeCell="J9" sqref="J9"/>
    </sheetView>
  </sheetViews>
  <sheetFormatPr defaultRowHeight="23.25"/>
  <cols>
    <col min="1" max="1" width="9.140625" style="1"/>
    <col min="2" max="2" width="20.5703125" style="1" customWidth="1"/>
    <col min="3" max="3" width="59.85546875" style="3" customWidth="1"/>
    <col min="4" max="4" width="15.85546875" style="2" customWidth="1"/>
    <col min="5" max="5" width="16.42578125" style="83" customWidth="1"/>
    <col min="6" max="6" width="11.7109375" style="5" customWidth="1"/>
    <col min="7" max="7" width="22.5703125" style="6" customWidth="1"/>
    <col min="8" max="8" width="32.85546875" style="93" customWidth="1"/>
    <col min="9" max="9" width="23" style="1" customWidth="1"/>
    <col min="10" max="10" width="60.140625" style="493" customWidth="1"/>
    <col min="11" max="11" width="35.5703125" style="182" customWidth="1"/>
    <col min="12" max="12" width="32.42578125" style="13" customWidth="1"/>
    <col min="13" max="13" width="30.140625" customWidth="1"/>
    <col min="14" max="14" width="30.28515625" customWidth="1"/>
    <col min="15" max="15" width="33" customWidth="1"/>
    <col min="16" max="16" width="37.7109375" customWidth="1"/>
    <col min="17" max="17" width="31.42578125" customWidth="1"/>
  </cols>
  <sheetData>
    <row r="1" spans="1:17" ht="46.5">
      <c r="A1" s="8"/>
      <c r="B1" s="8"/>
      <c r="C1" s="424" t="s">
        <v>512</v>
      </c>
      <c r="D1" s="9"/>
      <c r="E1" s="74"/>
      <c r="F1" s="10"/>
      <c r="G1" s="11"/>
      <c r="H1" s="84"/>
      <c r="I1" s="8"/>
    </row>
    <row r="2" spans="1:17">
      <c r="C2" s="4"/>
      <c r="D2" s="9"/>
      <c r="E2" s="74"/>
      <c r="F2" s="10"/>
      <c r="G2" s="11"/>
      <c r="H2" s="84"/>
      <c r="I2" s="8"/>
    </row>
    <row r="3" spans="1:17" s="56" customFormat="1" ht="31.5">
      <c r="A3" s="51" t="s">
        <v>4</v>
      </c>
      <c r="B3" s="51" t="s">
        <v>698</v>
      </c>
      <c r="C3" s="50" t="s">
        <v>0</v>
      </c>
      <c r="D3" s="50" t="s">
        <v>5</v>
      </c>
      <c r="E3" s="75" t="s">
        <v>1</v>
      </c>
      <c r="F3" s="52" t="s">
        <v>2</v>
      </c>
      <c r="G3" s="53" t="s">
        <v>3</v>
      </c>
      <c r="H3" s="85" t="s">
        <v>6</v>
      </c>
      <c r="I3" s="103" t="s">
        <v>18</v>
      </c>
      <c r="J3" s="494" t="s">
        <v>19</v>
      </c>
      <c r="K3" s="95" t="s">
        <v>20</v>
      </c>
      <c r="L3" s="54" t="s">
        <v>21</v>
      </c>
      <c r="M3" s="55" t="s">
        <v>22</v>
      </c>
      <c r="N3" s="55" t="s">
        <v>23</v>
      </c>
      <c r="O3" s="55" t="s">
        <v>24</v>
      </c>
      <c r="P3" s="55" t="s">
        <v>25</v>
      </c>
    </row>
    <row r="4" spans="1:17" s="43" customFormat="1" ht="130.5" customHeight="1">
      <c r="A4" s="70">
        <v>1</v>
      </c>
      <c r="B4" s="70">
        <v>703303</v>
      </c>
      <c r="C4" s="36" t="s">
        <v>519</v>
      </c>
      <c r="D4" s="44" t="s">
        <v>13</v>
      </c>
      <c r="E4" s="37">
        <v>44112</v>
      </c>
      <c r="F4" s="45"/>
      <c r="G4" s="38" t="s">
        <v>520</v>
      </c>
      <c r="H4" s="86" t="s">
        <v>521</v>
      </c>
      <c r="I4" s="44" t="s">
        <v>517</v>
      </c>
      <c r="J4" s="495" t="s">
        <v>518</v>
      </c>
      <c r="K4" s="96"/>
      <c r="L4" s="41"/>
      <c r="M4" s="41"/>
      <c r="N4" s="41"/>
      <c r="O4" s="42"/>
      <c r="P4" s="42"/>
      <c r="Q4" s="46"/>
    </row>
    <row r="5" spans="1:17" s="43" customFormat="1" ht="120" customHeight="1">
      <c r="A5" s="72">
        <v>2</v>
      </c>
      <c r="B5" s="72" t="s">
        <v>700</v>
      </c>
      <c r="C5" s="36" t="s">
        <v>88</v>
      </c>
      <c r="D5" s="37">
        <v>43729</v>
      </c>
      <c r="E5" s="76">
        <v>43742</v>
      </c>
      <c r="F5" s="38" t="s">
        <v>94</v>
      </c>
      <c r="G5" s="38" t="s">
        <v>79</v>
      </c>
      <c r="H5" s="86" t="s">
        <v>80</v>
      </c>
      <c r="I5" s="44" t="s">
        <v>81</v>
      </c>
      <c r="J5" s="495" t="s">
        <v>91</v>
      </c>
      <c r="K5" s="97"/>
      <c r="L5" s="39"/>
      <c r="M5" s="40"/>
      <c r="N5" s="41"/>
      <c r="O5" s="40"/>
      <c r="P5" s="42"/>
    </row>
    <row r="6" spans="1:17" s="49" customFormat="1" ht="130.5" customHeight="1">
      <c r="A6" s="70">
        <v>3</v>
      </c>
      <c r="B6" s="659">
        <v>844562</v>
      </c>
      <c r="C6" s="36" t="s">
        <v>89</v>
      </c>
      <c r="D6" s="44" t="s">
        <v>12</v>
      </c>
      <c r="E6" s="37">
        <v>43637</v>
      </c>
      <c r="F6" s="45"/>
      <c r="G6" s="38" t="s">
        <v>97</v>
      </c>
      <c r="H6" s="86" t="s">
        <v>71</v>
      </c>
      <c r="I6" s="44" t="s">
        <v>72</v>
      </c>
      <c r="J6" s="70" t="s">
        <v>84</v>
      </c>
      <c r="K6" s="98"/>
      <c r="L6" s="47"/>
      <c r="M6" s="48"/>
      <c r="N6" s="48"/>
      <c r="O6" s="48"/>
      <c r="P6" s="48"/>
    </row>
    <row r="7" spans="1:17" s="49" customFormat="1" ht="123.75" customHeight="1">
      <c r="A7" s="70">
        <v>4</v>
      </c>
      <c r="B7" s="659" t="s">
        <v>701</v>
      </c>
      <c r="C7" s="36" t="s">
        <v>90</v>
      </c>
      <c r="D7" s="44" t="s">
        <v>12</v>
      </c>
      <c r="E7" s="37">
        <v>43734</v>
      </c>
      <c r="F7" s="45"/>
      <c r="G7" s="38" t="s">
        <v>98</v>
      </c>
      <c r="H7" s="86" t="s">
        <v>85</v>
      </c>
      <c r="I7" s="44" t="s">
        <v>86</v>
      </c>
      <c r="J7" s="496" t="s">
        <v>162</v>
      </c>
      <c r="K7" s="96"/>
      <c r="L7" s="47"/>
      <c r="M7" s="48"/>
      <c r="N7" s="48"/>
      <c r="O7" s="48"/>
      <c r="P7" s="48"/>
    </row>
    <row r="8" spans="1:17" s="49" customFormat="1" ht="123.75" customHeight="1">
      <c r="A8" s="72">
        <v>5</v>
      </c>
      <c r="B8" s="72"/>
      <c r="C8" s="36" t="s">
        <v>100</v>
      </c>
      <c r="D8" s="44" t="s">
        <v>95</v>
      </c>
      <c r="E8" s="37">
        <v>43910</v>
      </c>
      <c r="F8" s="45"/>
      <c r="G8" s="38" t="s">
        <v>99</v>
      </c>
      <c r="H8" s="86" t="s">
        <v>96</v>
      </c>
      <c r="I8" s="44" t="s">
        <v>113</v>
      </c>
      <c r="J8" s="497" t="s">
        <v>165</v>
      </c>
      <c r="K8" s="96"/>
      <c r="L8" s="47"/>
      <c r="M8" s="48"/>
      <c r="N8" s="48"/>
      <c r="O8" s="48"/>
      <c r="P8" s="48"/>
    </row>
    <row r="9" spans="1:17" s="49" customFormat="1" ht="129.75" customHeight="1">
      <c r="A9" s="70">
        <v>6</v>
      </c>
      <c r="B9" s="70"/>
      <c r="C9" s="36" t="s">
        <v>101</v>
      </c>
      <c r="D9" s="44" t="s">
        <v>103</v>
      </c>
      <c r="E9" s="37">
        <v>44185</v>
      </c>
      <c r="F9" s="45"/>
      <c r="G9" s="38" t="s">
        <v>102</v>
      </c>
      <c r="H9" s="86" t="s">
        <v>96</v>
      </c>
      <c r="I9" s="44" t="s">
        <v>113</v>
      </c>
      <c r="J9" s="497" t="s">
        <v>722</v>
      </c>
      <c r="K9" s="96"/>
      <c r="L9" s="47"/>
      <c r="M9" s="48"/>
      <c r="N9" s="48"/>
      <c r="O9" s="48"/>
      <c r="P9" s="48"/>
    </row>
    <row r="10" spans="1:17" s="49" customFormat="1" ht="157.5" customHeight="1">
      <c r="A10" s="70">
        <v>7</v>
      </c>
      <c r="B10" s="70" t="s">
        <v>699</v>
      </c>
      <c r="C10" s="36" t="s">
        <v>109</v>
      </c>
      <c r="D10" s="44" t="s">
        <v>95</v>
      </c>
      <c r="E10" s="37">
        <v>43890</v>
      </c>
      <c r="F10" s="45"/>
      <c r="G10" s="38" t="s">
        <v>104</v>
      </c>
      <c r="H10" s="86" t="s">
        <v>105</v>
      </c>
      <c r="I10" s="44" t="s">
        <v>514</v>
      </c>
      <c r="J10" s="497" t="s">
        <v>525</v>
      </c>
      <c r="K10" s="96"/>
      <c r="L10" s="47"/>
      <c r="M10" s="48"/>
      <c r="N10" s="48"/>
      <c r="O10" s="48"/>
      <c r="P10" s="48"/>
    </row>
    <row r="11" spans="1:17" s="49" customFormat="1" ht="135.75" customHeight="1">
      <c r="A11" s="72">
        <v>8</v>
      </c>
      <c r="B11" s="72" t="s">
        <v>699</v>
      </c>
      <c r="C11" s="73" t="s">
        <v>108</v>
      </c>
      <c r="D11" s="44" t="s">
        <v>95</v>
      </c>
      <c r="E11" s="37">
        <v>43903</v>
      </c>
      <c r="F11" s="45"/>
      <c r="G11" s="38" t="s">
        <v>106</v>
      </c>
      <c r="H11" s="86" t="s">
        <v>107</v>
      </c>
      <c r="I11" s="44" t="s">
        <v>115</v>
      </c>
      <c r="J11" s="497"/>
      <c r="K11" s="96"/>
      <c r="L11" s="47"/>
      <c r="M11" s="48"/>
      <c r="N11" s="48"/>
      <c r="O11" s="48"/>
      <c r="P11" s="48"/>
    </row>
    <row r="12" spans="1:17" s="49" customFormat="1" ht="156" customHeight="1">
      <c r="A12" s="70">
        <v>9</v>
      </c>
      <c r="B12" s="72" t="s">
        <v>699</v>
      </c>
      <c r="C12" s="73" t="s">
        <v>110</v>
      </c>
      <c r="D12" s="44" t="s">
        <v>95</v>
      </c>
      <c r="E12" s="37">
        <v>43975</v>
      </c>
      <c r="F12" s="45"/>
      <c r="G12" s="38" t="s">
        <v>111</v>
      </c>
      <c r="H12" s="86" t="s">
        <v>112</v>
      </c>
      <c r="I12" s="44" t="s">
        <v>116</v>
      </c>
      <c r="J12" s="497"/>
      <c r="K12" s="96"/>
      <c r="L12" s="47"/>
      <c r="M12" s="48"/>
      <c r="N12" s="48"/>
      <c r="O12" s="48"/>
      <c r="P12" s="48"/>
    </row>
    <row r="13" spans="1:17" s="49" customFormat="1" ht="124.5" customHeight="1">
      <c r="A13" s="70">
        <v>10</v>
      </c>
      <c r="B13" s="70"/>
      <c r="C13" s="36" t="s">
        <v>509</v>
      </c>
      <c r="D13" s="44" t="s">
        <v>533</v>
      </c>
      <c r="E13" s="37">
        <v>43959</v>
      </c>
      <c r="F13" s="446" t="s">
        <v>532</v>
      </c>
      <c r="G13" s="38" t="s">
        <v>535</v>
      </c>
      <c r="H13" s="450" t="s">
        <v>527</v>
      </c>
      <c r="I13" s="44" t="s">
        <v>534</v>
      </c>
      <c r="J13" s="497" t="s">
        <v>721</v>
      </c>
      <c r="K13" s="96"/>
      <c r="L13" s="47"/>
      <c r="M13" s="48"/>
      <c r="N13" s="48"/>
      <c r="O13" s="48"/>
      <c r="P13" s="48"/>
    </row>
    <row r="14" spans="1:17" s="43" customFormat="1" ht="171.75" customHeight="1">
      <c r="A14" s="70">
        <v>11</v>
      </c>
      <c r="B14" s="72" t="s">
        <v>699</v>
      </c>
      <c r="C14" s="36" t="s">
        <v>582</v>
      </c>
      <c r="D14" s="44" t="s">
        <v>12</v>
      </c>
      <c r="E14" s="76">
        <v>44259</v>
      </c>
      <c r="F14" s="45"/>
      <c r="G14" s="38" t="s">
        <v>583</v>
      </c>
      <c r="H14" s="86" t="s">
        <v>584</v>
      </c>
      <c r="I14" s="44" t="s">
        <v>585</v>
      </c>
      <c r="J14" s="495" t="s">
        <v>702</v>
      </c>
      <c r="K14" s="473"/>
      <c r="L14" s="40"/>
      <c r="M14" s="40"/>
      <c r="N14" s="39"/>
      <c r="O14" s="39"/>
      <c r="P14" s="40"/>
      <c r="Q14" s="46"/>
    </row>
    <row r="15" spans="1:17" s="49" customFormat="1" ht="96" customHeight="1">
      <c r="A15" s="71"/>
      <c r="B15" s="71"/>
      <c r="C15" s="36"/>
      <c r="D15" s="45"/>
      <c r="E15" s="37"/>
      <c r="F15" s="45"/>
      <c r="G15" s="38"/>
      <c r="H15" s="86"/>
      <c r="I15" s="44"/>
      <c r="J15" s="499"/>
      <c r="K15" s="97"/>
      <c r="L15" s="47"/>
      <c r="M15" s="48"/>
      <c r="N15" s="48"/>
      <c r="O15" s="48"/>
      <c r="P15" s="48"/>
    </row>
    <row r="16" spans="1:17" s="49" customFormat="1" ht="96" customHeight="1">
      <c r="A16" s="71"/>
      <c r="B16" s="71"/>
      <c r="C16" s="36"/>
      <c r="D16" s="45"/>
      <c r="E16" s="37"/>
      <c r="F16" s="45"/>
      <c r="G16" s="38"/>
      <c r="H16" s="86"/>
      <c r="I16" s="44"/>
      <c r="J16" s="499"/>
      <c r="K16" s="97"/>
      <c r="L16" s="47"/>
      <c r="M16" s="48"/>
      <c r="N16" s="48"/>
      <c r="O16" s="48"/>
      <c r="P16" s="48"/>
    </row>
    <row r="17" spans="1:17" s="49" customFormat="1" ht="96" customHeight="1">
      <c r="A17" s="71"/>
      <c r="B17" s="71"/>
      <c r="C17" s="36"/>
      <c r="D17" s="45"/>
      <c r="E17" s="37"/>
      <c r="F17" s="45"/>
      <c r="G17" s="38"/>
      <c r="H17" s="86"/>
      <c r="I17" s="44"/>
      <c r="J17" s="499"/>
      <c r="K17" s="97"/>
      <c r="L17" s="47"/>
      <c r="M17" s="48"/>
      <c r="N17" s="48"/>
      <c r="O17" s="48"/>
      <c r="P17" s="48"/>
    </row>
    <row r="18" spans="1:17" s="49" customFormat="1" ht="96" customHeight="1">
      <c r="A18" s="71"/>
      <c r="B18" s="71"/>
      <c r="C18" s="36"/>
      <c r="D18" s="45"/>
      <c r="E18" s="37"/>
      <c r="F18" s="45"/>
      <c r="G18" s="38"/>
      <c r="H18" s="86"/>
      <c r="I18" s="44"/>
      <c r="J18" s="499"/>
      <c r="K18" s="97"/>
      <c r="L18" s="47"/>
      <c r="M18" s="48"/>
      <c r="N18" s="48"/>
      <c r="O18" s="48"/>
      <c r="P18" s="48"/>
    </row>
    <row r="19" spans="1:17" s="49" customFormat="1" ht="96" customHeight="1">
      <c r="A19" s="71"/>
      <c r="B19" s="71"/>
      <c r="C19" s="36"/>
      <c r="D19" s="45"/>
      <c r="E19" s="37"/>
      <c r="F19" s="45"/>
      <c r="G19" s="38"/>
      <c r="H19" s="86"/>
      <c r="I19" s="44"/>
      <c r="J19" s="499"/>
      <c r="K19" s="97"/>
      <c r="L19" s="47"/>
      <c r="M19" s="48"/>
      <c r="N19" s="48"/>
      <c r="O19" s="48"/>
      <c r="P19" s="48"/>
    </row>
    <row r="20" spans="1:17" s="49" customFormat="1" ht="96" customHeight="1">
      <c r="A20" s="71"/>
      <c r="B20" s="71"/>
      <c r="C20" s="36"/>
      <c r="D20" s="45"/>
      <c r="E20" s="37"/>
      <c r="F20" s="45"/>
      <c r="G20" s="38"/>
      <c r="H20" s="86"/>
      <c r="I20" s="44"/>
      <c r="J20" s="499"/>
      <c r="K20" s="97"/>
      <c r="L20" s="47"/>
      <c r="M20" s="48"/>
      <c r="N20" s="48"/>
      <c r="O20" s="48"/>
      <c r="P20" s="48"/>
    </row>
    <row r="21" spans="1:17" s="49" customFormat="1" ht="96" customHeight="1">
      <c r="A21" s="71"/>
      <c r="B21" s="71"/>
      <c r="C21" s="36"/>
      <c r="D21" s="45"/>
      <c r="E21" s="37"/>
      <c r="F21" s="45"/>
      <c r="G21" s="38"/>
      <c r="H21" s="86"/>
      <c r="I21" s="44"/>
      <c r="J21" s="499"/>
      <c r="K21" s="97"/>
      <c r="L21" s="47"/>
      <c r="M21" s="48"/>
      <c r="N21" s="48"/>
      <c r="O21" s="48"/>
      <c r="P21" s="48"/>
    </row>
    <row r="22" spans="1:17" s="49" customFormat="1" ht="96" customHeight="1">
      <c r="A22" s="71"/>
      <c r="B22" s="71"/>
      <c r="C22" s="36"/>
      <c r="D22" s="45"/>
      <c r="E22" s="37"/>
      <c r="F22" s="45"/>
      <c r="G22" s="38"/>
      <c r="H22" s="86"/>
      <c r="I22" s="44"/>
      <c r="J22" s="499"/>
      <c r="K22" s="97"/>
      <c r="L22" s="47"/>
      <c r="M22" s="48"/>
      <c r="N22" s="48"/>
      <c r="O22" s="48"/>
      <c r="P22" s="48"/>
    </row>
    <row r="23" spans="1:17" s="49" customFormat="1" ht="96" customHeight="1">
      <c r="A23" s="71"/>
      <c r="B23" s="71"/>
      <c r="C23" s="36"/>
      <c r="D23" s="45"/>
      <c r="E23" s="37"/>
      <c r="F23" s="45"/>
      <c r="G23" s="38"/>
      <c r="H23" s="86"/>
      <c r="I23" s="44"/>
      <c r="J23" s="499"/>
      <c r="K23" s="97"/>
      <c r="L23" s="47"/>
      <c r="M23" s="48"/>
      <c r="N23" s="48"/>
      <c r="O23" s="48"/>
      <c r="P23" s="48"/>
    </row>
    <row r="24" spans="1:17" s="49" customFormat="1" ht="96" customHeight="1">
      <c r="A24" s="71"/>
      <c r="B24" s="71"/>
      <c r="C24" s="616" t="s">
        <v>92</v>
      </c>
      <c r="D24" s="45"/>
      <c r="E24" s="37"/>
      <c r="F24" s="45"/>
      <c r="G24" s="38"/>
      <c r="H24" s="86"/>
      <c r="I24" s="44"/>
      <c r="J24" s="499"/>
      <c r="K24" s="97"/>
      <c r="L24" s="47"/>
      <c r="M24" s="48"/>
      <c r="N24" s="48"/>
      <c r="O24" s="48"/>
      <c r="P24" s="48"/>
    </row>
    <row r="25" spans="1:17" s="49" customFormat="1" ht="156" customHeight="1">
      <c r="A25" s="72">
        <v>11</v>
      </c>
      <c r="B25" s="72"/>
      <c r="C25" s="451" t="s">
        <v>539</v>
      </c>
      <c r="D25" s="45" t="s">
        <v>531</v>
      </c>
      <c r="E25" s="37">
        <v>44169</v>
      </c>
      <c r="F25" s="446" t="s">
        <v>530</v>
      </c>
      <c r="G25" s="38"/>
      <c r="H25" s="447" t="s">
        <v>528</v>
      </c>
      <c r="I25" s="448" t="s">
        <v>529</v>
      </c>
      <c r="J25" s="498" t="s">
        <v>656</v>
      </c>
      <c r="K25" s="97"/>
      <c r="L25" s="47"/>
      <c r="M25" s="48"/>
      <c r="N25" s="48"/>
      <c r="O25" s="48"/>
      <c r="P25" s="48"/>
    </row>
    <row r="26" spans="1:17" s="459" customFormat="1" ht="112.5" customHeight="1">
      <c r="A26" s="460">
        <v>2</v>
      </c>
      <c r="B26" s="460"/>
      <c r="C26" s="64" t="s">
        <v>540</v>
      </c>
      <c r="D26" s="64" t="s">
        <v>12</v>
      </c>
      <c r="E26" s="78">
        <v>43735</v>
      </c>
      <c r="F26" s="65"/>
      <c r="G26" s="66" t="s">
        <v>82</v>
      </c>
      <c r="H26" s="88" t="s">
        <v>11</v>
      </c>
      <c r="I26" s="461" t="s">
        <v>87</v>
      </c>
      <c r="J26" s="462" t="s">
        <v>536</v>
      </c>
      <c r="K26" s="102"/>
      <c r="L26" s="463"/>
      <c r="M26" s="454"/>
      <c r="N26" s="454"/>
      <c r="O26" s="454"/>
      <c r="P26" s="454"/>
    </row>
    <row r="27" spans="1:17" s="69" customFormat="1" ht="75">
      <c r="A27" s="62">
        <v>8</v>
      </c>
      <c r="B27" s="62"/>
      <c r="C27" s="63" t="s">
        <v>37</v>
      </c>
      <c r="D27" s="64" t="s">
        <v>8</v>
      </c>
      <c r="E27" s="78">
        <v>42948</v>
      </c>
      <c r="F27" s="65">
        <v>43313</v>
      </c>
      <c r="G27" s="66" t="s">
        <v>27</v>
      </c>
      <c r="H27" s="88" t="s">
        <v>9</v>
      </c>
      <c r="I27" s="64" t="s">
        <v>29</v>
      </c>
      <c r="J27" s="500" t="s">
        <v>163</v>
      </c>
      <c r="K27" s="101" t="s">
        <v>69</v>
      </c>
      <c r="L27" s="67"/>
      <c r="M27" s="68"/>
      <c r="N27" s="68"/>
      <c r="O27" s="68"/>
      <c r="P27" s="68"/>
    </row>
    <row r="28" spans="1:17" s="69" customFormat="1" ht="90">
      <c r="A28" s="64">
        <v>9</v>
      </c>
      <c r="B28" s="64"/>
      <c r="C28" s="63" t="s">
        <v>36</v>
      </c>
      <c r="D28" s="64" t="s">
        <v>13</v>
      </c>
      <c r="E28" s="78">
        <v>42887</v>
      </c>
      <c r="F28" s="65">
        <v>43617</v>
      </c>
      <c r="G28" s="66" t="s">
        <v>16</v>
      </c>
      <c r="H28" s="88" t="s">
        <v>14</v>
      </c>
      <c r="I28" s="64" t="s">
        <v>15</v>
      </c>
      <c r="J28" s="501" t="s">
        <v>83</v>
      </c>
      <c r="K28" s="102" t="s">
        <v>69</v>
      </c>
      <c r="L28" s="67"/>
      <c r="M28" s="68"/>
      <c r="N28" s="68"/>
      <c r="O28" s="68"/>
      <c r="P28" s="68"/>
    </row>
    <row r="29" spans="1:17" s="69" customFormat="1" ht="75">
      <c r="A29" s="64">
        <v>10</v>
      </c>
      <c r="B29" s="64"/>
      <c r="C29" s="63" t="s">
        <v>38</v>
      </c>
      <c r="D29" s="64" t="s">
        <v>35</v>
      </c>
      <c r="E29" s="78">
        <v>43070</v>
      </c>
      <c r="F29" s="65">
        <v>43435</v>
      </c>
      <c r="G29" s="66" t="s">
        <v>34</v>
      </c>
      <c r="H29" s="88" t="s">
        <v>32</v>
      </c>
      <c r="I29" s="64" t="s">
        <v>33</v>
      </c>
      <c r="J29" s="500" t="s">
        <v>164</v>
      </c>
      <c r="K29" s="101" t="s">
        <v>69</v>
      </c>
      <c r="L29" s="67"/>
      <c r="M29" s="68"/>
      <c r="N29" s="68"/>
      <c r="O29" s="68"/>
      <c r="P29" s="68"/>
    </row>
    <row r="30" spans="1:17" s="69" customFormat="1" ht="75">
      <c r="A30" s="64">
        <v>11</v>
      </c>
      <c r="B30" s="64"/>
      <c r="C30" s="63" t="s">
        <v>39</v>
      </c>
      <c r="D30" s="64" t="s">
        <v>35</v>
      </c>
      <c r="E30" s="78">
        <v>43132</v>
      </c>
      <c r="F30" s="65"/>
      <c r="G30" s="66" t="s">
        <v>40</v>
      </c>
      <c r="H30" s="88" t="s">
        <v>41</v>
      </c>
      <c r="I30" s="64" t="s">
        <v>42</v>
      </c>
      <c r="J30" s="502" t="s">
        <v>70</v>
      </c>
      <c r="K30" s="101" t="s">
        <v>64</v>
      </c>
      <c r="L30" s="67"/>
      <c r="M30" s="68"/>
      <c r="N30" s="68"/>
      <c r="O30" s="68"/>
      <c r="P30" s="68"/>
    </row>
    <row r="31" spans="1:17" s="458" customFormat="1" ht="146.25" customHeight="1">
      <c r="A31" s="460">
        <v>4</v>
      </c>
      <c r="B31" s="460"/>
      <c r="C31" s="63" t="s">
        <v>526</v>
      </c>
      <c r="D31" s="64" t="s">
        <v>12</v>
      </c>
      <c r="E31" s="617">
        <v>43063</v>
      </c>
      <c r="F31" s="65" t="s">
        <v>93</v>
      </c>
      <c r="G31" s="66" t="s">
        <v>31</v>
      </c>
      <c r="H31" s="88" t="s">
        <v>7</v>
      </c>
      <c r="I31" s="64" t="s">
        <v>26</v>
      </c>
      <c r="J31" s="501"/>
      <c r="K31" s="502"/>
      <c r="L31" s="618"/>
      <c r="M31" s="618"/>
      <c r="N31" s="619"/>
      <c r="O31" s="619"/>
      <c r="P31" s="618"/>
      <c r="Q31" s="457"/>
    </row>
    <row r="32" spans="1:17" s="33" customFormat="1">
      <c r="A32" s="27"/>
      <c r="B32" s="27"/>
      <c r="C32" s="28"/>
      <c r="D32" s="27"/>
      <c r="E32" s="79"/>
      <c r="F32" s="29"/>
      <c r="G32" s="30"/>
      <c r="H32" s="89"/>
      <c r="I32" s="27"/>
      <c r="J32" s="503"/>
      <c r="K32" s="184"/>
      <c r="L32" s="31"/>
      <c r="M32" s="32"/>
      <c r="N32" s="32"/>
      <c r="O32" s="32"/>
      <c r="P32" s="32"/>
    </row>
    <row r="33" spans="1:17" s="458" customFormat="1" ht="86.25" customHeight="1">
      <c r="A33" s="460">
        <v>1</v>
      </c>
      <c r="B33" s="460"/>
      <c r="C33" s="63" t="s">
        <v>515</v>
      </c>
      <c r="D33" s="64" t="s">
        <v>13</v>
      </c>
      <c r="E33" s="78">
        <v>43278</v>
      </c>
      <c r="F33" s="65"/>
      <c r="G33" s="66" t="s">
        <v>68</v>
      </c>
      <c r="H33" s="88" t="s">
        <v>10</v>
      </c>
      <c r="I33" s="64" t="s">
        <v>28</v>
      </c>
      <c r="J33" s="501" t="s">
        <v>516</v>
      </c>
      <c r="K33" s="124" t="s">
        <v>166</v>
      </c>
      <c r="L33" s="620"/>
      <c r="M33" s="620"/>
      <c r="N33" s="620"/>
      <c r="O33" s="621"/>
      <c r="P33" s="621"/>
      <c r="Q33" s="457"/>
    </row>
    <row r="34" spans="1:17" s="7" customFormat="1">
      <c r="A34" s="9"/>
      <c r="B34" s="9"/>
      <c r="C34" s="4"/>
      <c r="D34" s="9"/>
      <c r="E34" s="80"/>
      <c r="F34" s="12"/>
      <c r="G34" s="11"/>
      <c r="H34" s="90"/>
      <c r="I34" s="9"/>
      <c r="J34" s="493"/>
      <c r="K34" s="182"/>
      <c r="L34" s="14"/>
    </row>
    <row r="35" spans="1:17" s="7" customFormat="1">
      <c r="A35" s="9"/>
      <c r="B35" s="9"/>
      <c r="C35" s="4"/>
      <c r="D35" s="9"/>
      <c r="E35" s="80"/>
      <c r="F35" s="12"/>
      <c r="G35" s="11"/>
      <c r="H35" s="90"/>
      <c r="I35" s="9"/>
      <c r="J35" s="493"/>
      <c r="K35" s="182"/>
      <c r="L35" s="14"/>
    </row>
    <row r="36" spans="1:17" s="7" customFormat="1">
      <c r="A36" s="9"/>
      <c r="B36" s="9"/>
      <c r="C36" s="4"/>
      <c r="D36" s="9"/>
      <c r="E36" s="80"/>
      <c r="F36" s="12"/>
      <c r="G36" s="11"/>
      <c r="H36" s="90"/>
      <c r="I36" s="9"/>
      <c r="J36" s="493"/>
      <c r="K36" s="182"/>
      <c r="L36" s="14"/>
    </row>
    <row r="37" spans="1:17" s="7" customFormat="1">
      <c r="A37" s="9"/>
      <c r="B37" s="9"/>
      <c r="C37" s="4"/>
      <c r="D37" s="9"/>
      <c r="E37" s="80"/>
      <c r="F37" s="12"/>
      <c r="G37" s="11"/>
      <c r="H37" s="90"/>
      <c r="I37" s="9"/>
      <c r="J37" s="493"/>
      <c r="K37" s="182"/>
      <c r="L37" s="14"/>
    </row>
    <row r="38" spans="1:17" s="7" customFormat="1">
      <c r="A38" s="9"/>
      <c r="B38" s="9"/>
      <c r="C38" s="4"/>
      <c r="D38" s="9"/>
      <c r="E38" s="80"/>
      <c r="F38" s="12"/>
      <c r="G38" s="11"/>
      <c r="H38" s="90"/>
      <c r="I38" s="9"/>
      <c r="J38" s="493"/>
      <c r="K38" s="182"/>
      <c r="L38" s="14"/>
    </row>
    <row r="39" spans="1:17" s="7" customFormat="1">
      <c r="A39" s="9"/>
      <c r="B39" s="9"/>
      <c r="C39" s="4"/>
      <c r="D39" s="9"/>
      <c r="E39" s="80"/>
      <c r="F39" s="12"/>
      <c r="G39" s="11"/>
      <c r="H39" s="90"/>
      <c r="I39" s="9"/>
      <c r="J39" s="493"/>
      <c r="K39" s="182"/>
      <c r="L39" s="14"/>
    </row>
    <row r="40" spans="1:17" s="7" customFormat="1">
      <c r="A40" s="9"/>
      <c r="B40" s="9"/>
      <c r="C40" s="4"/>
      <c r="D40" s="9"/>
      <c r="E40" s="80"/>
      <c r="F40" s="12"/>
      <c r="G40" s="11"/>
      <c r="H40" s="90"/>
      <c r="I40" s="9"/>
      <c r="J40" s="493"/>
      <c r="K40" s="182"/>
      <c r="L40" s="14"/>
    </row>
    <row r="41" spans="1:17" s="7" customFormat="1">
      <c r="A41" s="9"/>
      <c r="B41" s="9"/>
      <c r="C41" s="4"/>
      <c r="D41" s="9"/>
      <c r="E41" s="80"/>
      <c r="F41" s="12"/>
      <c r="G41" s="11"/>
      <c r="H41" s="90"/>
      <c r="I41" s="9"/>
      <c r="J41" s="493"/>
      <c r="K41" s="182"/>
      <c r="L41" s="14"/>
    </row>
    <row r="42" spans="1:17" s="7" customFormat="1">
      <c r="A42" s="9"/>
      <c r="B42" s="9"/>
      <c r="C42" s="4"/>
      <c r="D42" s="9"/>
      <c r="E42" s="80"/>
      <c r="F42" s="12"/>
      <c r="G42" s="11"/>
      <c r="H42" s="90"/>
      <c r="I42" s="9"/>
      <c r="J42" s="493"/>
      <c r="K42" s="182"/>
      <c r="L42" s="14"/>
    </row>
    <row r="43" spans="1:17" s="7" customFormat="1">
      <c r="A43" s="9"/>
      <c r="B43" s="9"/>
      <c r="C43" s="4"/>
      <c r="D43" s="9"/>
      <c r="E43" s="80"/>
      <c r="F43" s="12"/>
      <c r="G43" s="11"/>
      <c r="H43" s="90"/>
      <c r="I43" s="9"/>
      <c r="J43" s="493"/>
      <c r="K43" s="182"/>
      <c r="L43" s="14"/>
    </row>
    <row r="44" spans="1:17" s="7" customFormat="1">
      <c r="A44" s="9"/>
      <c r="B44" s="9"/>
      <c r="C44" s="4"/>
      <c r="D44" s="9"/>
      <c r="E44" s="80"/>
      <c r="F44" s="12"/>
      <c r="G44" s="11"/>
      <c r="H44" s="90"/>
      <c r="I44" s="9"/>
      <c r="J44" s="493"/>
      <c r="K44" s="182"/>
      <c r="L44" s="14"/>
    </row>
    <row r="45" spans="1:17" s="7" customFormat="1">
      <c r="A45" s="9"/>
      <c r="B45" s="9"/>
      <c r="C45" s="4"/>
      <c r="D45" s="9"/>
      <c r="E45" s="80"/>
      <c r="F45" s="12"/>
      <c r="G45" s="11"/>
      <c r="H45" s="90"/>
      <c r="I45" s="9"/>
      <c r="J45" s="493"/>
      <c r="K45" s="182"/>
      <c r="L45" s="14"/>
    </row>
    <row r="46" spans="1:17" s="7" customFormat="1">
      <c r="A46" s="9"/>
      <c r="B46" s="9"/>
      <c r="C46" s="4"/>
      <c r="D46" s="9"/>
      <c r="E46" s="80"/>
      <c r="F46" s="12"/>
      <c r="G46" s="11"/>
      <c r="H46" s="90"/>
      <c r="I46" s="9"/>
      <c r="J46" s="493"/>
      <c r="K46" s="182"/>
      <c r="L46" s="14"/>
    </row>
    <row r="47" spans="1:17" s="7" customFormat="1">
      <c r="A47" s="9"/>
      <c r="B47" s="9"/>
      <c r="C47" s="4"/>
      <c r="D47" s="9"/>
      <c r="E47" s="80"/>
      <c r="F47" s="12"/>
      <c r="G47" s="11"/>
      <c r="H47" s="90"/>
      <c r="I47" s="9"/>
      <c r="J47" s="493"/>
      <c r="K47" s="182"/>
      <c r="L47" s="14"/>
    </row>
    <row r="48" spans="1:17" s="7" customFormat="1">
      <c r="A48" s="9"/>
      <c r="B48" s="9"/>
      <c r="C48" s="4"/>
      <c r="D48" s="9"/>
      <c r="E48" s="80"/>
      <c r="F48" s="12"/>
      <c r="G48" s="11"/>
      <c r="H48" s="90"/>
      <c r="I48" s="9"/>
      <c r="J48" s="493"/>
      <c r="K48" s="182"/>
      <c r="L48" s="14"/>
    </row>
    <row r="49" spans="1:12" s="7" customFormat="1">
      <c r="A49" s="9"/>
      <c r="B49" s="9"/>
      <c r="C49" s="4"/>
      <c r="D49" s="9"/>
      <c r="E49" s="80"/>
      <c r="F49" s="12"/>
      <c r="G49" s="11"/>
      <c r="H49" s="90"/>
      <c r="I49" s="9"/>
      <c r="J49" s="493"/>
      <c r="K49" s="182"/>
      <c r="L49" s="14"/>
    </row>
    <row r="50" spans="1:12" s="7" customFormat="1">
      <c r="A50" s="9"/>
      <c r="B50" s="9"/>
      <c r="C50" s="4"/>
      <c r="D50" s="9"/>
      <c r="E50" s="80"/>
      <c r="F50" s="12"/>
      <c r="G50" s="11"/>
      <c r="H50" s="90"/>
      <c r="I50" s="9"/>
      <c r="J50" s="493"/>
      <c r="K50" s="182"/>
      <c r="L50" s="14"/>
    </row>
    <row r="51" spans="1:12" s="7" customFormat="1">
      <c r="A51" s="9"/>
      <c r="B51" s="9"/>
      <c r="C51" s="4"/>
      <c r="D51" s="9"/>
      <c r="E51" s="80"/>
      <c r="F51" s="12"/>
      <c r="G51" s="11"/>
      <c r="H51" s="90"/>
      <c r="I51" s="9"/>
      <c r="J51" s="493"/>
      <c r="K51" s="182"/>
      <c r="L51" s="14"/>
    </row>
    <row r="52" spans="1:12" s="7" customFormat="1">
      <c r="A52" s="9"/>
      <c r="B52" s="9"/>
      <c r="C52" s="4"/>
      <c r="D52" s="9"/>
      <c r="E52" s="80"/>
      <c r="F52" s="12"/>
      <c r="G52" s="11"/>
      <c r="H52" s="90"/>
      <c r="I52" s="9"/>
      <c r="J52" s="493"/>
      <c r="K52" s="182"/>
      <c r="L52" s="14"/>
    </row>
    <row r="53" spans="1:12" s="7" customFormat="1">
      <c r="A53" s="9"/>
      <c r="B53" s="9"/>
      <c r="C53" s="4"/>
      <c r="D53" s="9"/>
      <c r="E53" s="80"/>
      <c r="F53" s="12"/>
      <c r="G53" s="11"/>
      <c r="H53" s="90"/>
      <c r="I53" s="9"/>
      <c r="J53" s="493"/>
      <c r="K53" s="182"/>
      <c r="L53" s="14"/>
    </row>
    <row r="54" spans="1:12" s="7" customFormat="1">
      <c r="A54" s="9"/>
      <c r="B54" s="9"/>
      <c r="C54" s="4"/>
      <c r="D54" s="9"/>
      <c r="E54" s="80"/>
      <c r="F54" s="12"/>
      <c r="G54" s="11"/>
      <c r="H54" s="90"/>
      <c r="I54" s="9"/>
      <c r="J54" s="493"/>
      <c r="K54" s="182"/>
      <c r="L54" s="14"/>
    </row>
    <row r="55" spans="1:12" s="7" customFormat="1">
      <c r="A55" s="9"/>
      <c r="B55" s="9"/>
      <c r="C55" s="4"/>
      <c r="D55" s="9"/>
      <c r="E55" s="80"/>
      <c r="F55" s="12"/>
      <c r="G55" s="11"/>
      <c r="H55" s="90"/>
      <c r="I55" s="9"/>
      <c r="J55" s="493"/>
      <c r="K55" s="182"/>
      <c r="L55" s="14"/>
    </row>
    <row r="56" spans="1:12" s="7" customFormat="1">
      <c r="A56" s="9"/>
      <c r="B56" s="9"/>
      <c r="C56" s="4"/>
      <c r="D56" s="9"/>
      <c r="E56" s="80"/>
      <c r="F56" s="12"/>
      <c r="G56" s="11"/>
      <c r="H56" s="90"/>
      <c r="I56" s="9"/>
      <c r="J56" s="493"/>
      <c r="K56" s="182"/>
      <c r="L56" s="14"/>
    </row>
    <row r="57" spans="1:12" s="7" customFormat="1">
      <c r="A57" s="9"/>
      <c r="B57" s="9"/>
      <c r="C57" s="4"/>
      <c r="D57" s="9"/>
      <c r="E57" s="80"/>
      <c r="F57" s="12"/>
      <c r="G57" s="11"/>
      <c r="H57" s="90"/>
      <c r="I57" s="9"/>
      <c r="J57" s="493"/>
      <c r="K57" s="182"/>
      <c r="L57" s="14"/>
    </row>
    <row r="58" spans="1:12" s="7" customFormat="1">
      <c r="A58" s="9"/>
      <c r="B58" s="9"/>
      <c r="C58" s="4"/>
      <c r="D58" s="9"/>
      <c r="E58" s="80"/>
      <c r="F58" s="12"/>
      <c r="G58" s="11"/>
      <c r="H58" s="90"/>
      <c r="I58" s="9"/>
      <c r="J58" s="493"/>
      <c r="K58" s="182"/>
      <c r="L58" s="14"/>
    </row>
    <row r="59" spans="1:12" s="7" customFormat="1">
      <c r="A59" s="9"/>
      <c r="B59" s="9"/>
      <c r="C59" s="4"/>
      <c r="D59" s="9"/>
      <c r="E59" s="80"/>
      <c r="F59" s="12"/>
      <c r="G59" s="11"/>
      <c r="H59" s="90"/>
      <c r="I59" s="9"/>
      <c r="J59" s="493"/>
      <c r="K59" s="182"/>
      <c r="L59" s="14"/>
    </row>
    <row r="60" spans="1:12" s="7" customFormat="1">
      <c r="A60" s="9"/>
      <c r="B60" s="9"/>
      <c r="C60" s="4"/>
      <c r="D60" s="9"/>
      <c r="E60" s="80"/>
      <c r="F60" s="12"/>
      <c r="G60" s="11"/>
      <c r="H60" s="90"/>
      <c r="I60" s="9"/>
      <c r="J60" s="493"/>
      <c r="K60" s="182"/>
      <c r="L60" s="14"/>
    </row>
    <row r="61" spans="1:12" s="7" customFormat="1">
      <c r="A61" s="9"/>
      <c r="B61" s="9"/>
      <c r="C61" s="4"/>
      <c r="D61" s="9"/>
      <c r="E61" s="80"/>
      <c r="F61" s="12"/>
      <c r="G61" s="11"/>
      <c r="H61" s="90"/>
      <c r="I61" s="9"/>
      <c r="J61" s="493"/>
      <c r="K61" s="182"/>
      <c r="L61" s="14"/>
    </row>
    <row r="62" spans="1:12" s="7" customFormat="1">
      <c r="A62" s="9"/>
      <c r="B62" s="9"/>
      <c r="C62" s="4"/>
      <c r="D62" s="9"/>
      <c r="E62" s="80"/>
      <c r="F62" s="12"/>
      <c r="G62" s="11" t="s">
        <v>30</v>
      </c>
      <c r="H62" s="90"/>
      <c r="I62" s="9"/>
      <c r="J62" s="493"/>
      <c r="K62" s="182"/>
      <c r="L62" s="14"/>
    </row>
    <row r="63" spans="1:12" s="7" customFormat="1">
      <c r="A63" s="9"/>
      <c r="B63" s="9"/>
      <c r="C63" s="4"/>
      <c r="D63" s="9"/>
      <c r="E63" s="80"/>
      <c r="F63" s="12"/>
      <c r="G63" s="11"/>
      <c r="H63" s="90"/>
      <c r="I63" s="9"/>
      <c r="J63" s="493"/>
      <c r="K63" s="182"/>
      <c r="L63" s="14"/>
    </row>
    <row r="64" spans="1:12" s="7" customFormat="1">
      <c r="A64" s="9"/>
      <c r="B64" s="9"/>
      <c r="C64" s="4"/>
      <c r="D64" s="9"/>
      <c r="E64" s="80"/>
      <c r="F64" s="12"/>
      <c r="G64" s="11"/>
      <c r="H64" s="90"/>
      <c r="I64" s="9"/>
      <c r="J64" s="493"/>
      <c r="K64" s="182"/>
      <c r="L64" s="14"/>
    </row>
    <row r="65" spans="1:12" s="7" customFormat="1">
      <c r="A65" s="9"/>
      <c r="B65" s="9"/>
      <c r="C65" s="4"/>
      <c r="D65" s="9"/>
      <c r="E65" s="80"/>
      <c r="F65" s="12"/>
      <c r="G65" s="11"/>
      <c r="H65" s="90"/>
      <c r="I65" s="9"/>
      <c r="J65" s="493"/>
      <c r="K65" s="182"/>
      <c r="L65" s="14"/>
    </row>
    <row r="66" spans="1:12" s="7" customFormat="1">
      <c r="A66" s="9"/>
      <c r="B66" s="9"/>
      <c r="C66" s="4"/>
      <c r="D66" s="9"/>
      <c r="E66" s="80"/>
      <c r="F66" s="12"/>
      <c r="G66" s="11"/>
      <c r="H66" s="90"/>
      <c r="I66" s="9"/>
      <c r="J66" s="493"/>
      <c r="K66" s="182"/>
      <c r="L66" s="14"/>
    </row>
    <row r="67" spans="1:12" s="7" customFormat="1">
      <c r="A67" s="9"/>
      <c r="B67" s="9"/>
      <c r="C67" s="4"/>
      <c r="D67" s="9"/>
      <c r="E67" s="80"/>
      <c r="F67" s="12"/>
      <c r="G67" s="11"/>
      <c r="H67" s="90"/>
      <c r="I67" s="9"/>
      <c r="J67" s="493"/>
      <c r="K67" s="182"/>
      <c r="L67" s="14"/>
    </row>
    <row r="68" spans="1:12" s="7" customFormat="1">
      <c r="A68" s="9"/>
      <c r="B68" s="9"/>
      <c r="C68" s="4"/>
      <c r="D68" s="9"/>
      <c r="E68" s="80"/>
      <c r="F68" s="12"/>
      <c r="G68" s="11"/>
      <c r="H68" s="90"/>
      <c r="I68" s="9"/>
      <c r="J68" s="493"/>
      <c r="K68" s="182"/>
      <c r="L68" s="14"/>
    </row>
    <row r="69" spans="1:12" s="7" customFormat="1">
      <c r="A69" s="9"/>
      <c r="B69" s="9"/>
      <c r="C69" s="4"/>
      <c r="D69" s="9"/>
      <c r="E69" s="80"/>
      <c r="F69" s="12"/>
      <c r="G69" s="11"/>
      <c r="H69" s="90"/>
      <c r="I69" s="9"/>
      <c r="J69" s="493"/>
      <c r="K69" s="182"/>
      <c r="L69" s="14"/>
    </row>
    <row r="70" spans="1:12" s="7" customFormat="1">
      <c r="A70" s="9"/>
      <c r="B70" s="9"/>
      <c r="C70" s="4"/>
      <c r="D70" s="9"/>
      <c r="E70" s="80"/>
      <c r="F70" s="12"/>
      <c r="G70" s="11"/>
      <c r="H70" s="90"/>
      <c r="I70" s="9"/>
      <c r="J70" s="493"/>
      <c r="K70" s="182"/>
      <c r="L70" s="14"/>
    </row>
    <row r="71" spans="1:12" s="7" customFormat="1">
      <c r="A71" s="9"/>
      <c r="B71" s="9"/>
      <c r="C71" s="4"/>
      <c r="D71" s="9"/>
      <c r="E71" s="80"/>
      <c r="F71" s="12"/>
      <c r="G71" s="11"/>
      <c r="H71" s="90"/>
      <c r="I71" s="9"/>
      <c r="J71" s="493"/>
      <c r="K71" s="182"/>
      <c r="L71" s="14"/>
    </row>
    <row r="72" spans="1:12" s="7" customFormat="1">
      <c r="A72" s="9"/>
      <c r="B72" s="9"/>
      <c r="C72" s="4"/>
      <c r="D72" s="9"/>
      <c r="E72" s="80"/>
      <c r="F72" s="12"/>
      <c r="G72" s="11"/>
      <c r="H72" s="90"/>
      <c r="I72" s="9"/>
      <c r="J72" s="493"/>
      <c r="K72" s="182"/>
      <c r="L72" s="14"/>
    </row>
    <row r="73" spans="1:12" s="7" customFormat="1">
      <c r="A73" s="9"/>
      <c r="B73" s="9"/>
      <c r="C73" s="4"/>
      <c r="D73" s="9"/>
      <c r="E73" s="80"/>
      <c r="F73" s="12"/>
      <c r="G73" s="11"/>
      <c r="H73" s="90"/>
      <c r="I73" s="9"/>
      <c r="J73" s="493"/>
      <c r="K73" s="182"/>
      <c r="L73" s="14"/>
    </row>
    <row r="74" spans="1:12" s="7" customFormat="1">
      <c r="A74" s="9"/>
      <c r="B74" s="9"/>
      <c r="C74" s="4"/>
      <c r="D74" s="9"/>
      <c r="E74" s="80"/>
      <c r="F74" s="12"/>
      <c r="G74" s="11"/>
      <c r="H74" s="90"/>
      <c r="I74" s="9"/>
      <c r="J74" s="493"/>
      <c r="K74" s="182"/>
      <c r="L74" s="14"/>
    </row>
    <row r="75" spans="1:12" s="7" customFormat="1">
      <c r="A75" s="9"/>
      <c r="B75" s="9"/>
      <c r="C75" s="4"/>
      <c r="D75" s="9"/>
      <c r="E75" s="80"/>
      <c r="F75" s="12"/>
      <c r="G75" s="11"/>
      <c r="H75" s="90"/>
      <c r="I75" s="9"/>
      <c r="J75" s="493"/>
      <c r="K75" s="182"/>
      <c r="L75" s="14"/>
    </row>
    <row r="76" spans="1:12" s="7" customFormat="1">
      <c r="A76" s="9"/>
      <c r="B76" s="9"/>
      <c r="C76" s="4"/>
      <c r="D76" s="9"/>
      <c r="E76" s="80"/>
      <c r="F76" s="12"/>
      <c r="G76" s="11"/>
      <c r="H76" s="90"/>
      <c r="I76" s="9"/>
      <c r="J76" s="493"/>
      <c r="K76" s="182"/>
      <c r="L76" s="14"/>
    </row>
    <row r="77" spans="1:12" s="7" customFormat="1">
      <c r="A77" s="9"/>
      <c r="B77" s="9"/>
      <c r="C77" s="4"/>
      <c r="D77" s="9"/>
      <c r="E77" s="80"/>
      <c r="F77" s="12"/>
      <c r="G77" s="11"/>
      <c r="H77" s="90"/>
      <c r="I77" s="9"/>
      <c r="J77" s="493"/>
      <c r="K77" s="182"/>
      <c r="L77" s="14"/>
    </row>
    <row r="78" spans="1:12" s="7" customFormat="1">
      <c r="A78" s="9"/>
      <c r="B78" s="9"/>
      <c r="C78" s="4"/>
      <c r="D78" s="9"/>
      <c r="E78" s="80"/>
      <c r="F78" s="12"/>
      <c r="G78" s="11"/>
      <c r="H78" s="90"/>
      <c r="I78" s="9"/>
      <c r="J78" s="493"/>
      <c r="K78" s="182"/>
      <c r="L78" s="14"/>
    </row>
    <row r="79" spans="1:12" s="7" customFormat="1">
      <c r="A79" s="16"/>
      <c r="B79" s="16"/>
      <c r="C79" s="17"/>
      <c r="D79" s="18"/>
      <c r="E79" s="81"/>
      <c r="F79" s="19"/>
      <c r="G79" s="20"/>
      <c r="H79" s="91"/>
      <c r="I79" s="18"/>
      <c r="J79" s="493"/>
      <c r="K79" s="182"/>
      <c r="L79" s="14"/>
    </row>
    <row r="80" spans="1:12">
      <c r="A80" s="16"/>
      <c r="B80" s="16"/>
      <c r="C80" s="21"/>
      <c r="D80" s="18"/>
      <c r="E80" s="82"/>
      <c r="F80" s="22"/>
      <c r="G80" s="20"/>
      <c r="H80" s="91"/>
      <c r="I80" s="16"/>
    </row>
    <row r="81" spans="1:9">
      <c r="A81" s="16"/>
      <c r="B81" s="16"/>
      <c r="C81" s="17"/>
      <c r="D81" s="18"/>
      <c r="E81" s="82"/>
      <c r="F81" s="23"/>
      <c r="G81" s="20"/>
      <c r="H81" s="92"/>
      <c r="I81" s="16"/>
    </row>
    <row r="82" spans="1:9">
      <c r="A82" s="16"/>
      <c r="B82" s="16"/>
      <c r="C82" s="17"/>
      <c r="D82" s="18"/>
      <c r="E82" s="82"/>
      <c r="F82" s="23"/>
      <c r="G82" s="20"/>
      <c r="H82" s="92"/>
      <c r="I82" s="16"/>
    </row>
    <row r="83" spans="1:9">
      <c r="A83" s="24"/>
      <c r="B83" s="24"/>
      <c r="C83" s="21"/>
      <c r="D83" s="18"/>
      <c r="E83" s="82"/>
      <c r="F83" s="19"/>
      <c r="G83" s="20"/>
      <c r="H83" s="91"/>
      <c r="I83" s="16"/>
    </row>
  </sheetData>
  <pageMargins left="0.31496062992125984" right="0.19685039370078741" top="0.27559055118110237" bottom="0.27559055118110237" header="0.31496062992125984" footer="0.31496062992125984"/>
  <pageSetup paperSize="9" scale="49" orientation="landscape" r:id="rId1"/>
  <rowBreaks count="2" manualBreakCount="2">
    <brk id="10" max="16383" man="1"/>
    <brk id="14" max="16383" man="1"/>
  </rowBreaks>
  <colBreaks count="2" manualBreakCount="2">
    <brk id="10" max="1048575" man="1"/>
    <brk id="11" max="1048575" man="1"/>
  </colBreaks>
  <legacyDrawing r:id="rId2"/>
</worksheet>
</file>

<file path=xl/worksheets/sheet10.xml><?xml version="1.0" encoding="utf-8"?>
<worksheet xmlns="http://schemas.openxmlformats.org/spreadsheetml/2006/main" xmlns:r="http://schemas.openxmlformats.org/officeDocument/2006/relationships">
  <dimension ref="A2:J61"/>
  <sheetViews>
    <sheetView workbookViewId="0">
      <selection activeCell="F26" sqref="F26"/>
    </sheetView>
  </sheetViews>
  <sheetFormatPr defaultRowHeight="15"/>
  <cols>
    <col min="2" max="2" width="52.140625" customWidth="1"/>
    <col min="3" max="3" width="18.28515625" style="185" customWidth="1"/>
    <col min="4" max="4" width="10.42578125" style="186" customWidth="1"/>
    <col min="5" max="5" width="12" style="185" customWidth="1"/>
    <col min="6" max="6" width="16.28515625" style="185" customWidth="1"/>
  </cols>
  <sheetData>
    <row r="2" spans="1:10">
      <c r="A2" s="347" t="s">
        <v>388</v>
      </c>
    </row>
    <row r="3" spans="1:10">
      <c r="A3" s="585" t="s">
        <v>632</v>
      </c>
    </row>
    <row r="4" spans="1:10">
      <c r="A4" s="585" t="s">
        <v>633</v>
      </c>
    </row>
    <row r="5" spans="1:10">
      <c r="A5" s="584" t="s">
        <v>389</v>
      </c>
    </row>
    <row r="6" spans="1:10" ht="15.75">
      <c r="A6" s="225" t="s">
        <v>634</v>
      </c>
    </row>
    <row r="7" spans="1:10">
      <c r="A7" s="161" t="s">
        <v>635</v>
      </c>
    </row>
    <row r="8" spans="1:10">
      <c r="D8" s="190" t="s">
        <v>390</v>
      </c>
    </row>
    <row r="9" spans="1:10">
      <c r="A9" s="25"/>
      <c r="B9" s="25"/>
      <c r="C9" s="191"/>
    </row>
    <row r="10" spans="1:10" s="556" customFormat="1" ht="48.75" customHeight="1">
      <c r="A10" s="553" t="s">
        <v>173</v>
      </c>
      <c r="B10" s="553" t="s">
        <v>441</v>
      </c>
      <c r="C10" s="554" t="s">
        <v>175</v>
      </c>
      <c r="D10" s="555" t="s">
        <v>176</v>
      </c>
      <c r="E10" s="554" t="s">
        <v>177</v>
      </c>
      <c r="F10" s="554" t="s">
        <v>178</v>
      </c>
    </row>
    <row r="11" spans="1:10" s="197" customFormat="1" ht="19.5" customHeight="1">
      <c r="A11" s="103"/>
      <c r="B11" s="103"/>
      <c r="C11" s="195" t="s">
        <v>180</v>
      </c>
      <c r="D11" s="196" t="s">
        <v>181</v>
      </c>
      <c r="E11" s="195" t="s">
        <v>182</v>
      </c>
      <c r="F11" s="195"/>
    </row>
    <row r="12" spans="1:10" ht="36.75" customHeight="1">
      <c r="A12" s="425">
        <v>1</v>
      </c>
      <c r="B12" s="199" t="s">
        <v>629</v>
      </c>
      <c r="C12" s="582">
        <v>339724.78</v>
      </c>
      <c r="D12" s="583">
        <v>0</v>
      </c>
      <c r="E12" s="582">
        <v>51822.42</v>
      </c>
      <c r="F12" s="582">
        <v>339724.78</v>
      </c>
      <c r="G12" s="203"/>
      <c r="H12" s="203"/>
      <c r="I12" s="203"/>
      <c r="J12" s="203"/>
    </row>
    <row r="13" spans="1:10" ht="30">
      <c r="A13" s="425">
        <v>2</v>
      </c>
      <c r="B13" s="199" t="s">
        <v>630</v>
      </c>
      <c r="C13" s="582">
        <v>339724.78</v>
      </c>
      <c r="D13" s="583">
        <v>0</v>
      </c>
      <c r="E13" s="582">
        <v>51822.42</v>
      </c>
      <c r="F13" s="582">
        <v>339724.78</v>
      </c>
      <c r="G13" s="203"/>
      <c r="H13" s="203"/>
      <c r="I13" s="203"/>
      <c r="J13" s="203"/>
    </row>
    <row r="14" spans="1:10" ht="30">
      <c r="A14" s="425">
        <v>3</v>
      </c>
      <c r="B14" s="199" t="s">
        <v>631</v>
      </c>
      <c r="C14" s="582">
        <v>339724.78</v>
      </c>
      <c r="D14" s="583">
        <v>0</v>
      </c>
      <c r="E14" s="582">
        <v>51822.42</v>
      </c>
      <c r="F14" s="582">
        <v>339724.78</v>
      </c>
      <c r="G14" s="203"/>
      <c r="H14" s="203"/>
      <c r="I14" s="203"/>
      <c r="J14" s="203"/>
    </row>
    <row r="15" spans="1:10" ht="15" customHeight="1">
      <c r="A15" s="198"/>
      <c r="B15" s="199"/>
      <c r="C15" s="200"/>
      <c r="D15" s="201"/>
      <c r="E15" s="200"/>
      <c r="F15" s="200"/>
      <c r="G15" s="203"/>
      <c r="H15" s="203"/>
      <c r="I15" s="203"/>
      <c r="J15" s="203"/>
    </row>
    <row r="16" spans="1:10" ht="15.75">
      <c r="A16" s="204"/>
      <c r="B16" s="580"/>
      <c r="C16" s="206"/>
      <c r="D16" s="207"/>
      <c r="E16" s="200"/>
      <c r="F16" s="200"/>
      <c r="G16" s="203"/>
      <c r="H16" s="203"/>
      <c r="I16" s="203"/>
      <c r="J16" s="203"/>
    </row>
    <row r="17" spans="1:10" ht="15.75">
      <c r="A17" s="198"/>
      <c r="B17" s="581"/>
      <c r="C17" s="210"/>
      <c r="D17" s="211"/>
      <c r="E17" s="202"/>
      <c r="F17" s="202"/>
      <c r="G17" s="203"/>
      <c r="H17" s="203"/>
      <c r="I17" s="203"/>
      <c r="J17" s="203"/>
    </row>
    <row r="18" spans="1:10" ht="15.75">
      <c r="A18" s="433"/>
      <c r="B18" s="209"/>
      <c r="C18" s="210"/>
      <c r="D18" s="211"/>
      <c r="E18" s="202"/>
      <c r="F18" s="202"/>
      <c r="G18" s="203"/>
      <c r="H18" s="203"/>
      <c r="I18" s="203"/>
      <c r="J18" s="203"/>
    </row>
    <row r="19" spans="1:10" ht="15.75">
      <c r="A19" s="214"/>
      <c r="B19" s="215"/>
      <c r="C19" s="216"/>
      <c r="D19" s="217"/>
      <c r="E19" s="218"/>
      <c r="F19" s="218"/>
      <c r="G19" s="203"/>
      <c r="H19" s="203"/>
      <c r="I19" s="203"/>
      <c r="J19" s="203"/>
    </row>
    <row r="20" spans="1:10" s="25" customFormat="1" ht="15.75">
      <c r="A20" s="214"/>
      <c r="B20" s="215"/>
      <c r="C20" s="216"/>
      <c r="D20" s="217"/>
      <c r="E20" s="218"/>
      <c r="F20" s="218"/>
      <c r="G20" s="215"/>
      <c r="H20" s="215"/>
      <c r="I20" s="215"/>
      <c r="J20" s="215"/>
    </row>
    <row r="21" spans="1:10" s="25" customFormat="1" ht="15.75">
      <c r="A21" s="214"/>
      <c r="B21" s="215"/>
      <c r="C21" s="218"/>
      <c r="D21" s="217"/>
      <c r="E21" s="218"/>
      <c r="F21" s="218"/>
      <c r="G21" s="215"/>
      <c r="H21" s="215"/>
      <c r="I21" s="215"/>
      <c r="J21" s="215"/>
    </row>
    <row r="22" spans="1:10" s="25" customFormat="1" ht="15.75">
      <c r="A22" s="214"/>
      <c r="B22" s="215"/>
      <c r="C22" s="218"/>
      <c r="D22" s="217"/>
      <c r="E22" s="218"/>
      <c r="F22" s="218"/>
      <c r="G22" s="215"/>
      <c r="H22" s="215"/>
      <c r="I22" s="215"/>
      <c r="J22" s="215"/>
    </row>
    <row r="23" spans="1:10" s="25" customFormat="1" ht="15.75">
      <c r="A23" s="214"/>
      <c r="B23" s="215"/>
      <c r="C23" s="218"/>
      <c r="D23" s="217"/>
      <c r="E23" s="218"/>
      <c r="F23" s="218"/>
      <c r="G23" s="215"/>
      <c r="H23" s="215"/>
      <c r="I23" s="215"/>
      <c r="J23" s="215"/>
    </row>
    <row r="24" spans="1:10" s="25" customFormat="1" ht="15.75">
      <c r="A24" s="214"/>
      <c r="B24" s="215"/>
      <c r="C24" s="218"/>
      <c r="D24" s="217"/>
      <c r="E24" s="218"/>
      <c r="F24" s="218"/>
      <c r="G24" s="215"/>
      <c r="H24" s="215"/>
      <c r="I24" s="215"/>
      <c r="J24" s="215"/>
    </row>
    <row r="25" spans="1:10" s="25" customFormat="1" ht="15.75">
      <c r="A25" s="214"/>
      <c r="B25" s="215"/>
      <c r="C25" s="218"/>
      <c r="D25" s="217"/>
      <c r="E25" s="218"/>
      <c r="F25" s="218"/>
      <c r="G25" s="215"/>
      <c r="H25" s="215"/>
      <c r="I25" s="215"/>
      <c r="J25" s="215"/>
    </row>
    <row r="26" spans="1:10" s="25" customFormat="1" ht="15.75">
      <c r="A26" s="214"/>
      <c r="B26" s="215"/>
      <c r="C26" s="218"/>
      <c r="D26" s="217"/>
      <c r="E26" s="218"/>
      <c r="F26" s="218"/>
      <c r="G26" s="215"/>
      <c r="H26" s="215"/>
      <c r="I26" s="215"/>
      <c r="J26" s="215"/>
    </row>
    <row r="27" spans="1:10" ht="15.75">
      <c r="A27" s="219"/>
      <c r="C27" s="220"/>
      <c r="D27" s="221"/>
      <c r="E27" s="220"/>
      <c r="F27" s="220"/>
      <c r="G27" s="203"/>
      <c r="H27" s="203"/>
      <c r="I27" s="203"/>
      <c r="J27" s="203"/>
    </row>
    <row r="28" spans="1:10" ht="15.75">
      <c r="A28" s="219"/>
      <c r="C28" s="220"/>
      <c r="D28" s="221"/>
      <c r="E28" s="220"/>
      <c r="F28" s="220"/>
      <c r="G28" s="203"/>
      <c r="H28" s="203"/>
      <c r="I28" s="203"/>
      <c r="J28" s="203"/>
    </row>
    <row r="29" spans="1:10" ht="15.75">
      <c r="A29" s="219"/>
      <c r="C29" s="220"/>
      <c r="D29" s="221"/>
      <c r="E29" s="220"/>
      <c r="F29" s="220"/>
      <c r="G29" s="203"/>
      <c r="H29" s="203"/>
      <c r="I29" s="203"/>
      <c r="J29" s="203"/>
    </row>
    <row r="30" spans="1:10" ht="15.75">
      <c r="A30" s="219"/>
      <c r="C30" s="220"/>
      <c r="D30" s="221"/>
      <c r="E30" s="220"/>
      <c r="F30" s="220"/>
      <c r="G30" s="203"/>
      <c r="H30" s="203"/>
      <c r="I30" s="203"/>
      <c r="J30" s="203"/>
    </row>
    <row r="41" spans="3:6" ht="21">
      <c r="F41" s="345" t="s">
        <v>406</v>
      </c>
    </row>
    <row r="46" spans="3:6">
      <c r="C46"/>
      <c r="D46"/>
      <c r="E46" t="s">
        <v>278</v>
      </c>
      <c r="F46"/>
    </row>
    <row r="47" spans="3:6">
      <c r="C47"/>
      <c r="D47"/>
      <c r="E47"/>
      <c r="F47"/>
    </row>
    <row r="48" spans="3:6">
      <c r="C48"/>
      <c r="D48"/>
      <c r="E48"/>
      <c r="F48"/>
    </row>
    <row r="49" spans="3:9">
      <c r="C49"/>
      <c r="D49"/>
      <c r="E49"/>
      <c r="F49"/>
    </row>
    <row r="50" spans="3:9">
      <c r="C50"/>
      <c r="D50"/>
      <c r="E50"/>
      <c r="F50"/>
    </row>
    <row r="51" spans="3:9">
      <c r="C51"/>
      <c r="D51" t="s">
        <v>279</v>
      </c>
      <c r="E51"/>
      <c r="F51"/>
    </row>
    <row r="52" spans="3:9">
      <c r="C52"/>
      <c r="D52"/>
      <c r="E52"/>
      <c r="F52"/>
    </row>
    <row r="53" spans="3:9">
      <c r="C53"/>
      <c r="D53"/>
      <c r="E53"/>
      <c r="F53"/>
    </row>
    <row r="54" spans="3:9">
      <c r="C54"/>
      <c r="D54"/>
      <c r="E54"/>
      <c r="F54"/>
    </row>
    <row r="55" spans="3:9">
      <c r="C55"/>
      <c r="D55"/>
      <c r="E55"/>
      <c r="F55"/>
    </row>
    <row r="56" spans="3:9">
      <c r="C56"/>
      <c r="D56" t="s">
        <v>280</v>
      </c>
      <c r="E56" t="s">
        <v>194</v>
      </c>
      <c r="F56" t="s">
        <v>281</v>
      </c>
      <c r="G56" t="s">
        <v>282</v>
      </c>
      <c r="H56" t="s">
        <v>283</v>
      </c>
      <c r="I56" t="s">
        <v>284</v>
      </c>
    </row>
    <row r="57" spans="3:9">
      <c r="C57"/>
      <c r="D57">
        <v>1</v>
      </c>
      <c r="E57" t="s">
        <v>285</v>
      </c>
      <c r="F57" t="s">
        <v>286</v>
      </c>
      <c r="G57" t="s">
        <v>288</v>
      </c>
      <c r="H57" t="s">
        <v>289</v>
      </c>
      <c r="I57" t="s">
        <v>290</v>
      </c>
    </row>
    <row r="58" spans="3:9">
      <c r="C58"/>
      <c r="D58">
        <v>2</v>
      </c>
      <c r="E58" t="s">
        <v>291</v>
      </c>
      <c r="F58" t="s">
        <v>292</v>
      </c>
      <c r="G58" t="s">
        <v>293</v>
      </c>
      <c r="H58" t="s">
        <v>294</v>
      </c>
      <c r="I58" t="s">
        <v>295</v>
      </c>
    </row>
    <row r="59" spans="3:9">
      <c r="C59"/>
      <c r="D59">
        <v>3</v>
      </c>
      <c r="E59" t="s">
        <v>296</v>
      </c>
      <c r="F59" t="s">
        <v>292</v>
      </c>
      <c r="G59" t="s">
        <v>292</v>
      </c>
      <c r="H59" t="s">
        <v>287</v>
      </c>
      <c r="I59" t="s">
        <v>287</v>
      </c>
    </row>
    <row r="60" spans="3:9">
      <c r="C60"/>
      <c r="D60">
        <v>4</v>
      </c>
      <c r="E60" t="s">
        <v>297</v>
      </c>
      <c r="F60" t="s">
        <v>292</v>
      </c>
      <c r="G60">
        <v>4132.8</v>
      </c>
      <c r="H60">
        <v>487867.2</v>
      </c>
      <c r="I60" t="s">
        <v>298</v>
      </c>
    </row>
    <row r="61" spans="3:9">
      <c r="C61"/>
      <c r="D61">
        <v>5</v>
      </c>
      <c r="E61"/>
      <c r="F61"/>
    </row>
  </sheetData>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dimension ref="A1:K118"/>
  <sheetViews>
    <sheetView topLeftCell="A4" workbookViewId="0">
      <selection activeCell="C16" sqref="C16"/>
    </sheetView>
  </sheetViews>
  <sheetFormatPr defaultRowHeight="15.75"/>
  <cols>
    <col min="1" max="1" width="9.140625" style="157"/>
    <col min="2" max="2" width="9.140625" style="257"/>
    <col min="3" max="3" width="34" style="108" customWidth="1"/>
    <col min="4" max="4" width="13.85546875" style="259" customWidth="1"/>
    <col min="5" max="5" width="14.140625" style="157" customWidth="1"/>
    <col min="6" max="6" width="14" style="157" customWidth="1"/>
    <col min="7" max="7" width="12.140625" style="157" customWidth="1"/>
    <col min="8" max="8" width="13.85546875" style="157" customWidth="1"/>
    <col min="9" max="9" width="14.28515625" style="157" customWidth="1"/>
    <col min="11" max="11" width="12.140625" customWidth="1"/>
  </cols>
  <sheetData>
    <row r="1" spans="1:11">
      <c r="C1" s="258" t="s">
        <v>642</v>
      </c>
    </row>
    <row r="2" spans="1:11">
      <c r="C2" s="189" t="s">
        <v>228</v>
      </c>
    </row>
    <row r="3" spans="1:11">
      <c r="C3" s="189" t="s">
        <v>229</v>
      </c>
      <c r="I3" s="157">
        <v>7004784.2599999998</v>
      </c>
      <c r="J3" t="s">
        <v>641</v>
      </c>
    </row>
    <row r="4" spans="1:11">
      <c r="C4" s="189" t="s">
        <v>645</v>
      </c>
    </row>
    <row r="5" spans="1:11">
      <c r="C5" s="608" t="s">
        <v>643</v>
      </c>
    </row>
    <row r="6" spans="1:11">
      <c r="C6" s="609" t="s">
        <v>644</v>
      </c>
    </row>
    <row r="7" spans="1:11">
      <c r="B7" s="261"/>
      <c r="C7" s="262"/>
      <c r="D7" s="263"/>
      <c r="E7" s="264"/>
      <c r="F7" s="264"/>
      <c r="I7" s="265">
        <f>SUM(I3:I5)</f>
        <v>7004784.2599999998</v>
      </c>
      <c r="J7" t="s">
        <v>402</v>
      </c>
    </row>
    <row r="8" spans="1:11" s="268" customFormat="1" ht="45">
      <c r="A8" s="266" t="s">
        <v>173</v>
      </c>
      <c r="B8" s="267" t="s">
        <v>232</v>
      </c>
      <c r="C8" s="266" t="s">
        <v>233</v>
      </c>
      <c r="D8" s="266" t="s">
        <v>234</v>
      </c>
      <c r="E8" s="266" t="s">
        <v>235</v>
      </c>
      <c r="F8" s="266" t="s">
        <v>236</v>
      </c>
      <c r="G8" s="266" t="s">
        <v>237</v>
      </c>
      <c r="H8" s="266" t="s">
        <v>238</v>
      </c>
      <c r="I8" s="266" t="s">
        <v>239</v>
      </c>
    </row>
    <row r="9" spans="1:11" s="613" customFormat="1" ht="14.25" customHeight="1">
      <c r="A9" s="610">
        <v>1</v>
      </c>
      <c r="B9" s="611">
        <v>44256</v>
      </c>
      <c r="C9" s="612" t="s">
        <v>240</v>
      </c>
      <c r="D9" s="610">
        <v>44674.98</v>
      </c>
      <c r="E9" s="610">
        <v>52716.480000000003</v>
      </c>
      <c r="F9" s="610">
        <v>5817</v>
      </c>
      <c r="G9" s="610">
        <v>0</v>
      </c>
      <c r="H9" s="610">
        <v>38858</v>
      </c>
      <c r="I9" s="610">
        <f>I7-D9</f>
        <v>6960109.2799999993</v>
      </c>
      <c r="K9" s="613">
        <f>(100*G9)/D9</f>
        <v>0</v>
      </c>
    </row>
    <row r="10" spans="1:11" s="272" customFormat="1" ht="14.25" customHeight="1">
      <c r="A10" s="269">
        <v>2</v>
      </c>
      <c r="B10" s="270">
        <v>44287</v>
      </c>
      <c r="C10" s="271"/>
      <c r="D10" s="269"/>
      <c r="E10" s="269"/>
      <c r="F10" s="269"/>
      <c r="G10" s="269"/>
      <c r="H10" s="269"/>
      <c r="I10" s="269"/>
      <c r="K10" s="272" t="e">
        <f t="shared" ref="K10:K45" si="0">(100*G10)/D10</f>
        <v>#DIV/0!</v>
      </c>
    </row>
    <row r="11" spans="1:11" s="272" customFormat="1" ht="14.25" customHeight="1">
      <c r="A11" s="269">
        <v>3</v>
      </c>
      <c r="B11" s="270">
        <v>44317</v>
      </c>
      <c r="C11" s="271"/>
      <c r="D11" s="269"/>
      <c r="E11" s="269"/>
      <c r="F11" s="269"/>
      <c r="G11" s="269"/>
      <c r="H11" s="269"/>
      <c r="I11" s="269"/>
      <c r="K11" s="272" t="e">
        <f t="shared" si="0"/>
        <v>#DIV/0!</v>
      </c>
    </row>
    <row r="12" spans="1:11" s="276" customFormat="1" ht="14.25" customHeight="1">
      <c r="A12" s="273">
        <v>4</v>
      </c>
      <c r="B12" s="270">
        <v>44348</v>
      </c>
      <c r="C12" s="275"/>
      <c r="D12" s="273"/>
      <c r="E12" s="273"/>
      <c r="F12" s="273"/>
      <c r="G12" s="273"/>
      <c r="H12" s="273"/>
      <c r="I12" s="269"/>
      <c r="K12" s="272" t="e">
        <f t="shared" si="0"/>
        <v>#DIV/0!</v>
      </c>
    </row>
    <row r="13" spans="1:11" s="276" customFormat="1" ht="14.25">
      <c r="A13" s="277">
        <v>5</v>
      </c>
      <c r="B13" s="270">
        <v>44378</v>
      </c>
      <c r="C13" s="278"/>
      <c r="D13" s="279"/>
      <c r="E13" s="279"/>
      <c r="F13" s="279"/>
      <c r="G13" s="279"/>
      <c r="H13" s="279"/>
      <c r="I13" s="273"/>
      <c r="K13" s="272" t="e">
        <f t="shared" si="0"/>
        <v>#DIV/0!</v>
      </c>
    </row>
    <row r="14" spans="1:11" s="276" customFormat="1" ht="14.25">
      <c r="A14" s="280">
        <v>6</v>
      </c>
      <c r="B14" s="270">
        <v>44409</v>
      </c>
      <c r="C14" s="278"/>
      <c r="D14" s="279"/>
      <c r="E14" s="279"/>
      <c r="F14" s="279"/>
      <c r="G14" s="279"/>
      <c r="H14" s="279"/>
      <c r="I14" s="273"/>
      <c r="K14" s="272" t="e">
        <f t="shared" si="0"/>
        <v>#DIV/0!</v>
      </c>
    </row>
    <row r="15" spans="1:11" s="276" customFormat="1" ht="14.25">
      <c r="A15" s="280">
        <v>7</v>
      </c>
      <c r="B15" s="270">
        <v>44440</v>
      </c>
      <c r="C15" s="278"/>
      <c r="D15" s="279"/>
      <c r="E15" s="279"/>
      <c r="F15" s="279"/>
      <c r="G15" s="279"/>
      <c r="H15" s="279"/>
      <c r="I15" s="269"/>
      <c r="K15" s="272" t="e">
        <f t="shared" si="0"/>
        <v>#DIV/0!</v>
      </c>
    </row>
    <row r="16" spans="1:11" s="272" customFormat="1" ht="14.25">
      <c r="A16" s="282">
        <v>8</v>
      </c>
      <c r="B16" s="270">
        <v>44470</v>
      </c>
      <c r="C16" s="283"/>
      <c r="D16" s="284"/>
      <c r="E16" s="282"/>
      <c r="F16" s="282"/>
      <c r="G16" s="282"/>
      <c r="H16" s="282"/>
      <c r="I16" s="269"/>
      <c r="K16" s="272" t="e">
        <f t="shared" si="0"/>
        <v>#DIV/0!</v>
      </c>
    </row>
    <row r="17" spans="1:11" s="272" customFormat="1" ht="14.25">
      <c r="A17" s="282">
        <v>9</v>
      </c>
      <c r="B17" s="270">
        <v>44501</v>
      </c>
      <c r="C17" s="283"/>
      <c r="D17" s="284"/>
      <c r="E17" s="282"/>
      <c r="F17" s="282"/>
      <c r="G17" s="282"/>
      <c r="H17" s="282"/>
      <c r="I17" s="269"/>
      <c r="K17" s="272" t="e">
        <f t="shared" si="0"/>
        <v>#DIV/0!</v>
      </c>
    </row>
    <row r="18" spans="1:11" s="272" customFormat="1" ht="14.25">
      <c r="A18" s="282">
        <v>10</v>
      </c>
      <c r="B18" s="270">
        <v>44531</v>
      </c>
      <c r="C18" s="283"/>
      <c r="D18" s="284"/>
      <c r="E18" s="282"/>
      <c r="F18" s="282"/>
      <c r="G18" s="282"/>
      <c r="H18" s="282"/>
      <c r="I18" s="273"/>
      <c r="K18" s="272" t="e">
        <f t="shared" si="0"/>
        <v>#DIV/0!</v>
      </c>
    </row>
    <row r="19" spans="1:11" s="290" customFormat="1" ht="15">
      <c r="A19" s="285">
        <v>11</v>
      </c>
      <c r="B19" s="270">
        <v>44562</v>
      </c>
      <c r="C19" s="287"/>
      <c r="D19" s="288"/>
      <c r="E19" s="289"/>
      <c r="F19" s="289"/>
      <c r="G19" s="289"/>
      <c r="H19" s="289"/>
      <c r="I19" s="277"/>
      <c r="K19" s="272" t="e">
        <f t="shared" si="0"/>
        <v>#DIV/0!</v>
      </c>
    </row>
    <row r="20" spans="1:11" s="290" customFormat="1" ht="15">
      <c r="A20" s="285">
        <v>12</v>
      </c>
      <c r="B20" s="270">
        <v>44593</v>
      </c>
      <c r="C20" s="287"/>
      <c r="D20" s="288"/>
      <c r="E20" s="289"/>
      <c r="F20" s="289"/>
      <c r="G20" s="289"/>
      <c r="H20" s="289"/>
      <c r="I20" s="277"/>
      <c r="K20" s="272" t="e">
        <f t="shared" si="0"/>
        <v>#DIV/0!</v>
      </c>
    </row>
    <row r="21" spans="1:11" s="108" customFormat="1" ht="15">
      <c r="A21" s="291">
        <v>13</v>
      </c>
      <c r="B21" s="270">
        <v>44621</v>
      </c>
      <c r="C21" s="283"/>
      <c r="D21" s="284"/>
      <c r="E21" s="282"/>
      <c r="F21" s="282"/>
      <c r="G21" s="282"/>
      <c r="H21" s="282"/>
      <c r="I21" s="273"/>
      <c r="K21" s="272" t="e">
        <f t="shared" si="0"/>
        <v>#DIV/0!</v>
      </c>
    </row>
    <row r="22" spans="1:11" s="108" customFormat="1" ht="15">
      <c r="A22" s="291">
        <v>14</v>
      </c>
      <c r="B22" s="270">
        <v>44652</v>
      </c>
      <c r="C22" s="283"/>
      <c r="D22" s="284"/>
      <c r="E22" s="282"/>
      <c r="F22" s="282"/>
      <c r="G22" s="282"/>
      <c r="H22" s="282"/>
      <c r="I22" s="273"/>
      <c r="K22" s="272" t="e">
        <f t="shared" si="0"/>
        <v>#DIV/0!</v>
      </c>
    </row>
    <row r="23" spans="1:11" s="108" customFormat="1" ht="15">
      <c r="A23" s="291">
        <v>15</v>
      </c>
      <c r="B23" s="270">
        <v>44682</v>
      </c>
      <c r="C23" s="283"/>
      <c r="D23" s="284"/>
      <c r="E23" s="282"/>
      <c r="F23" s="282"/>
      <c r="G23" s="282"/>
      <c r="H23" s="282"/>
      <c r="I23" s="273"/>
      <c r="K23" s="272" t="e">
        <f t="shared" si="0"/>
        <v>#DIV/0!</v>
      </c>
    </row>
    <row r="24" spans="1:11" s="108" customFormat="1" ht="15">
      <c r="A24" s="291">
        <v>16</v>
      </c>
      <c r="B24" s="270">
        <v>44713</v>
      </c>
      <c r="C24" s="283"/>
      <c r="D24" s="284"/>
      <c r="E24" s="282"/>
      <c r="F24" s="282"/>
      <c r="G24" s="282"/>
      <c r="H24" s="282"/>
      <c r="I24" s="273"/>
      <c r="K24" s="272" t="e">
        <f t="shared" si="0"/>
        <v>#DIV/0!</v>
      </c>
    </row>
    <row r="25" spans="1:11" s="108" customFormat="1" ht="15">
      <c r="A25" s="282">
        <v>17</v>
      </c>
      <c r="B25" s="270">
        <v>44743</v>
      </c>
      <c r="C25" s="283"/>
      <c r="D25" s="284"/>
      <c r="E25" s="282"/>
      <c r="F25" s="282"/>
      <c r="G25" s="282"/>
      <c r="H25" s="282"/>
      <c r="I25" s="273"/>
      <c r="K25" s="272" t="e">
        <f t="shared" si="0"/>
        <v>#DIV/0!</v>
      </c>
    </row>
    <row r="26" spans="1:11" s="108" customFormat="1" ht="15">
      <c r="A26" s="282">
        <v>18</v>
      </c>
      <c r="B26" s="270">
        <v>44774</v>
      </c>
      <c r="C26" s="283"/>
      <c r="D26" s="284"/>
      <c r="E26" s="282"/>
      <c r="F26" s="282"/>
      <c r="G26" s="282"/>
      <c r="H26" s="282"/>
      <c r="I26" s="273"/>
      <c r="K26" s="272" t="e">
        <f t="shared" si="0"/>
        <v>#DIV/0!</v>
      </c>
    </row>
    <row r="27" spans="1:11" s="108" customFormat="1" ht="15">
      <c r="A27" s="282">
        <v>19</v>
      </c>
      <c r="B27" s="270">
        <v>44805</v>
      </c>
      <c r="C27" s="283"/>
      <c r="D27" s="284"/>
      <c r="E27" s="282"/>
      <c r="F27" s="282"/>
      <c r="G27" s="282"/>
      <c r="H27" s="292"/>
      <c r="I27" s="273"/>
      <c r="K27" s="272" t="e">
        <f t="shared" si="0"/>
        <v>#DIV/0!</v>
      </c>
    </row>
    <row r="28" spans="1:11" s="108" customFormat="1" ht="15">
      <c r="A28" s="285">
        <v>20</v>
      </c>
      <c r="B28" s="270">
        <v>44835</v>
      </c>
      <c r="C28" s="283"/>
      <c r="D28" s="284"/>
      <c r="E28" s="282"/>
      <c r="F28" s="282"/>
      <c r="G28" s="282"/>
      <c r="H28" s="282"/>
      <c r="I28" s="273"/>
      <c r="K28" s="272" t="e">
        <f t="shared" si="0"/>
        <v>#DIV/0!</v>
      </c>
    </row>
    <row r="29" spans="1:11" s="108" customFormat="1" ht="15">
      <c r="A29" s="285">
        <v>21</v>
      </c>
      <c r="B29" s="270">
        <v>44866</v>
      </c>
      <c r="C29" s="283"/>
      <c r="D29" s="284"/>
      <c r="E29" s="282"/>
      <c r="F29" s="282"/>
      <c r="G29" s="282"/>
      <c r="H29" s="282"/>
      <c r="I29" s="273"/>
      <c r="K29" s="272" t="e">
        <f t="shared" si="0"/>
        <v>#DIV/0!</v>
      </c>
    </row>
    <row r="30" spans="1:11" s="108" customFormat="1" ht="15">
      <c r="A30" s="291">
        <v>22</v>
      </c>
      <c r="B30" s="270">
        <v>44896</v>
      </c>
      <c r="C30" s="283"/>
      <c r="D30" s="284"/>
      <c r="E30" s="282"/>
      <c r="F30" s="282"/>
      <c r="G30" s="282"/>
      <c r="H30" s="282"/>
      <c r="I30" s="273"/>
      <c r="K30" s="272" t="e">
        <f t="shared" si="0"/>
        <v>#DIV/0!</v>
      </c>
    </row>
    <row r="31" spans="1:11" s="108" customFormat="1" ht="15">
      <c r="A31" s="291">
        <v>23</v>
      </c>
      <c r="B31" s="270">
        <v>44927</v>
      </c>
      <c r="C31" s="283"/>
      <c r="D31" s="284"/>
      <c r="E31" s="282"/>
      <c r="F31" s="282"/>
      <c r="G31" s="282"/>
      <c r="H31" s="282"/>
      <c r="I31" s="273"/>
      <c r="K31" s="272" t="e">
        <f t="shared" si="0"/>
        <v>#DIV/0!</v>
      </c>
    </row>
    <row r="32" spans="1:11" s="108" customFormat="1" ht="15">
      <c r="A32" s="291">
        <v>24</v>
      </c>
      <c r="B32" s="270">
        <v>44958</v>
      </c>
      <c r="C32" s="283"/>
      <c r="D32" s="284"/>
      <c r="E32" s="282"/>
      <c r="F32" s="282"/>
      <c r="G32" s="282"/>
      <c r="H32" s="282"/>
      <c r="I32" s="273"/>
      <c r="K32" s="272" t="e">
        <f t="shared" si="0"/>
        <v>#DIV/0!</v>
      </c>
    </row>
    <row r="33" spans="1:11" ht="15">
      <c r="A33" s="291">
        <v>25</v>
      </c>
      <c r="B33" s="270">
        <v>44986</v>
      </c>
      <c r="C33" s="283"/>
      <c r="D33" s="284"/>
      <c r="E33" s="282"/>
      <c r="F33" s="282"/>
      <c r="G33" s="282"/>
      <c r="H33" s="282"/>
      <c r="I33" s="273"/>
      <c r="K33" s="272" t="e">
        <f t="shared" si="0"/>
        <v>#DIV/0!</v>
      </c>
    </row>
    <row r="34" spans="1:11" ht="15">
      <c r="A34" s="285">
        <v>26</v>
      </c>
      <c r="B34" s="270">
        <v>45017</v>
      </c>
      <c r="C34" s="283"/>
      <c r="D34" s="293"/>
      <c r="E34" s="294"/>
      <c r="F34" s="294"/>
      <c r="G34" s="294"/>
      <c r="H34" s="294"/>
      <c r="I34" s="269"/>
      <c r="K34" s="272" t="e">
        <f t="shared" si="0"/>
        <v>#DIV/0!</v>
      </c>
    </row>
    <row r="35" spans="1:11" ht="15">
      <c r="A35" s="285">
        <v>27</v>
      </c>
      <c r="B35" s="270">
        <v>45047</v>
      </c>
      <c r="C35" s="283"/>
      <c r="D35" s="293"/>
      <c r="E35" s="294"/>
      <c r="F35" s="294"/>
      <c r="G35" s="294"/>
      <c r="H35" s="294"/>
      <c r="I35" s="269"/>
      <c r="K35" s="272" t="e">
        <f t="shared" si="0"/>
        <v>#DIV/0!</v>
      </c>
    </row>
    <row r="36" spans="1:11" ht="15">
      <c r="A36" s="291">
        <v>28</v>
      </c>
      <c r="B36" s="270">
        <v>45078</v>
      </c>
      <c r="C36" s="283"/>
      <c r="D36" s="293"/>
      <c r="E36" s="294"/>
      <c r="F36" s="294"/>
      <c r="G36" s="294"/>
      <c r="H36" s="294"/>
      <c r="I36" s="269"/>
      <c r="K36" s="272" t="e">
        <f t="shared" si="0"/>
        <v>#DIV/0!</v>
      </c>
    </row>
    <row r="37" spans="1:11" ht="15">
      <c r="A37" s="291">
        <v>29</v>
      </c>
      <c r="B37" s="270">
        <v>45108</v>
      </c>
      <c r="C37" s="283"/>
      <c r="D37" s="293"/>
      <c r="E37" s="294"/>
      <c r="F37" s="294"/>
      <c r="G37" s="294"/>
      <c r="H37" s="294"/>
      <c r="I37" s="269"/>
      <c r="K37" s="272" t="e">
        <f t="shared" si="0"/>
        <v>#DIV/0!</v>
      </c>
    </row>
    <row r="38" spans="1:11" ht="15">
      <c r="A38" s="291">
        <v>30</v>
      </c>
      <c r="B38" s="270">
        <v>45139</v>
      </c>
      <c r="C38" s="283"/>
      <c r="D38" s="293"/>
      <c r="E38" s="294"/>
      <c r="F38" s="294"/>
      <c r="G38" s="294"/>
      <c r="H38" s="294"/>
      <c r="I38" s="273"/>
      <c r="K38" s="272" t="e">
        <f t="shared" si="0"/>
        <v>#DIV/0!</v>
      </c>
    </row>
    <row r="39" spans="1:11" ht="15">
      <c r="A39" s="291">
        <v>31</v>
      </c>
      <c r="B39" s="270">
        <v>45170</v>
      </c>
      <c r="C39" s="283"/>
      <c r="D39" s="293"/>
      <c r="E39" s="294"/>
      <c r="F39" s="294"/>
      <c r="G39" s="294"/>
      <c r="H39" s="294"/>
      <c r="I39" s="273"/>
      <c r="K39" s="272" t="e">
        <f t="shared" si="0"/>
        <v>#DIV/0!</v>
      </c>
    </row>
    <row r="40" spans="1:11" s="298" customFormat="1" ht="15">
      <c r="A40" s="466">
        <v>32</v>
      </c>
      <c r="B40" s="270">
        <v>45200</v>
      </c>
      <c r="C40" s="278"/>
      <c r="D40" s="468"/>
      <c r="E40" s="469"/>
      <c r="F40" s="469"/>
      <c r="G40" s="469"/>
      <c r="H40" s="469"/>
      <c r="I40" s="273"/>
      <c r="K40" s="276" t="e">
        <f t="shared" si="0"/>
        <v>#DIV/0!</v>
      </c>
    </row>
    <row r="41" spans="1:11" s="298" customFormat="1" ht="15">
      <c r="A41" s="466">
        <v>33</v>
      </c>
      <c r="B41" s="270">
        <v>45231</v>
      </c>
      <c r="C41" s="278"/>
      <c r="D41" s="470"/>
      <c r="E41" s="469"/>
      <c r="F41" s="469"/>
      <c r="G41" s="469"/>
      <c r="H41" s="469"/>
      <c r="I41" s="273"/>
      <c r="K41" s="276" t="e">
        <f>(100*G43)/D43</f>
        <v>#DIV/0!</v>
      </c>
    </row>
    <row r="42" spans="1:11" s="298" customFormat="1" ht="15">
      <c r="A42" s="466">
        <v>34</v>
      </c>
      <c r="B42" s="270">
        <v>45261</v>
      </c>
      <c r="C42" s="278"/>
      <c r="D42" s="470"/>
      <c r="E42" s="469"/>
      <c r="F42" s="469"/>
      <c r="G42" s="469"/>
      <c r="H42" s="469"/>
      <c r="I42" s="273"/>
      <c r="K42" s="276" t="e">
        <f t="shared" si="0"/>
        <v>#DIV/0!</v>
      </c>
    </row>
    <row r="43" spans="1:11" s="298" customFormat="1" ht="15">
      <c r="A43" s="466">
        <v>35</v>
      </c>
      <c r="B43" s="270">
        <v>45292</v>
      </c>
      <c r="C43" s="278"/>
      <c r="D43" s="471"/>
      <c r="E43" s="468"/>
      <c r="F43" s="469"/>
      <c r="G43" s="469"/>
      <c r="H43" s="469"/>
      <c r="I43" s="273"/>
      <c r="K43" s="276" t="e">
        <f t="shared" si="0"/>
        <v>#DIV/0!</v>
      </c>
    </row>
    <row r="44" spans="1:11" s="298" customFormat="1" ht="15">
      <c r="A44" s="466">
        <v>36</v>
      </c>
      <c r="B44" s="270">
        <v>45323</v>
      </c>
      <c r="C44" s="278"/>
      <c r="D44" s="471"/>
      <c r="E44" s="468"/>
      <c r="F44" s="469"/>
      <c r="G44" s="469"/>
      <c r="H44" s="469"/>
      <c r="I44" s="269"/>
      <c r="K44" s="276" t="e">
        <f t="shared" si="0"/>
        <v>#DIV/0!</v>
      </c>
    </row>
    <row r="45" spans="1:11" ht="15">
      <c r="A45" s="466">
        <v>37</v>
      </c>
      <c r="B45" s="270">
        <v>45352</v>
      </c>
      <c r="C45" s="278"/>
      <c r="D45" s="293"/>
      <c r="E45" s="294"/>
      <c r="F45" s="294"/>
      <c r="G45" s="294"/>
      <c r="H45" s="294"/>
      <c r="I45" s="273"/>
      <c r="K45" s="272" t="e">
        <f t="shared" si="0"/>
        <v>#DIV/0!</v>
      </c>
    </row>
    <row r="46" spans="1:11" ht="15">
      <c r="A46" s="294"/>
      <c r="B46" s="286"/>
      <c r="C46" s="283"/>
      <c r="D46" s="293"/>
      <c r="E46" s="294"/>
      <c r="F46" s="294"/>
      <c r="G46" s="294"/>
      <c r="H46" s="294"/>
      <c r="I46" s="269"/>
      <c r="K46" s="272"/>
    </row>
    <row r="48" spans="1:11">
      <c r="D48" s="259">
        <f>SUM(D9:D46)</f>
        <v>44674.98</v>
      </c>
      <c r="E48" s="157">
        <f>SUM(E9:E46)</f>
        <v>52716.480000000003</v>
      </c>
      <c r="F48" s="157">
        <f>SUM(F9:F46)</f>
        <v>5817</v>
      </c>
      <c r="G48" s="157">
        <f>SUM(G9:G46)</f>
        <v>0</v>
      </c>
      <c r="H48" s="157">
        <f>SUM(H9:H46)</f>
        <v>38858</v>
      </c>
      <c r="K48" t="e">
        <f xml:space="preserve"> SUM(K9:K46)/44</f>
        <v>#DIV/0!</v>
      </c>
    </row>
    <row r="49" spans="11:11">
      <c r="K49">
        <f>(G48*100)/D48</f>
        <v>0</v>
      </c>
    </row>
    <row r="70" spans="1:11" ht="33.75">
      <c r="C70" s="607" t="s">
        <v>640</v>
      </c>
    </row>
    <row r="72" spans="1:11">
      <c r="C72" s="258" t="s">
        <v>227</v>
      </c>
    </row>
    <row r="73" spans="1:11">
      <c r="C73" s="189" t="s">
        <v>228</v>
      </c>
    </row>
    <row r="74" spans="1:11">
      <c r="C74" s="189" t="s">
        <v>229</v>
      </c>
      <c r="I74" s="157">
        <v>6046207</v>
      </c>
      <c r="J74" t="s">
        <v>405</v>
      </c>
    </row>
    <row r="75" spans="1:11">
      <c r="C75" s="189" t="s">
        <v>230</v>
      </c>
      <c r="I75" s="157">
        <v>1511551.79</v>
      </c>
      <c r="J75" t="s">
        <v>403</v>
      </c>
    </row>
    <row r="76" spans="1:11">
      <c r="C76" s="260" t="s">
        <v>231</v>
      </c>
      <c r="I76" s="157">
        <v>1469218.97</v>
      </c>
      <c r="J76" t="s">
        <v>404</v>
      </c>
    </row>
    <row r="77" spans="1:11">
      <c r="B77" s="261"/>
      <c r="C77" s="262"/>
      <c r="D77" s="263"/>
      <c r="E77" s="264"/>
      <c r="F77" s="264"/>
      <c r="I77" s="265">
        <f>SUM(I74:I76)</f>
        <v>9026977.7599999998</v>
      </c>
      <c r="J77" t="s">
        <v>402</v>
      </c>
    </row>
    <row r="78" spans="1:11" s="268" customFormat="1" ht="45">
      <c r="A78" s="266" t="s">
        <v>173</v>
      </c>
      <c r="B78" s="267" t="s">
        <v>232</v>
      </c>
      <c r="C78" s="266" t="s">
        <v>233</v>
      </c>
      <c r="D78" s="266" t="s">
        <v>234</v>
      </c>
      <c r="E78" s="266" t="s">
        <v>235</v>
      </c>
      <c r="F78" s="266" t="s">
        <v>236</v>
      </c>
      <c r="G78" s="266" t="s">
        <v>237</v>
      </c>
      <c r="H78" s="266" t="s">
        <v>238</v>
      </c>
      <c r="I78" s="266" t="s">
        <v>239</v>
      </c>
    </row>
    <row r="79" spans="1:11" s="272" customFormat="1" ht="14.25" customHeight="1">
      <c r="A79" s="269">
        <v>1</v>
      </c>
      <c r="B79" s="270">
        <v>43040</v>
      </c>
      <c r="C79" s="271" t="s">
        <v>240</v>
      </c>
      <c r="D79" s="269">
        <v>44674.98</v>
      </c>
      <c r="E79" s="269">
        <v>52716.480000000003</v>
      </c>
      <c r="F79" s="269">
        <v>5817</v>
      </c>
      <c r="G79" s="269">
        <v>0</v>
      </c>
      <c r="H79" s="269">
        <v>38858</v>
      </c>
      <c r="I79" s="269">
        <f>I77-D79</f>
        <v>8982302.7799999993</v>
      </c>
      <c r="K79" s="272">
        <f>(100*G79)/D79</f>
        <v>0</v>
      </c>
    </row>
    <row r="80" spans="1:11" s="272" customFormat="1" ht="14.25" customHeight="1">
      <c r="A80" s="269">
        <v>2</v>
      </c>
      <c r="B80" s="270">
        <v>43070</v>
      </c>
      <c r="C80" s="271" t="s">
        <v>241</v>
      </c>
      <c r="D80" s="269">
        <v>252708.47</v>
      </c>
      <c r="E80" s="269">
        <v>298195.99</v>
      </c>
      <c r="F80" s="269">
        <v>5456</v>
      </c>
      <c r="G80" s="269">
        <v>1441</v>
      </c>
      <c r="H80" s="269">
        <v>245811</v>
      </c>
      <c r="I80" s="269">
        <f t="shared" ref="I80:I103" si="1">I79-D80</f>
        <v>8729594.3099999987</v>
      </c>
      <c r="K80" s="272">
        <f t="shared" ref="K80:K110" si="2">(100*G80)/D80</f>
        <v>0.57022228024252608</v>
      </c>
    </row>
    <row r="81" spans="1:11" s="272" customFormat="1" ht="14.25" customHeight="1">
      <c r="A81" s="269">
        <v>3</v>
      </c>
      <c r="B81" s="270">
        <v>43101</v>
      </c>
      <c r="C81" s="271" t="s">
        <v>242</v>
      </c>
      <c r="D81" s="269">
        <v>232942.97</v>
      </c>
      <c r="E81" s="269">
        <v>274872.7</v>
      </c>
      <c r="F81" s="269">
        <v>4308</v>
      </c>
      <c r="G81" s="269">
        <v>1992</v>
      </c>
      <c r="H81" s="269">
        <v>226643</v>
      </c>
      <c r="I81" s="269">
        <f t="shared" si="1"/>
        <v>8496651.339999998</v>
      </c>
      <c r="K81" s="272">
        <f t="shared" si="2"/>
        <v>0.85514493096743804</v>
      </c>
    </row>
    <row r="82" spans="1:11" s="276" customFormat="1" ht="14.25" customHeight="1">
      <c r="A82" s="273">
        <v>4</v>
      </c>
      <c r="B82" s="274">
        <v>43132</v>
      </c>
      <c r="C82" s="275" t="s">
        <v>243</v>
      </c>
      <c r="D82" s="273">
        <v>220867.26</v>
      </c>
      <c r="E82" s="273">
        <v>260623.35999999999</v>
      </c>
      <c r="F82" s="273">
        <v>2628</v>
      </c>
      <c r="G82" s="273">
        <v>14854</v>
      </c>
      <c r="H82" s="273">
        <v>203385</v>
      </c>
      <c r="I82" s="269">
        <f t="shared" si="1"/>
        <v>8275784.0799999982</v>
      </c>
      <c r="K82" s="272">
        <f t="shared" si="2"/>
        <v>6.7253064125484237</v>
      </c>
    </row>
    <row r="83" spans="1:11" s="276" customFormat="1" ht="14.25">
      <c r="A83" s="277">
        <v>5</v>
      </c>
      <c r="B83" s="274">
        <v>43160</v>
      </c>
      <c r="C83" s="278" t="s">
        <v>244</v>
      </c>
      <c r="D83" s="279">
        <v>238125.18</v>
      </c>
      <c r="E83" s="279">
        <v>280987.71000000002</v>
      </c>
      <c r="F83" s="279">
        <v>482</v>
      </c>
      <c r="G83" s="279">
        <v>12539</v>
      </c>
      <c r="H83" s="279">
        <v>225104</v>
      </c>
      <c r="I83" s="273">
        <f t="shared" si="1"/>
        <v>8037658.8999999985</v>
      </c>
      <c r="K83" s="272">
        <f t="shared" si="2"/>
        <v>5.2657178043917909</v>
      </c>
    </row>
    <row r="84" spans="1:11" s="276" customFormat="1" ht="14.25">
      <c r="A84" s="280">
        <v>6</v>
      </c>
      <c r="B84" s="281">
        <v>43191</v>
      </c>
      <c r="C84" s="278" t="s">
        <v>245</v>
      </c>
      <c r="D84" s="279">
        <v>227217.82</v>
      </c>
      <c r="E84" s="279">
        <v>268117.02</v>
      </c>
      <c r="F84" s="279">
        <v>1704</v>
      </c>
      <c r="G84" s="279">
        <v>13570</v>
      </c>
      <c r="H84" s="279">
        <v>211944</v>
      </c>
      <c r="I84" s="273">
        <f t="shared" si="1"/>
        <v>7810441.0799999982</v>
      </c>
      <c r="K84" s="272">
        <f t="shared" si="2"/>
        <v>5.972242846093673</v>
      </c>
    </row>
    <row r="85" spans="1:11" s="276" customFormat="1" ht="14.25">
      <c r="A85" s="280">
        <v>7</v>
      </c>
      <c r="B85" s="274">
        <v>43221</v>
      </c>
      <c r="C85" s="278" t="s">
        <v>246</v>
      </c>
      <c r="D85" s="279">
        <v>236221.73</v>
      </c>
      <c r="E85" s="279">
        <v>278741.64</v>
      </c>
      <c r="F85" s="279">
        <v>9521</v>
      </c>
      <c r="G85" s="279">
        <v>11798</v>
      </c>
      <c r="H85" s="279">
        <v>214902</v>
      </c>
      <c r="I85" s="269">
        <f t="shared" si="1"/>
        <v>7574219.3499999978</v>
      </c>
      <c r="K85" s="272">
        <f t="shared" si="2"/>
        <v>4.994460077826032</v>
      </c>
    </row>
    <row r="86" spans="1:11" s="272" customFormat="1" ht="14.25">
      <c r="A86" s="282">
        <v>8</v>
      </c>
      <c r="B86" s="270">
        <v>43252</v>
      </c>
      <c r="C86" s="283" t="s">
        <v>247</v>
      </c>
      <c r="D86" s="284">
        <v>201411.98</v>
      </c>
      <c r="E86" s="282">
        <v>237666.13</v>
      </c>
      <c r="F86" s="282">
        <v>1727</v>
      </c>
      <c r="G86" s="282">
        <v>12413</v>
      </c>
      <c r="H86" s="282">
        <v>187272</v>
      </c>
      <c r="I86" s="269">
        <f t="shared" si="1"/>
        <v>7372807.3699999973</v>
      </c>
      <c r="K86" s="272">
        <f t="shared" si="2"/>
        <v>6.1629899075516752</v>
      </c>
    </row>
    <row r="87" spans="1:11" s="272" customFormat="1" ht="14.25">
      <c r="A87" s="282">
        <v>9</v>
      </c>
      <c r="B87" s="270">
        <v>43282</v>
      </c>
      <c r="C87" s="283" t="s">
        <v>248</v>
      </c>
      <c r="D87" s="284">
        <v>240907.04</v>
      </c>
      <c r="E87" s="282">
        <v>284270.3</v>
      </c>
      <c r="F87" s="282">
        <v>3615</v>
      </c>
      <c r="G87" s="282">
        <v>10521</v>
      </c>
      <c r="H87" s="282">
        <v>226771</v>
      </c>
      <c r="I87" s="269">
        <f t="shared" si="1"/>
        <v>7131900.3299999973</v>
      </c>
      <c r="K87" s="272">
        <f t="shared" si="2"/>
        <v>4.3672447264305765</v>
      </c>
    </row>
    <row r="88" spans="1:11" s="272" customFormat="1" ht="14.25">
      <c r="A88" s="282">
        <v>10</v>
      </c>
      <c r="B88" s="270">
        <v>43313</v>
      </c>
      <c r="C88" s="283" t="s">
        <v>249</v>
      </c>
      <c r="D88" s="284">
        <v>212621.28</v>
      </c>
      <c r="E88" s="282">
        <v>250893.11</v>
      </c>
      <c r="F88" s="282">
        <v>1976</v>
      </c>
      <c r="G88" s="282">
        <v>15387</v>
      </c>
      <c r="H88" s="282">
        <v>195258</v>
      </c>
      <c r="I88" s="273">
        <f t="shared" si="1"/>
        <v>6919279.049999997</v>
      </c>
      <c r="K88" s="272">
        <f t="shared" si="2"/>
        <v>7.2368109156336562</v>
      </c>
    </row>
    <row r="89" spans="1:11" s="290" customFormat="1" ht="15">
      <c r="A89" s="285">
        <v>11</v>
      </c>
      <c r="B89" s="286">
        <v>43344</v>
      </c>
      <c r="C89" s="287" t="s">
        <v>250</v>
      </c>
      <c r="D89" s="288">
        <v>194246.6</v>
      </c>
      <c r="E89" s="289">
        <v>229210.99</v>
      </c>
      <c r="F89" s="289">
        <v>1672</v>
      </c>
      <c r="G89" s="289">
        <v>22432</v>
      </c>
      <c r="H89" s="289">
        <v>170143</v>
      </c>
      <c r="I89" s="277">
        <f t="shared" si="1"/>
        <v>6725032.4499999974</v>
      </c>
      <c r="K89" s="272">
        <f t="shared" si="2"/>
        <v>11.548207278788921</v>
      </c>
    </row>
    <row r="90" spans="1:11" s="290" customFormat="1" ht="15">
      <c r="A90" s="285">
        <v>12</v>
      </c>
      <c r="B90" s="286">
        <v>43374</v>
      </c>
      <c r="C90" s="287" t="s">
        <v>251</v>
      </c>
      <c r="D90" s="288">
        <v>216690</v>
      </c>
      <c r="E90" s="289">
        <v>255694.9</v>
      </c>
      <c r="F90" s="289">
        <v>164.47200000000001</v>
      </c>
      <c r="G90" s="289">
        <v>24329</v>
      </c>
      <c r="H90" s="289">
        <v>192197</v>
      </c>
      <c r="I90" s="277">
        <f t="shared" si="1"/>
        <v>6508342.4499999974</v>
      </c>
      <c r="K90" s="272">
        <f t="shared" si="2"/>
        <v>11.227560108911348</v>
      </c>
    </row>
    <row r="91" spans="1:11" s="108" customFormat="1" ht="15">
      <c r="A91" s="291">
        <v>13</v>
      </c>
      <c r="B91" s="270">
        <v>43405</v>
      </c>
      <c r="C91" s="283" t="s">
        <v>252</v>
      </c>
      <c r="D91" s="284">
        <v>208717.62</v>
      </c>
      <c r="E91" s="282">
        <v>246286.79</v>
      </c>
      <c r="F91" s="282">
        <v>158.63</v>
      </c>
      <c r="G91" s="282">
        <v>24445</v>
      </c>
      <c r="H91" s="282">
        <v>184114</v>
      </c>
      <c r="I91" s="273">
        <f t="shared" si="1"/>
        <v>6299624.8299999973</v>
      </c>
      <c r="K91" s="272">
        <f t="shared" si="2"/>
        <v>11.711996332652701</v>
      </c>
    </row>
    <row r="92" spans="1:11" s="108" customFormat="1" ht="15">
      <c r="A92" s="291">
        <v>14</v>
      </c>
      <c r="B92" s="274">
        <v>43435</v>
      </c>
      <c r="C92" s="283" t="s">
        <v>253</v>
      </c>
      <c r="D92" s="284">
        <v>202098.76</v>
      </c>
      <c r="E92" s="282">
        <v>238476.53</v>
      </c>
      <c r="F92" s="282">
        <v>4105.04</v>
      </c>
      <c r="G92" s="282">
        <v>23792</v>
      </c>
      <c r="H92" s="282">
        <v>174202</v>
      </c>
      <c r="I92" s="273">
        <f t="shared" si="1"/>
        <v>6097526.0699999975</v>
      </c>
      <c r="K92" s="272">
        <f t="shared" si="2"/>
        <v>11.772462136828548</v>
      </c>
    </row>
    <row r="93" spans="1:11" s="108" customFormat="1" ht="15">
      <c r="A93" s="291">
        <v>15</v>
      </c>
      <c r="B93" s="274">
        <v>43466</v>
      </c>
      <c r="C93" s="283" t="s">
        <v>254</v>
      </c>
      <c r="D93" s="284">
        <v>231627.61</v>
      </c>
      <c r="E93" s="282">
        <v>273320.57</v>
      </c>
      <c r="F93" s="282">
        <v>3100.15</v>
      </c>
      <c r="G93" s="282">
        <v>21866</v>
      </c>
      <c r="H93" s="282">
        <v>206661</v>
      </c>
      <c r="I93" s="273">
        <f t="shared" si="1"/>
        <v>5865898.4599999972</v>
      </c>
      <c r="K93" s="272">
        <f t="shared" si="2"/>
        <v>9.4401526657379069</v>
      </c>
    </row>
    <row r="94" spans="1:11" s="108" customFormat="1" ht="15">
      <c r="A94" s="291">
        <v>16</v>
      </c>
      <c r="B94" s="274">
        <v>43497</v>
      </c>
      <c r="C94" s="283" t="s">
        <v>255</v>
      </c>
      <c r="D94" s="284">
        <v>206710.97</v>
      </c>
      <c r="E94" s="282">
        <v>243918.94</v>
      </c>
      <c r="F94" s="282">
        <v>2538.5</v>
      </c>
      <c r="G94" s="282">
        <v>29901</v>
      </c>
      <c r="H94" s="282">
        <v>174271</v>
      </c>
      <c r="I94" s="273">
        <f t="shared" si="1"/>
        <v>5659187.4899999974</v>
      </c>
      <c r="K94" s="272">
        <f t="shared" si="2"/>
        <v>14.465124903627514</v>
      </c>
    </row>
    <row r="95" spans="1:11" s="108" customFormat="1" ht="15">
      <c r="A95" s="282">
        <v>17</v>
      </c>
      <c r="B95" s="286">
        <v>43525</v>
      </c>
      <c r="C95" s="283" t="s">
        <v>256</v>
      </c>
      <c r="D95" s="284">
        <v>249458.01</v>
      </c>
      <c r="E95" s="282">
        <v>294360.45</v>
      </c>
      <c r="F95" s="282">
        <v>2000.84</v>
      </c>
      <c r="G95" s="282">
        <v>25490</v>
      </c>
      <c r="H95" s="282">
        <v>221967</v>
      </c>
      <c r="I95" s="273">
        <f t="shared" si="1"/>
        <v>5409729.4799999977</v>
      </c>
      <c r="K95" s="272">
        <f t="shared" si="2"/>
        <v>10.218152545993611</v>
      </c>
    </row>
    <row r="96" spans="1:11" s="108" customFormat="1" ht="15">
      <c r="A96" s="282">
        <v>18</v>
      </c>
      <c r="B96" s="270">
        <v>43556</v>
      </c>
      <c r="C96" s="283" t="s">
        <v>257</v>
      </c>
      <c r="D96" s="284">
        <v>201583.42</v>
      </c>
      <c r="E96" s="282">
        <v>237868.43</v>
      </c>
      <c r="F96" s="282">
        <v>1879.3</v>
      </c>
      <c r="G96" s="282">
        <v>20025</v>
      </c>
      <c r="H96" s="282">
        <v>179679</v>
      </c>
      <c r="I96" s="273">
        <f t="shared" si="1"/>
        <v>5208146.0599999977</v>
      </c>
      <c r="K96" s="272">
        <f t="shared" si="2"/>
        <v>9.9338526948297634</v>
      </c>
    </row>
    <row r="97" spans="1:11" s="108" customFormat="1" ht="15">
      <c r="A97" s="282">
        <v>19</v>
      </c>
      <c r="B97" s="274">
        <v>43586</v>
      </c>
      <c r="C97" s="283" t="s">
        <v>258</v>
      </c>
      <c r="D97" s="284">
        <v>231723.13</v>
      </c>
      <c r="E97" s="282">
        <v>273433.28999999998</v>
      </c>
      <c r="F97" s="282">
        <v>1890.69</v>
      </c>
      <c r="G97" s="282">
        <v>23641</v>
      </c>
      <c r="H97" s="292">
        <v>206191</v>
      </c>
      <c r="I97" s="273">
        <f t="shared" si="1"/>
        <v>4976422.9299999978</v>
      </c>
      <c r="K97" s="272">
        <f t="shared" si="2"/>
        <v>10.202261638706503</v>
      </c>
    </row>
    <row r="98" spans="1:11" s="108" customFormat="1" ht="15">
      <c r="A98" s="285">
        <v>20</v>
      </c>
      <c r="B98" s="274">
        <v>43617</v>
      </c>
      <c r="C98" s="283" t="s">
        <v>259</v>
      </c>
      <c r="D98" s="284">
        <v>239020.51</v>
      </c>
      <c r="E98" s="282">
        <v>282044.2</v>
      </c>
      <c r="F98" s="282">
        <v>3948.15</v>
      </c>
      <c r="G98" s="282">
        <v>28275</v>
      </c>
      <c r="H98" s="282">
        <v>206797</v>
      </c>
      <c r="I98" s="273">
        <f t="shared" si="1"/>
        <v>4737402.4199999981</v>
      </c>
      <c r="K98" s="272">
        <f t="shared" si="2"/>
        <v>11.829528771401248</v>
      </c>
    </row>
    <row r="99" spans="1:11" s="108" customFormat="1" ht="15">
      <c r="A99" s="285">
        <v>21</v>
      </c>
      <c r="B99" s="274">
        <v>43647</v>
      </c>
      <c r="C99" s="283" t="s">
        <v>260</v>
      </c>
      <c r="D99" s="284">
        <v>214085.73</v>
      </c>
      <c r="E99" s="282">
        <v>252621.16</v>
      </c>
      <c r="F99" s="282">
        <v>1914.54</v>
      </c>
      <c r="G99" s="282">
        <v>21270</v>
      </c>
      <c r="H99" s="282">
        <v>190901</v>
      </c>
      <c r="I99" s="273">
        <f t="shared" si="1"/>
        <v>4523316.6899999976</v>
      </c>
      <c r="K99" s="272">
        <f t="shared" si="2"/>
        <v>9.935272192126023</v>
      </c>
    </row>
    <row r="100" spans="1:11" s="108" customFormat="1" ht="15">
      <c r="A100" s="291">
        <v>22</v>
      </c>
      <c r="B100" s="286">
        <v>43678</v>
      </c>
      <c r="C100" s="283" t="s">
        <v>261</v>
      </c>
      <c r="D100" s="284">
        <v>200392.24</v>
      </c>
      <c r="E100" s="282">
        <v>236462.84</v>
      </c>
      <c r="F100" s="282">
        <v>2307</v>
      </c>
      <c r="G100" s="282">
        <v>18790</v>
      </c>
      <c r="H100" s="282">
        <v>179295</v>
      </c>
      <c r="I100" s="273">
        <f t="shared" si="1"/>
        <v>4322924.4499999974</v>
      </c>
      <c r="K100" s="272">
        <f t="shared" si="2"/>
        <v>9.3766105913083262</v>
      </c>
    </row>
    <row r="101" spans="1:11" s="108" customFormat="1" ht="15">
      <c r="A101" s="291">
        <v>23</v>
      </c>
      <c r="B101" s="270">
        <v>43709</v>
      </c>
      <c r="C101" s="283" t="s">
        <v>262</v>
      </c>
      <c r="D101" s="284">
        <v>184008.35</v>
      </c>
      <c r="E101" s="282">
        <v>217129.85</v>
      </c>
      <c r="F101" s="282">
        <v>5112.47</v>
      </c>
      <c r="G101" s="282">
        <v>23620</v>
      </c>
      <c r="H101" s="282">
        <v>155276</v>
      </c>
      <c r="I101" s="273">
        <f t="shared" si="1"/>
        <v>4138916.0999999973</v>
      </c>
      <c r="K101" s="272">
        <f t="shared" si="2"/>
        <v>12.836374001505909</v>
      </c>
    </row>
    <row r="102" spans="1:11" s="108" customFormat="1" ht="15">
      <c r="A102" s="291">
        <v>24</v>
      </c>
      <c r="B102" s="274">
        <v>43739</v>
      </c>
      <c r="C102" s="283" t="s">
        <v>263</v>
      </c>
      <c r="D102" s="284">
        <v>226064</v>
      </c>
      <c r="E102" s="282">
        <v>266755.52</v>
      </c>
      <c r="F102" s="282">
        <v>11850</v>
      </c>
      <c r="G102" s="282">
        <v>37028</v>
      </c>
      <c r="H102" s="282">
        <v>177186</v>
      </c>
      <c r="I102" s="273">
        <f t="shared" si="1"/>
        <v>3912852.0999999973</v>
      </c>
      <c r="K102" s="272">
        <f t="shared" si="2"/>
        <v>16.379432373133273</v>
      </c>
    </row>
    <row r="103" spans="1:11" ht="15">
      <c r="A103" s="291">
        <v>25</v>
      </c>
      <c r="B103" s="274">
        <v>43770</v>
      </c>
      <c r="C103" s="283" t="s">
        <v>264</v>
      </c>
      <c r="D103" s="284">
        <v>212782.28</v>
      </c>
      <c r="E103" s="282">
        <v>251083.09</v>
      </c>
      <c r="F103" s="282">
        <v>901</v>
      </c>
      <c r="G103" s="282">
        <v>35493</v>
      </c>
      <c r="H103" s="282">
        <v>176388</v>
      </c>
      <c r="I103" s="273">
        <f t="shared" si="1"/>
        <v>3700069.8199999975</v>
      </c>
      <c r="K103" s="272">
        <f t="shared" si="2"/>
        <v>16.680430344105723</v>
      </c>
    </row>
    <row r="104" spans="1:11" ht="15">
      <c r="A104" s="285">
        <v>26</v>
      </c>
      <c r="B104" s="274">
        <v>43800</v>
      </c>
      <c r="C104" s="283" t="s">
        <v>395</v>
      </c>
      <c r="D104" s="293">
        <v>229185.67</v>
      </c>
      <c r="E104" s="294">
        <v>270439.09000000003</v>
      </c>
      <c r="F104" s="294">
        <v>4083</v>
      </c>
      <c r="G104" s="294">
        <v>30919</v>
      </c>
      <c r="H104" s="294">
        <v>194184</v>
      </c>
      <c r="I104" s="269">
        <f>I102-D104</f>
        <v>3683666.4299999974</v>
      </c>
      <c r="K104" s="272">
        <f t="shared" si="2"/>
        <v>13.490808565823508</v>
      </c>
    </row>
    <row r="105" spans="1:11" ht="15">
      <c r="A105" s="285">
        <v>27</v>
      </c>
      <c r="B105" s="286">
        <v>43831</v>
      </c>
      <c r="C105" s="283" t="s">
        <v>396</v>
      </c>
      <c r="D105" s="293">
        <v>221233.32</v>
      </c>
      <c r="E105" s="294">
        <v>261055.31</v>
      </c>
      <c r="F105" s="294">
        <v>495</v>
      </c>
      <c r="G105" s="294">
        <v>32064</v>
      </c>
      <c r="H105" s="294">
        <v>188674</v>
      </c>
      <c r="I105" s="269">
        <f t="shared" ref="I105:I115" si="3">I104-D105</f>
        <v>3462433.1099999975</v>
      </c>
      <c r="K105" s="272">
        <f t="shared" si="2"/>
        <v>14.493296036962244</v>
      </c>
    </row>
    <row r="106" spans="1:11" ht="15">
      <c r="A106" s="291">
        <v>28</v>
      </c>
      <c r="B106" s="270">
        <v>43862</v>
      </c>
      <c r="C106" s="283" t="s">
        <v>397</v>
      </c>
      <c r="D106" s="293">
        <v>190143.5</v>
      </c>
      <c r="E106" s="294">
        <v>224369.33</v>
      </c>
      <c r="F106" s="294">
        <v>165</v>
      </c>
      <c r="G106" s="294">
        <v>30676</v>
      </c>
      <c r="H106" s="294">
        <v>159303</v>
      </c>
      <c r="I106" s="269">
        <f t="shared" si="3"/>
        <v>3272289.6099999975</v>
      </c>
      <c r="K106" s="272">
        <f t="shared" si="2"/>
        <v>16.133078438126994</v>
      </c>
    </row>
    <row r="107" spans="1:11" ht="15">
      <c r="A107" s="291">
        <v>29</v>
      </c>
      <c r="B107" s="274">
        <v>43891</v>
      </c>
      <c r="C107" s="283" t="s">
        <v>398</v>
      </c>
      <c r="D107" s="293">
        <v>243627.79</v>
      </c>
      <c r="E107" s="294">
        <v>287480.78999999998</v>
      </c>
      <c r="F107" s="294">
        <v>3537</v>
      </c>
      <c r="G107" s="294">
        <v>29306</v>
      </c>
      <c r="H107" s="294">
        <v>210785</v>
      </c>
      <c r="I107" s="269">
        <f t="shared" si="3"/>
        <v>3028661.8199999975</v>
      </c>
      <c r="K107" s="272">
        <f t="shared" si="2"/>
        <v>12.029005393842796</v>
      </c>
    </row>
    <row r="108" spans="1:11" ht="15">
      <c r="A108" s="291">
        <v>30</v>
      </c>
      <c r="B108" s="274">
        <v>43922</v>
      </c>
      <c r="C108" s="283" t="s">
        <v>399</v>
      </c>
      <c r="D108" s="293">
        <v>207652.35</v>
      </c>
      <c r="E108" s="294">
        <v>245029.77</v>
      </c>
      <c r="F108" s="294">
        <v>241</v>
      </c>
      <c r="G108" s="294">
        <v>4520</v>
      </c>
      <c r="H108" s="294">
        <v>202891</v>
      </c>
      <c r="I108" s="273">
        <f t="shared" si="3"/>
        <v>2821009.4699999974</v>
      </c>
      <c r="K108" s="272">
        <f t="shared" si="2"/>
        <v>2.1767150720904436</v>
      </c>
    </row>
    <row r="109" spans="1:11" ht="15">
      <c r="A109" s="291">
        <v>31</v>
      </c>
      <c r="B109" s="274">
        <v>43952</v>
      </c>
      <c r="C109" s="283" t="s">
        <v>400</v>
      </c>
      <c r="D109" s="293">
        <v>199072.1</v>
      </c>
      <c r="E109" s="294">
        <v>234905.07</v>
      </c>
      <c r="F109" s="294">
        <v>3674.19</v>
      </c>
      <c r="G109" s="294">
        <v>26429</v>
      </c>
      <c r="H109" s="294">
        <v>168969</v>
      </c>
      <c r="I109" s="273">
        <f t="shared" si="3"/>
        <v>2621937.3699999973</v>
      </c>
      <c r="K109" s="272">
        <f t="shared" si="2"/>
        <v>13.276094440155099</v>
      </c>
    </row>
    <row r="110" spans="1:11" s="298" customFormat="1" ht="15">
      <c r="A110" s="466">
        <v>32</v>
      </c>
      <c r="B110" s="467">
        <v>43983</v>
      </c>
      <c r="C110" s="278" t="s">
        <v>401</v>
      </c>
      <c r="D110" s="468">
        <v>202576.5</v>
      </c>
      <c r="E110" s="469">
        <v>239040.27</v>
      </c>
      <c r="F110" s="469">
        <v>8513.4599999999991</v>
      </c>
      <c r="G110" s="469">
        <v>29652</v>
      </c>
      <c r="H110" s="469">
        <v>164411</v>
      </c>
      <c r="I110" s="273">
        <f t="shared" si="3"/>
        <v>2419360.8699999973</v>
      </c>
      <c r="K110" s="276">
        <f t="shared" si="2"/>
        <v>14.637433265951382</v>
      </c>
    </row>
    <row r="111" spans="1:11" s="298" customFormat="1" ht="15">
      <c r="A111" s="466">
        <v>33</v>
      </c>
      <c r="B111" s="274">
        <v>44013</v>
      </c>
      <c r="C111" s="278" t="s">
        <v>551</v>
      </c>
      <c r="D111" s="470">
        <v>199139.99</v>
      </c>
      <c r="E111" s="469">
        <v>234985.18</v>
      </c>
      <c r="F111" s="469">
        <v>5956.16</v>
      </c>
      <c r="G111" s="469">
        <v>33030</v>
      </c>
      <c r="H111" s="469">
        <v>160154</v>
      </c>
      <c r="I111" s="273">
        <f t="shared" si="3"/>
        <v>2220220.8799999971</v>
      </c>
      <c r="K111" s="276">
        <f>(100*G113)/D113</f>
        <v>20.582011956619006</v>
      </c>
    </row>
    <row r="112" spans="1:11" s="298" customFormat="1" ht="15">
      <c r="A112" s="466">
        <v>34</v>
      </c>
      <c r="B112" s="274">
        <v>44044</v>
      </c>
      <c r="C112" s="278" t="s">
        <v>552</v>
      </c>
      <c r="D112" s="470">
        <v>198538</v>
      </c>
      <c r="E112" s="469">
        <v>234274.84</v>
      </c>
      <c r="F112" s="469">
        <v>7340.09</v>
      </c>
      <c r="G112" s="469">
        <v>29780</v>
      </c>
      <c r="H112" s="469">
        <v>161418</v>
      </c>
      <c r="I112" s="273">
        <f t="shared" si="3"/>
        <v>2021682.8799999971</v>
      </c>
      <c r="K112" s="276">
        <f t="shared" ref="K112:K115" si="4">(100*G112)/D112</f>
        <v>14.999647422659642</v>
      </c>
    </row>
    <row r="113" spans="1:11" s="298" customFormat="1" ht="15">
      <c r="A113" s="466">
        <v>35</v>
      </c>
      <c r="B113" s="274">
        <v>44075</v>
      </c>
      <c r="C113" s="278" t="s">
        <v>553</v>
      </c>
      <c r="D113" s="471">
        <v>190530.45</v>
      </c>
      <c r="E113" s="468">
        <v>224825.93</v>
      </c>
      <c r="F113" s="469">
        <v>16848.12</v>
      </c>
      <c r="G113" s="469">
        <v>39215</v>
      </c>
      <c r="H113" s="469">
        <v>134467</v>
      </c>
      <c r="I113" s="273">
        <f t="shared" si="3"/>
        <v>1831152.4299999971</v>
      </c>
      <c r="K113" s="276">
        <f t="shared" si="4"/>
        <v>20.582011956619006</v>
      </c>
    </row>
    <row r="114" spans="1:11" s="298" customFormat="1" ht="15">
      <c r="A114" s="466">
        <v>36</v>
      </c>
      <c r="B114" s="274">
        <v>44105</v>
      </c>
      <c r="C114" s="278" t="s">
        <v>603</v>
      </c>
      <c r="D114" s="471">
        <v>208289.7</v>
      </c>
      <c r="E114" s="468">
        <v>245781.84</v>
      </c>
      <c r="F114" s="469">
        <v>8871.42</v>
      </c>
      <c r="G114" s="469">
        <v>31012</v>
      </c>
      <c r="H114" s="469">
        <v>168406</v>
      </c>
      <c r="I114" s="269">
        <f t="shared" si="3"/>
        <v>1622862.7299999972</v>
      </c>
      <c r="K114" s="276">
        <f t="shared" si="4"/>
        <v>14.888878326676739</v>
      </c>
    </row>
    <row r="115" spans="1:11" ht="15">
      <c r="A115" s="466">
        <v>37</v>
      </c>
      <c r="B115" s="286">
        <v>44136</v>
      </c>
      <c r="C115" s="278" t="s">
        <v>604</v>
      </c>
      <c r="D115" s="293">
        <v>148085.89000000001</v>
      </c>
      <c r="E115" s="294">
        <v>174741.35</v>
      </c>
      <c r="F115" s="294">
        <v>11928</v>
      </c>
      <c r="G115" s="294">
        <v>18363</v>
      </c>
      <c r="H115" s="294">
        <v>117794</v>
      </c>
      <c r="I115" s="273">
        <f t="shared" si="3"/>
        <v>1474776.8399999971</v>
      </c>
      <c r="K115" s="272">
        <f t="shared" si="4"/>
        <v>12.400236106221868</v>
      </c>
    </row>
    <row r="116" spans="1:11" ht="15">
      <c r="A116" s="294"/>
      <c r="B116" s="286"/>
      <c r="C116" s="283"/>
      <c r="D116" s="293"/>
      <c r="E116" s="294"/>
      <c r="F116" s="294"/>
      <c r="G116" s="294"/>
      <c r="H116" s="294"/>
      <c r="I116" s="269"/>
      <c r="K116" s="272"/>
    </row>
    <row r="118" spans="1:11">
      <c r="D118" s="259">
        <f>SUM(D79:D116)</f>
        <v>7764983.2000000002</v>
      </c>
      <c r="E118" s="157">
        <f>SUM(E79:E116)</f>
        <v>9162680.7599999961</v>
      </c>
      <c r="F118" s="157">
        <f>SUM(F79:F116)</f>
        <v>152429.22200000001</v>
      </c>
      <c r="G118" s="157">
        <f>SUM(G79:G116)</f>
        <v>809878</v>
      </c>
      <c r="H118" s="157">
        <f>SUM(H79:H116)</f>
        <v>6802672</v>
      </c>
      <c r="K118">
        <f xml:space="preserve"> SUM(K79:K116)/44</f>
        <v>8.8499267150702661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dimension ref="A2:AP582"/>
  <sheetViews>
    <sheetView tabSelected="1" topLeftCell="L4" workbookViewId="0">
      <selection activeCell="V24" sqref="V24"/>
    </sheetView>
  </sheetViews>
  <sheetFormatPr defaultRowHeight="15"/>
  <cols>
    <col min="1" max="1" width="9.140625" style="593"/>
    <col min="3" max="3" width="55.140625" customWidth="1"/>
    <col min="4" max="4" width="17.28515625" customWidth="1"/>
    <col min="5" max="5" width="22.28515625" customWidth="1"/>
    <col min="6" max="7" width="12.140625" customWidth="1"/>
    <col min="8" max="8" width="15.42578125" customWidth="1"/>
    <col min="9" max="10" width="20.140625" customWidth="1"/>
    <col min="11" max="11" width="16.5703125" style="295" customWidth="1"/>
    <col min="12" max="12" width="6.85546875" style="295" customWidth="1"/>
    <col min="13" max="17" width="9.7109375" style="295" customWidth="1"/>
    <col min="18" max="18" width="9.7109375" customWidth="1"/>
    <col min="19" max="24" width="9.7109375" style="1" customWidth="1"/>
    <col min="25" max="39" width="5.28515625" style="1" customWidth="1"/>
    <col min="40" max="41" width="10.85546875" style="1" customWidth="1"/>
    <col min="42" max="42" width="9.140625" style="1"/>
  </cols>
  <sheetData>
    <row r="2" spans="1:42">
      <c r="K2" s="295" t="s">
        <v>759</v>
      </c>
      <c r="L2" s="295" t="s">
        <v>760</v>
      </c>
    </row>
    <row r="3" spans="1:42">
      <c r="K3" s="365">
        <v>730</v>
      </c>
      <c r="L3" s="295">
        <v>92</v>
      </c>
    </row>
    <row r="4" spans="1:42">
      <c r="K4" s="365">
        <v>730</v>
      </c>
      <c r="L4" s="295">
        <v>92</v>
      </c>
    </row>
    <row r="5" spans="1:42">
      <c r="C5" s="187" t="s">
        <v>344</v>
      </c>
      <c r="D5" s="307"/>
      <c r="E5" s="307"/>
      <c r="F5" s="307"/>
      <c r="G5" s="307"/>
      <c r="K5" s="377">
        <v>11680</v>
      </c>
      <c r="L5" s="295">
        <v>1223</v>
      </c>
    </row>
    <row r="6" spans="1:42">
      <c r="C6" s="308" t="s">
        <v>345</v>
      </c>
      <c r="D6" s="307"/>
      <c r="E6" s="307"/>
      <c r="F6" s="307"/>
      <c r="G6" s="307"/>
      <c r="K6" s="377">
        <v>11680</v>
      </c>
      <c r="L6" s="295">
        <v>1381</v>
      </c>
    </row>
    <row r="7" spans="1:42">
      <c r="C7" s="309" t="s">
        <v>346</v>
      </c>
      <c r="D7" s="307"/>
      <c r="E7" s="307"/>
      <c r="F7" s="307"/>
      <c r="G7" s="307"/>
      <c r="K7" s="359">
        <v>64</v>
      </c>
      <c r="L7" s="295">
        <v>0</v>
      </c>
    </row>
    <row r="8" spans="1:42" ht="23.25">
      <c r="C8" s="309" t="s">
        <v>347</v>
      </c>
      <c r="D8" s="307"/>
      <c r="E8" s="307"/>
      <c r="F8" s="307"/>
      <c r="G8" s="307"/>
      <c r="I8" s="310">
        <v>21547257.600000001</v>
      </c>
    </row>
    <row r="9" spans="1:42">
      <c r="C9" s="307" t="s">
        <v>348</v>
      </c>
      <c r="D9" s="307"/>
      <c r="E9" s="307"/>
      <c r="F9" s="307"/>
      <c r="G9" s="307"/>
    </row>
    <row r="10" spans="1:42" ht="23.25" customHeight="1">
      <c r="A10" s="598"/>
      <c r="B10" s="25"/>
      <c r="C10" s="25"/>
      <c r="D10" s="25"/>
      <c r="E10" s="25"/>
      <c r="J10" s="310"/>
      <c r="K10" s="539"/>
      <c r="L10" s="361" t="s">
        <v>349</v>
      </c>
      <c r="M10" s="361" t="s">
        <v>350</v>
      </c>
      <c r="N10" s="361" t="s">
        <v>351</v>
      </c>
      <c r="O10" s="361" t="s">
        <v>352</v>
      </c>
      <c r="P10" s="361" t="s">
        <v>353</v>
      </c>
      <c r="Q10" s="361" t="s">
        <v>354</v>
      </c>
      <c r="R10" s="361" t="s">
        <v>355</v>
      </c>
      <c r="S10" s="361" t="s">
        <v>356</v>
      </c>
      <c r="T10" s="361" t="s">
        <v>357</v>
      </c>
      <c r="U10" s="361" t="s">
        <v>358</v>
      </c>
      <c r="V10" s="361" t="s">
        <v>359</v>
      </c>
      <c r="W10" s="361" t="s">
        <v>360</v>
      </c>
      <c r="X10" s="361" t="s">
        <v>349</v>
      </c>
      <c r="Y10" s="361" t="s">
        <v>350</v>
      </c>
      <c r="Z10" s="361" t="s">
        <v>351</v>
      </c>
      <c r="AA10" s="361" t="s">
        <v>352</v>
      </c>
      <c r="AB10" s="361" t="s">
        <v>353</v>
      </c>
      <c r="AC10" s="361" t="s">
        <v>361</v>
      </c>
      <c r="AD10" s="361" t="s">
        <v>355</v>
      </c>
      <c r="AE10" s="361" t="s">
        <v>356</v>
      </c>
      <c r="AF10" s="361" t="s">
        <v>357</v>
      </c>
      <c r="AG10" s="361" t="s">
        <v>358</v>
      </c>
      <c r="AH10" s="361" t="s">
        <v>359</v>
      </c>
      <c r="AI10" s="361" t="s">
        <v>360</v>
      </c>
      <c r="AJ10" s="361" t="s">
        <v>349</v>
      </c>
      <c r="AK10" s="361" t="s">
        <v>350</v>
      </c>
      <c r="AL10" s="361" t="s">
        <v>351</v>
      </c>
      <c r="AM10" s="361" t="s">
        <v>352</v>
      </c>
      <c r="AN10" s="361" t="s">
        <v>340</v>
      </c>
      <c r="AO10" s="361" t="s">
        <v>362</v>
      </c>
      <c r="AP10" s="361"/>
    </row>
    <row r="11" spans="1:42" s="197" customFormat="1" ht="47.25">
      <c r="A11" s="317" t="s">
        <v>173</v>
      </c>
      <c r="B11" s="103"/>
      <c r="C11" s="103" t="s">
        <v>194</v>
      </c>
      <c r="D11" s="103" t="s">
        <v>363</v>
      </c>
      <c r="E11" s="103" t="s">
        <v>364</v>
      </c>
      <c r="F11" s="103" t="s">
        <v>176</v>
      </c>
      <c r="G11" s="103" t="s">
        <v>25</v>
      </c>
      <c r="H11" s="348" t="s">
        <v>654</v>
      </c>
      <c r="I11" s="103" t="s">
        <v>365</v>
      </c>
      <c r="J11" s="362"/>
      <c r="K11" s="362"/>
      <c r="L11" s="372"/>
      <c r="M11" s="372"/>
      <c r="N11" s="372"/>
      <c r="O11" s="372"/>
      <c r="P11" s="372"/>
      <c r="Q11" s="372"/>
      <c r="R11" s="363"/>
      <c r="S11" s="372"/>
      <c r="T11" s="372"/>
      <c r="U11" s="372"/>
      <c r="V11" s="372"/>
      <c r="W11" s="372"/>
      <c r="X11" s="372"/>
      <c r="Y11" s="372"/>
      <c r="Z11" s="372"/>
      <c r="AA11" s="372"/>
      <c r="AB11" s="372"/>
      <c r="AC11" s="372"/>
      <c r="AD11" s="372"/>
      <c r="AE11" s="372"/>
      <c r="AF11" s="372"/>
      <c r="AG11" s="372"/>
      <c r="AH11" s="372"/>
      <c r="AI11" s="372"/>
      <c r="AJ11" s="372"/>
      <c r="AK11" s="372"/>
      <c r="AL11" s="372"/>
      <c r="AM11" s="372"/>
      <c r="AN11" s="372"/>
      <c r="AO11" s="372"/>
      <c r="AP11" s="372"/>
    </row>
    <row r="12" spans="1:42" s="366" customFormat="1" ht="20.25" customHeight="1">
      <c r="A12" s="318">
        <v>1</v>
      </c>
      <c r="B12" s="234"/>
      <c r="C12" s="364" t="s">
        <v>366</v>
      </c>
      <c r="D12" s="234">
        <v>275533</v>
      </c>
      <c r="E12" s="234">
        <v>325128.65000000002</v>
      </c>
      <c r="F12" s="234">
        <v>26500</v>
      </c>
      <c r="G12" s="234">
        <v>0</v>
      </c>
      <c r="H12" s="234">
        <f t="shared" ref="H12:H18" si="0">D12-G12-F12</f>
        <v>249033</v>
      </c>
      <c r="I12" s="234">
        <f>I8-H12</f>
        <v>21298224.600000001</v>
      </c>
      <c r="J12" s="365" t="s">
        <v>367</v>
      </c>
      <c r="K12" s="365">
        <f>K3+L3</f>
        <v>822</v>
      </c>
      <c r="L12" s="359">
        <v>10</v>
      </c>
      <c r="M12" s="359">
        <v>31</v>
      </c>
      <c r="N12" s="359">
        <v>31</v>
      </c>
      <c r="O12" s="359">
        <v>30</v>
      </c>
      <c r="P12" s="359">
        <v>31</v>
      </c>
      <c r="Q12" s="359">
        <v>30</v>
      </c>
      <c r="R12" s="359">
        <v>31</v>
      </c>
      <c r="S12" s="361">
        <v>31</v>
      </c>
      <c r="T12" s="361">
        <v>29</v>
      </c>
      <c r="U12" s="361">
        <v>31</v>
      </c>
      <c r="V12" s="361">
        <v>30</v>
      </c>
      <c r="W12" s="361">
        <v>31</v>
      </c>
      <c r="X12" s="361">
        <v>30</v>
      </c>
      <c r="Y12" s="361">
        <v>31</v>
      </c>
      <c r="Z12" s="361">
        <v>31</v>
      </c>
      <c r="AA12" s="361">
        <v>30</v>
      </c>
      <c r="AB12" s="361">
        <v>31</v>
      </c>
      <c r="AC12" s="361">
        <v>30</v>
      </c>
      <c r="AD12" s="361">
        <v>31</v>
      </c>
      <c r="AE12" s="361">
        <v>31</v>
      </c>
      <c r="AF12" s="361">
        <v>28</v>
      </c>
      <c r="AG12" s="361">
        <v>31</v>
      </c>
      <c r="AH12" s="361">
        <v>26</v>
      </c>
      <c r="AI12" s="361">
        <v>31</v>
      </c>
      <c r="AJ12" s="361">
        <v>30</v>
      </c>
      <c r="AK12" s="361">
        <v>31</v>
      </c>
      <c r="AL12" s="361">
        <v>30</v>
      </c>
      <c r="AM12" s="361"/>
      <c r="AN12" s="361">
        <f>SUM(L12:AM12)</f>
        <v>798</v>
      </c>
      <c r="AO12" s="361">
        <f>K12-AN12</f>
        <v>24</v>
      </c>
      <c r="AP12" s="361"/>
    </row>
    <row r="13" spans="1:42" s="366" customFormat="1" ht="20.25" customHeight="1">
      <c r="A13" s="318">
        <v>2</v>
      </c>
      <c r="B13" s="234"/>
      <c r="C13" s="364" t="s">
        <v>368</v>
      </c>
      <c r="D13" s="234">
        <v>785443</v>
      </c>
      <c r="E13" s="234">
        <v>926823</v>
      </c>
      <c r="F13" s="234">
        <v>79500</v>
      </c>
      <c r="G13" s="234">
        <v>5585</v>
      </c>
      <c r="H13" s="234">
        <f t="shared" si="0"/>
        <v>700358</v>
      </c>
      <c r="I13" s="234">
        <f t="shared" ref="I13:I19" si="1">I12-H13</f>
        <v>20597866.600000001</v>
      </c>
      <c r="J13" s="365" t="s">
        <v>369</v>
      </c>
      <c r="K13" s="365">
        <f>K4+L4</f>
        <v>822</v>
      </c>
      <c r="L13" s="359">
        <v>10</v>
      </c>
      <c r="M13" s="359">
        <v>31</v>
      </c>
      <c r="N13" s="359">
        <v>31</v>
      </c>
      <c r="O13" s="359">
        <v>30</v>
      </c>
      <c r="P13" s="359">
        <v>31</v>
      </c>
      <c r="Q13" s="359">
        <v>30</v>
      </c>
      <c r="R13" s="359">
        <v>31</v>
      </c>
      <c r="S13" s="361">
        <v>31</v>
      </c>
      <c r="T13" s="361">
        <v>29</v>
      </c>
      <c r="U13" s="361">
        <v>31</v>
      </c>
      <c r="V13" s="361">
        <v>30</v>
      </c>
      <c r="W13" s="361">
        <v>31</v>
      </c>
      <c r="X13" s="361">
        <v>30</v>
      </c>
      <c r="Y13" s="361">
        <v>31</v>
      </c>
      <c r="Z13" s="361">
        <v>31</v>
      </c>
      <c r="AA13" s="361">
        <v>30</v>
      </c>
      <c r="AB13" s="361">
        <v>31</v>
      </c>
      <c r="AC13" s="361">
        <v>30</v>
      </c>
      <c r="AD13" s="361">
        <v>31</v>
      </c>
      <c r="AE13" s="361">
        <v>31</v>
      </c>
      <c r="AF13" s="361">
        <v>28</v>
      </c>
      <c r="AG13" s="361">
        <v>31</v>
      </c>
      <c r="AH13" s="361">
        <v>26</v>
      </c>
      <c r="AI13" s="361">
        <v>31</v>
      </c>
      <c r="AJ13" s="361">
        <v>30</v>
      </c>
      <c r="AK13" s="361">
        <v>31</v>
      </c>
      <c r="AL13" s="361">
        <v>30</v>
      </c>
      <c r="AM13" s="361"/>
      <c r="AN13" s="361">
        <f>SUM(L13:AM13)</f>
        <v>798</v>
      </c>
      <c r="AO13" s="361">
        <f>K13-AN13</f>
        <v>24</v>
      </c>
      <c r="AP13" s="361"/>
    </row>
    <row r="14" spans="1:42" s="379" customFormat="1" ht="19.5" customHeight="1">
      <c r="A14" s="27">
        <v>3</v>
      </c>
      <c r="B14" s="27"/>
      <c r="C14" s="376" t="s">
        <v>370</v>
      </c>
      <c r="D14" s="27">
        <v>895483</v>
      </c>
      <c r="E14" s="27">
        <v>1056670</v>
      </c>
      <c r="F14" s="27">
        <v>14750</v>
      </c>
      <c r="G14" s="27">
        <v>8023</v>
      </c>
      <c r="H14" s="27">
        <f t="shared" si="0"/>
        <v>872710</v>
      </c>
      <c r="I14" s="27">
        <f t="shared" si="1"/>
        <v>19725156.600000001</v>
      </c>
      <c r="J14" s="377" t="s">
        <v>371</v>
      </c>
      <c r="K14" s="377">
        <f>K5+L5</f>
        <v>12903</v>
      </c>
      <c r="L14" s="377">
        <v>125</v>
      </c>
      <c r="M14" s="377">
        <v>441</v>
      </c>
      <c r="N14" s="377">
        <v>488</v>
      </c>
      <c r="O14" s="377">
        <v>459</v>
      </c>
      <c r="P14" s="377">
        <v>459</v>
      </c>
      <c r="Q14" s="377">
        <v>433</v>
      </c>
      <c r="R14" s="377">
        <v>473</v>
      </c>
      <c r="S14" s="378">
        <v>473</v>
      </c>
      <c r="T14" s="378">
        <v>372</v>
      </c>
      <c r="U14" s="378">
        <v>414</v>
      </c>
      <c r="V14" s="378">
        <v>378</v>
      </c>
      <c r="W14" s="378">
        <v>340</v>
      </c>
      <c r="X14" s="378">
        <v>262</v>
      </c>
      <c r="Y14" s="378">
        <v>221</v>
      </c>
      <c r="Z14" s="378">
        <v>451</v>
      </c>
      <c r="AA14" s="378">
        <v>438</v>
      </c>
      <c r="AB14" s="378">
        <v>410</v>
      </c>
      <c r="AC14" s="378">
        <v>429</v>
      </c>
      <c r="AD14" s="378">
        <v>443</v>
      </c>
      <c r="AE14" s="378">
        <v>458</v>
      </c>
      <c r="AF14" s="378">
        <v>441</v>
      </c>
      <c r="AG14" s="378">
        <v>487</v>
      </c>
      <c r="AH14" s="378">
        <v>388</v>
      </c>
      <c r="AI14" s="378">
        <v>386</v>
      </c>
      <c r="AJ14" s="378">
        <v>438</v>
      </c>
      <c r="AK14" s="378">
        <v>589</v>
      </c>
      <c r="AL14" s="378">
        <v>742</v>
      </c>
      <c r="AM14" s="378"/>
      <c r="AN14" s="378">
        <f>SUM(L14:AM14)</f>
        <v>11438</v>
      </c>
      <c r="AO14" s="378">
        <f>K14-AN14</f>
        <v>1465</v>
      </c>
      <c r="AP14" s="378"/>
    </row>
    <row r="15" spans="1:42" s="379" customFormat="1" ht="19.5" customHeight="1">
      <c r="A15" s="27">
        <v>4</v>
      </c>
      <c r="B15" s="27"/>
      <c r="C15" s="376" t="s">
        <v>372</v>
      </c>
      <c r="D15" s="27">
        <v>860776</v>
      </c>
      <c r="E15" s="27">
        <v>1015716</v>
      </c>
      <c r="F15" s="27">
        <v>15000</v>
      </c>
      <c r="G15" s="27">
        <v>4643</v>
      </c>
      <c r="H15" s="27">
        <f t="shared" si="0"/>
        <v>841133</v>
      </c>
      <c r="I15" s="27">
        <f t="shared" si="1"/>
        <v>18884023.600000001</v>
      </c>
      <c r="J15" s="377" t="s">
        <v>373</v>
      </c>
      <c r="K15" s="377">
        <f>K6+L6</f>
        <v>13061</v>
      </c>
      <c r="L15" s="377">
        <v>137</v>
      </c>
      <c r="M15" s="377">
        <v>399</v>
      </c>
      <c r="N15" s="377">
        <v>484</v>
      </c>
      <c r="O15" s="377">
        <v>477</v>
      </c>
      <c r="P15" s="377">
        <v>447</v>
      </c>
      <c r="Q15" s="377">
        <v>445</v>
      </c>
      <c r="R15" s="377">
        <v>479</v>
      </c>
      <c r="S15" s="378">
        <v>467</v>
      </c>
      <c r="T15" s="378">
        <v>371</v>
      </c>
      <c r="U15" s="378">
        <v>444</v>
      </c>
      <c r="V15" s="378">
        <v>392</v>
      </c>
      <c r="W15" s="378">
        <v>361</v>
      </c>
      <c r="X15" s="378">
        <v>347</v>
      </c>
      <c r="Y15" s="378">
        <v>335</v>
      </c>
      <c r="Z15" s="378">
        <v>452</v>
      </c>
      <c r="AA15" s="378">
        <v>438</v>
      </c>
      <c r="AB15" s="378">
        <v>437</v>
      </c>
      <c r="AC15" s="378">
        <v>402</v>
      </c>
      <c r="AD15" s="378">
        <v>420</v>
      </c>
      <c r="AE15" s="378">
        <v>434</v>
      </c>
      <c r="AF15" s="378">
        <v>430</v>
      </c>
      <c r="AG15" s="378">
        <v>462</v>
      </c>
      <c r="AH15" s="378">
        <v>359</v>
      </c>
      <c r="AI15" s="378">
        <v>425</v>
      </c>
      <c r="AJ15" s="378">
        <v>426</v>
      </c>
      <c r="AK15" s="378">
        <v>551</v>
      </c>
      <c r="AL15" s="378">
        <v>730</v>
      </c>
      <c r="AM15" s="378"/>
      <c r="AN15" s="378">
        <f>SUM(L15:AM15)</f>
        <v>11551</v>
      </c>
      <c r="AO15" s="378">
        <f>K15-AN15</f>
        <v>1510</v>
      </c>
      <c r="AP15" s="378"/>
    </row>
    <row r="16" spans="1:42" s="1" customFormat="1">
      <c r="A16" s="318">
        <v>5</v>
      </c>
      <c r="B16" s="318"/>
      <c r="C16" s="238" t="s">
        <v>452</v>
      </c>
      <c r="D16" s="240">
        <v>852388</v>
      </c>
      <c r="E16" s="240">
        <v>1005817.96</v>
      </c>
      <c r="F16" s="240">
        <v>43000</v>
      </c>
      <c r="G16" s="240">
        <v>12848</v>
      </c>
      <c r="H16" s="240">
        <f t="shared" si="0"/>
        <v>796540</v>
      </c>
      <c r="I16" s="234">
        <f t="shared" si="1"/>
        <v>18087483.600000001</v>
      </c>
      <c r="J16" s="359" t="s">
        <v>374</v>
      </c>
      <c r="K16" s="359">
        <f>K7+L7</f>
        <v>64</v>
      </c>
      <c r="L16" s="359">
        <v>32</v>
      </c>
      <c r="M16" s="359">
        <v>0</v>
      </c>
      <c r="N16" s="359">
        <v>0</v>
      </c>
      <c r="O16" s="359">
        <v>0</v>
      </c>
      <c r="P16" s="360">
        <v>0</v>
      </c>
      <c r="Q16" s="360">
        <v>0</v>
      </c>
      <c r="R16" s="360">
        <v>0</v>
      </c>
      <c r="S16" s="360">
        <v>0</v>
      </c>
      <c r="T16" s="360">
        <v>0</v>
      </c>
      <c r="U16" s="360">
        <v>0</v>
      </c>
      <c r="V16" s="360">
        <v>0</v>
      </c>
      <c r="W16" s="360">
        <v>0</v>
      </c>
      <c r="X16" s="360">
        <v>32</v>
      </c>
      <c r="Y16" s="360">
        <v>0</v>
      </c>
      <c r="Z16" s="361">
        <v>0</v>
      </c>
      <c r="AA16" s="361">
        <v>0</v>
      </c>
      <c r="AB16" s="361">
        <v>0</v>
      </c>
      <c r="AC16" s="361">
        <v>0</v>
      </c>
      <c r="AD16" s="361">
        <v>0</v>
      </c>
      <c r="AE16" s="361">
        <v>0</v>
      </c>
      <c r="AF16" s="361">
        <v>0</v>
      </c>
      <c r="AG16" s="361">
        <v>0</v>
      </c>
      <c r="AH16" s="361">
        <v>0</v>
      </c>
      <c r="AI16" s="361">
        <v>0</v>
      </c>
      <c r="AJ16" s="361">
        <v>0</v>
      </c>
      <c r="AK16" s="361">
        <v>0</v>
      </c>
      <c r="AL16" s="361">
        <v>0</v>
      </c>
      <c r="AM16" s="361"/>
      <c r="AN16" s="361">
        <f>SUM(L16:AM16)</f>
        <v>64</v>
      </c>
      <c r="AO16" s="361">
        <f>K16-AN16</f>
        <v>0</v>
      </c>
      <c r="AP16" s="361"/>
    </row>
    <row r="17" spans="1:42" s="366" customFormat="1">
      <c r="A17" s="318">
        <v>6</v>
      </c>
      <c r="B17" s="234"/>
      <c r="C17" s="364" t="s">
        <v>453</v>
      </c>
      <c r="D17" s="240">
        <v>812470</v>
      </c>
      <c r="E17" s="240">
        <v>958714</v>
      </c>
      <c r="F17" s="240">
        <v>56400</v>
      </c>
      <c r="G17" s="240">
        <v>941.69</v>
      </c>
      <c r="H17" s="240">
        <f t="shared" si="0"/>
        <v>755128.31</v>
      </c>
      <c r="I17" s="234">
        <f t="shared" si="1"/>
        <v>17332355.290000003</v>
      </c>
      <c r="J17" s="367"/>
      <c r="K17" s="548"/>
      <c r="L17" s="360"/>
      <c r="M17" s="360"/>
      <c r="N17" s="360"/>
      <c r="O17" s="360"/>
      <c r="P17" s="360"/>
      <c r="Q17" s="360"/>
      <c r="R17" s="368"/>
      <c r="S17" s="360"/>
      <c r="T17" s="360"/>
      <c r="U17" s="360"/>
      <c r="V17" s="360"/>
      <c r="W17" s="360"/>
      <c r="X17" s="360"/>
      <c r="Y17" s="360"/>
      <c r="Z17" s="361"/>
      <c r="AA17" s="361"/>
      <c r="AB17" s="361"/>
      <c r="AC17" s="361"/>
      <c r="AD17" s="361"/>
      <c r="AE17" s="361"/>
      <c r="AF17" s="361"/>
      <c r="AG17" s="361"/>
      <c r="AH17" s="361"/>
      <c r="AI17" s="361"/>
      <c r="AJ17" s="361"/>
      <c r="AK17" s="361"/>
      <c r="AL17" s="361"/>
      <c r="AM17" s="361"/>
      <c r="AN17" s="361"/>
      <c r="AO17" s="361"/>
      <c r="AP17" s="361"/>
    </row>
    <row r="18" spans="1:42" s="366" customFormat="1">
      <c r="A18" s="318">
        <v>7</v>
      </c>
      <c r="B18" s="234"/>
      <c r="C18" s="364" t="s">
        <v>454</v>
      </c>
      <c r="D18" s="240">
        <v>880312</v>
      </c>
      <c r="E18" s="240">
        <v>1038769</v>
      </c>
      <c r="F18" s="240">
        <v>32600</v>
      </c>
      <c r="G18" s="240">
        <v>2825</v>
      </c>
      <c r="H18" s="240">
        <f t="shared" si="0"/>
        <v>844887</v>
      </c>
      <c r="I18" s="234">
        <f t="shared" si="1"/>
        <v>16487468.290000003</v>
      </c>
      <c r="J18" s="367"/>
      <c r="K18" s="548"/>
      <c r="L18" s="360">
        <f>L14+L15</f>
        <v>262</v>
      </c>
      <c r="M18" s="360">
        <f>M14+M15</f>
        <v>840</v>
      </c>
      <c r="N18" s="360">
        <f t="shared" ref="N18:V18" si="2">N15+N14</f>
        <v>972</v>
      </c>
      <c r="O18" s="360">
        <f t="shared" si="2"/>
        <v>936</v>
      </c>
      <c r="P18" s="360">
        <f t="shared" si="2"/>
        <v>906</v>
      </c>
      <c r="Q18" s="360">
        <f t="shared" si="2"/>
        <v>878</v>
      </c>
      <c r="R18" s="360">
        <f t="shared" si="2"/>
        <v>952</v>
      </c>
      <c r="S18" s="360">
        <f t="shared" si="2"/>
        <v>940</v>
      </c>
      <c r="T18" s="360">
        <f t="shared" si="2"/>
        <v>743</v>
      </c>
      <c r="U18" s="360">
        <f t="shared" si="2"/>
        <v>858</v>
      </c>
      <c r="V18" s="360">
        <f t="shared" si="2"/>
        <v>770</v>
      </c>
      <c r="W18" s="360"/>
      <c r="X18" s="360"/>
      <c r="Y18" s="360"/>
      <c r="Z18" s="361"/>
      <c r="AA18" s="361"/>
      <c r="AB18" s="361"/>
      <c r="AC18" s="361"/>
      <c r="AD18" s="361"/>
      <c r="AE18" s="361"/>
      <c r="AF18" s="361"/>
      <c r="AG18" s="361"/>
      <c r="AH18" s="361"/>
      <c r="AI18" s="361"/>
      <c r="AJ18" s="361"/>
      <c r="AK18" s="361"/>
      <c r="AL18" s="361"/>
      <c r="AM18" s="361"/>
      <c r="AN18" s="361"/>
      <c r="AO18" s="361"/>
      <c r="AP18" s="361"/>
    </row>
    <row r="19" spans="1:42" s="366" customFormat="1">
      <c r="A19" s="318">
        <v>8</v>
      </c>
      <c r="B19" s="234"/>
      <c r="C19" s="364" t="s">
        <v>455</v>
      </c>
      <c r="D19" s="240">
        <v>872574</v>
      </c>
      <c r="E19" s="240">
        <v>1029637</v>
      </c>
      <c r="F19" s="240">
        <v>32200</v>
      </c>
      <c r="G19" s="240">
        <v>4372</v>
      </c>
      <c r="H19" s="614">
        <v>836001</v>
      </c>
      <c r="I19" s="234">
        <f t="shared" si="1"/>
        <v>15651467.290000003</v>
      </c>
      <c r="J19" s="367"/>
      <c r="K19" s="541"/>
      <c r="L19" s="540"/>
      <c r="M19" s="540"/>
      <c r="N19" s="540"/>
      <c r="O19" s="540"/>
      <c r="P19" s="540"/>
      <c r="Q19" s="540"/>
      <c r="R19" s="368"/>
      <c r="S19" s="360"/>
      <c r="T19" s="360"/>
      <c r="U19" s="360"/>
      <c r="V19" s="360"/>
      <c r="W19" s="360"/>
      <c r="X19" s="360"/>
      <c r="Y19" s="360"/>
      <c r="Z19" s="361"/>
      <c r="AA19" s="361"/>
      <c r="AB19" s="361"/>
      <c r="AC19" s="361"/>
      <c r="AD19" s="361"/>
      <c r="AE19" s="361"/>
      <c r="AF19" s="361"/>
      <c r="AG19" s="361"/>
      <c r="AH19" s="361"/>
      <c r="AI19" s="361"/>
      <c r="AJ19" s="361"/>
      <c r="AK19" s="361"/>
      <c r="AL19" s="361"/>
      <c r="AM19" s="361"/>
      <c r="AN19" s="361"/>
      <c r="AO19" s="361"/>
      <c r="AP19" s="361"/>
    </row>
    <row r="20" spans="1:42" s="431" customFormat="1">
      <c r="A20" s="318">
        <v>9</v>
      </c>
      <c r="B20" s="425"/>
      <c r="C20" s="426" t="s">
        <v>646</v>
      </c>
      <c r="D20" s="246">
        <v>701933</v>
      </c>
      <c r="E20" s="246">
        <v>828281</v>
      </c>
      <c r="F20" s="246">
        <v>98200</v>
      </c>
      <c r="G20" s="246">
        <v>9416</v>
      </c>
      <c r="H20" s="614">
        <v>594316</v>
      </c>
      <c r="I20" s="425">
        <f t="shared" ref="I20:I32" si="3">I19-H20</f>
        <v>15057151.290000003</v>
      </c>
      <c r="J20" s="427"/>
      <c r="K20" s="542"/>
      <c r="L20" s="543"/>
      <c r="M20" s="543">
        <v>941.69</v>
      </c>
      <c r="N20" s="543">
        <v>773.88</v>
      </c>
      <c r="O20" s="543"/>
      <c r="P20" s="543"/>
      <c r="Q20" s="543"/>
      <c r="R20" s="428"/>
      <c r="S20" s="429"/>
      <c r="T20" s="429"/>
      <c r="U20" s="429"/>
      <c r="V20" s="429"/>
      <c r="W20" s="429"/>
      <c r="X20" s="429"/>
      <c r="Y20" s="429"/>
      <c r="Z20" s="430"/>
      <c r="AA20" s="430"/>
      <c r="AB20" s="430"/>
      <c r="AC20" s="430"/>
      <c r="AD20" s="430"/>
      <c r="AE20" s="430"/>
      <c r="AF20" s="430"/>
      <c r="AG20" s="430"/>
      <c r="AH20" s="430"/>
      <c r="AI20" s="430"/>
      <c r="AJ20" s="430"/>
      <c r="AK20" s="430"/>
      <c r="AL20" s="430"/>
      <c r="AM20" s="430"/>
      <c r="AN20" s="430"/>
      <c r="AO20" s="430"/>
      <c r="AP20" s="430"/>
    </row>
    <row r="21" spans="1:42" s="431" customFormat="1">
      <c r="A21" s="318">
        <v>10</v>
      </c>
      <c r="B21" s="432"/>
      <c r="C21" s="426" t="s">
        <v>647</v>
      </c>
      <c r="D21" s="433">
        <v>809173</v>
      </c>
      <c r="E21" s="433">
        <v>954824</v>
      </c>
      <c r="F21" s="433">
        <v>52570</v>
      </c>
      <c r="G21" s="433">
        <v>14330</v>
      </c>
      <c r="H21" s="213">
        <v>742272</v>
      </c>
      <c r="I21" s="425">
        <f t="shared" si="3"/>
        <v>14314879.290000003</v>
      </c>
      <c r="J21" s="427"/>
      <c r="K21" s="544">
        <v>43617</v>
      </c>
      <c r="L21" s="543">
        <v>125</v>
      </c>
      <c r="M21" s="543">
        <f>L21*941.7</f>
        <v>117712.5</v>
      </c>
      <c r="N21" s="543">
        <f>O21*773.88</f>
        <v>106021.56</v>
      </c>
      <c r="O21" s="543">
        <v>137</v>
      </c>
      <c r="P21" s="543">
        <f>M21+N21</f>
        <v>223734.06</v>
      </c>
      <c r="Q21" s="543">
        <f>L21+O21</f>
        <v>262</v>
      </c>
      <c r="R21" s="428"/>
      <c r="S21" s="429"/>
      <c r="T21" s="429"/>
      <c r="U21" s="429"/>
      <c r="V21" s="429"/>
      <c r="W21" s="429"/>
      <c r="X21" s="429"/>
      <c r="Y21" s="429"/>
      <c r="Z21" s="430"/>
      <c r="AA21" s="430"/>
      <c r="AB21" s="430"/>
      <c r="AC21" s="430"/>
      <c r="AD21" s="430"/>
      <c r="AE21" s="430"/>
      <c r="AF21" s="430"/>
      <c r="AG21" s="430"/>
      <c r="AH21" s="430"/>
      <c r="AI21" s="430"/>
      <c r="AJ21" s="430"/>
      <c r="AK21" s="430"/>
      <c r="AL21" s="430"/>
      <c r="AM21" s="430"/>
      <c r="AN21" s="430"/>
      <c r="AO21" s="430"/>
      <c r="AP21" s="430"/>
    </row>
    <row r="22" spans="1:42" s="431" customFormat="1">
      <c r="A22" s="318">
        <v>11</v>
      </c>
      <c r="B22" s="425"/>
      <c r="C22" s="426" t="s">
        <v>648</v>
      </c>
      <c r="D22" s="433">
        <v>720267</v>
      </c>
      <c r="E22" s="433">
        <v>849916</v>
      </c>
      <c r="F22" s="433">
        <v>0</v>
      </c>
      <c r="G22" s="433">
        <v>1547.76</v>
      </c>
      <c r="H22" s="213">
        <v>718720</v>
      </c>
      <c r="I22" s="425">
        <f t="shared" si="3"/>
        <v>13596159.290000003</v>
      </c>
      <c r="J22" s="427"/>
      <c r="K22" s="544">
        <v>43647</v>
      </c>
      <c r="L22" s="543">
        <v>441</v>
      </c>
      <c r="M22" s="543">
        <f t="shared" ref="M22:M48" si="4">L22*941.7</f>
        <v>415289.7</v>
      </c>
      <c r="N22" s="543">
        <f t="shared" ref="N22:N48" si="5">O22*773.88</f>
        <v>308778.12</v>
      </c>
      <c r="O22" s="543">
        <v>399</v>
      </c>
      <c r="P22" s="543">
        <f t="shared" ref="P22:P48" si="6">M22+N22</f>
        <v>724067.82000000007</v>
      </c>
      <c r="Q22" s="543">
        <f t="shared" ref="Q22:Q48" si="7">L22+O22</f>
        <v>840</v>
      </c>
      <c r="R22" s="428"/>
      <c r="S22" s="429"/>
      <c r="T22" s="429"/>
      <c r="U22" s="429"/>
      <c r="V22" s="429"/>
      <c r="W22" s="429"/>
      <c r="X22" s="429"/>
      <c r="Y22" s="429"/>
      <c r="Z22" s="430"/>
      <c r="AA22" s="430"/>
      <c r="AB22" s="430"/>
      <c r="AC22" s="430"/>
      <c r="AD22" s="430"/>
      <c r="AE22" s="430"/>
      <c r="AF22" s="430"/>
      <c r="AG22" s="430"/>
      <c r="AH22" s="430"/>
      <c r="AI22" s="430"/>
      <c r="AJ22" s="430"/>
      <c r="AK22" s="430"/>
      <c r="AL22" s="430"/>
      <c r="AM22" s="430"/>
      <c r="AN22" s="430"/>
      <c r="AO22" s="430"/>
      <c r="AP22" s="430"/>
    </row>
    <row r="23" spans="1:42" s="431" customFormat="1">
      <c r="A23" s="318">
        <v>12</v>
      </c>
      <c r="B23" s="425"/>
      <c r="C23" s="426" t="s">
        <v>649</v>
      </c>
      <c r="D23" s="433">
        <v>661866</v>
      </c>
      <c r="E23" s="433">
        <v>781003</v>
      </c>
      <c r="F23" s="433">
        <v>0</v>
      </c>
      <c r="G23" s="433">
        <v>941.69</v>
      </c>
      <c r="H23" s="213">
        <v>660925</v>
      </c>
      <c r="I23" s="425">
        <f t="shared" si="3"/>
        <v>12935234.290000003</v>
      </c>
      <c r="J23" s="427"/>
      <c r="K23" s="544">
        <v>43678</v>
      </c>
      <c r="L23" s="543">
        <v>488</v>
      </c>
      <c r="M23" s="543">
        <f t="shared" si="4"/>
        <v>459549.60000000003</v>
      </c>
      <c r="N23" s="543">
        <f t="shared" si="5"/>
        <v>374557.92</v>
      </c>
      <c r="O23" s="543">
        <v>484</v>
      </c>
      <c r="P23" s="543">
        <f t="shared" si="6"/>
        <v>834107.52</v>
      </c>
      <c r="Q23" s="543">
        <f t="shared" si="7"/>
        <v>972</v>
      </c>
      <c r="R23" s="428"/>
      <c r="S23" s="429"/>
      <c r="T23" s="429"/>
      <c r="U23" s="429"/>
      <c r="V23" s="429"/>
      <c r="W23" s="429"/>
      <c r="X23" s="429"/>
      <c r="Y23" s="429"/>
      <c r="Z23" s="430"/>
      <c r="AA23" s="430"/>
      <c r="AB23" s="430"/>
      <c r="AC23" s="430"/>
      <c r="AD23" s="430"/>
      <c r="AE23" s="430"/>
      <c r="AF23" s="430"/>
      <c r="AG23" s="430"/>
      <c r="AH23" s="430"/>
      <c r="AI23" s="430"/>
      <c r="AJ23" s="430"/>
      <c r="AK23" s="430"/>
      <c r="AL23" s="430"/>
      <c r="AM23" s="430"/>
      <c r="AN23" s="430"/>
      <c r="AO23" s="430"/>
      <c r="AP23" s="430"/>
    </row>
    <row r="24" spans="1:42" s="366" customFormat="1">
      <c r="A24" s="318">
        <v>13</v>
      </c>
      <c r="B24" s="234"/>
      <c r="C24" s="426" t="s">
        <v>605</v>
      </c>
      <c r="D24" s="8">
        <v>628085.03</v>
      </c>
      <c r="E24" s="8">
        <v>741140</v>
      </c>
      <c r="F24" s="433">
        <v>0</v>
      </c>
      <c r="G24" s="433">
        <v>0</v>
      </c>
      <c r="H24" s="615">
        <v>719714</v>
      </c>
      <c r="I24" s="234">
        <f t="shared" si="3"/>
        <v>12215520.290000003</v>
      </c>
      <c r="J24" s="367"/>
      <c r="K24" s="545">
        <v>43709</v>
      </c>
      <c r="L24" s="540">
        <v>459</v>
      </c>
      <c r="M24" s="540">
        <f t="shared" si="4"/>
        <v>432240.30000000005</v>
      </c>
      <c r="N24" s="540">
        <f t="shared" si="5"/>
        <v>369140.76</v>
      </c>
      <c r="O24" s="540">
        <v>477</v>
      </c>
      <c r="P24" s="540">
        <f t="shared" si="6"/>
        <v>801381.06</v>
      </c>
      <c r="Q24" s="540">
        <f t="shared" si="7"/>
        <v>936</v>
      </c>
      <c r="R24" s="368"/>
      <c r="S24" s="360"/>
      <c r="T24" s="360"/>
      <c r="U24" s="360"/>
      <c r="V24" s="360"/>
      <c r="W24" s="360"/>
      <c r="X24" s="360"/>
      <c r="Y24" s="360"/>
      <c r="Z24" s="361"/>
      <c r="AA24" s="361"/>
      <c r="AB24" s="361"/>
      <c r="AC24" s="361"/>
      <c r="AD24" s="361"/>
      <c r="AE24" s="361"/>
      <c r="AF24" s="361"/>
      <c r="AG24" s="361"/>
      <c r="AH24" s="361"/>
      <c r="AI24" s="361"/>
      <c r="AJ24" s="361"/>
      <c r="AK24" s="361"/>
      <c r="AL24" s="361"/>
      <c r="AM24" s="361"/>
      <c r="AN24" s="361"/>
      <c r="AO24" s="361"/>
      <c r="AP24" s="361"/>
    </row>
    <row r="25" spans="1:42" s="366" customFormat="1">
      <c r="A25" s="318">
        <v>14</v>
      </c>
      <c r="B25" s="234"/>
      <c r="C25" s="426" t="s">
        <v>606</v>
      </c>
      <c r="D25" s="250">
        <v>529517.17000000004</v>
      </c>
      <c r="E25" s="250">
        <v>624830</v>
      </c>
      <c r="F25" s="433">
        <v>0</v>
      </c>
      <c r="G25" s="433">
        <v>0</v>
      </c>
      <c r="H25" s="213">
        <v>624056.12</v>
      </c>
      <c r="I25" s="234">
        <f t="shared" si="3"/>
        <v>11591464.170000004</v>
      </c>
      <c r="J25" s="367"/>
      <c r="K25" s="545">
        <v>43739</v>
      </c>
      <c r="L25" s="540">
        <v>459</v>
      </c>
      <c r="M25" s="540">
        <f t="shared" si="4"/>
        <v>432240.30000000005</v>
      </c>
      <c r="N25" s="540">
        <f t="shared" si="5"/>
        <v>345924.36</v>
      </c>
      <c r="O25" s="540">
        <v>447</v>
      </c>
      <c r="P25" s="540">
        <f t="shared" si="6"/>
        <v>778164.66</v>
      </c>
      <c r="Q25" s="540">
        <f t="shared" si="7"/>
        <v>906</v>
      </c>
      <c r="R25" s="368"/>
      <c r="S25" s="360"/>
      <c r="T25" s="360"/>
      <c r="U25" s="360"/>
      <c r="V25" s="360"/>
      <c r="W25" s="360"/>
      <c r="X25" s="360"/>
      <c r="Y25" s="360"/>
      <c r="Z25" s="361"/>
      <c r="AA25" s="361"/>
      <c r="AB25" s="361"/>
      <c r="AC25" s="361"/>
      <c r="AD25" s="361"/>
      <c r="AE25" s="361"/>
      <c r="AF25" s="361"/>
      <c r="AG25" s="361"/>
      <c r="AH25" s="361"/>
      <c r="AI25" s="361"/>
      <c r="AJ25" s="361"/>
      <c r="AK25" s="361"/>
      <c r="AL25" s="361"/>
      <c r="AM25" s="361"/>
      <c r="AN25" s="361"/>
      <c r="AO25" s="361"/>
      <c r="AP25" s="361"/>
    </row>
    <row r="26" spans="1:42" s="366" customFormat="1">
      <c r="A26" s="318">
        <v>15</v>
      </c>
      <c r="B26" s="425"/>
      <c r="C26" s="426" t="s">
        <v>607</v>
      </c>
      <c r="D26" s="250">
        <v>835875.95</v>
      </c>
      <c r="E26" s="250">
        <v>986334</v>
      </c>
      <c r="F26" s="250">
        <v>0</v>
      </c>
      <c r="G26" s="250">
        <v>0</v>
      </c>
      <c r="H26" s="213">
        <v>986334</v>
      </c>
      <c r="I26" s="425">
        <f t="shared" si="3"/>
        <v>10605130.170000004</v>
      </c>
      <c r="J26" s="367"/>
      <c r="K26" s="545">
        <v>43770</v>
      </c>
      <c r="L26" s="540">
        <v>433</v>
      </c>
      <c r="M26" s="540">
        <f t="shared" si="4"/>
        <v>407756.10000000003</v>
      </c>
      <c r="N26" s="540">
        <f t="shared" si="5"/>
        <v>344376.6</v>
      </c>
      <c r="O26" s="540">
        <v>445</v>
      </c>
      <c r="P26" s="540">
        <f t="shared" si="6"/>
        <v>752132.7</v>
      </c>
      <c r="Q26" s="540">
        <f t="shared" si="7"/>
        <v>878</v>
      </c>
      <c r="R26" s="368"/>
      <c r="S26" s="360"/>
      <c r="T26" s="360"/>
      <c r="U26" s="360"/>
      <c r="V26" s="360"/>
      <c r="W26" s="360"/>
      <c r="X26" s="360"/>
      <c r="Y26" s="360"/>
      <c r="Z26" s="361"/>
      <c r="AA26" s="361"/>
      <c r="AB26" s="361"/>
      <c r="AC26" s="361"/>
      <c r="AD26" s="361"/>
      <c r="AE26" s="361"/>
      <c r="AF26" s="361"/>
      <c r="AG26" s="361"/>
      <c r="AH26" s="361"/>
      <c r="AI26" s="361"/>
      <c r="AJ26" s="361"/>
      <c r="AK26" s="361"/>
      <c r="AL26" s="361"/>
      <c r="AM26" s="361"/>
      <c r="AN26" s="361"/>
      <c r="AO26" s="361"/>
      <c r="AP26" s="361"/>
    </row>
    <row r="27" spans="1:42" s="366" customFormat="1">
      <c r="A27" s="318">
        <v>16</v>
      </c>
      <c r="B27" s="369"/>
      <c r="C27" s="426" t="s">
        <v>650</v>
      </c>
      <c r="D27" s="250">
        <v>811761</v>
      </c>
      <c r="E27" s="250">
        <v>957878</v>
      </c>
      <c r="F27" s="250">
        <v>46200</v>
      </c>
      <c r="G27" s="250">
        <v>941.69</v>
      </c>
      <c r="H27" s="213">
        <v>910736</v>
      </c>
      <c r="I27" s="425">
        <f t="shared" si="3"/>
        <v>9694394.1700000037</v>
      </c>
      <c r="J27" s="367"/>
      <c r="K27" s="545">
        <v>43800</v>
      </c>
      <c r="L27" s="540">
        <v>473</v>
      </c>
      <c r="M27" s="540">
        <f t="shared" si="4"/>
        <v>445424.10000000003</v>
      </c>
      <c r="N27" s="540">
        <f t="shared" si="5"/>
        <v>370688.52</v>
      </c>
      <c r="O27" s="540">
        <v>479</v>
      </c>
      <c r="P27" s="540">
        <f t="shared" si="6"/>
        <v>816112.62000000011</v>
      </c>
      <c r="Q27" s="540">
        <f t="shared" si="7"/>
        <v>952</v>
      </c>
      <c r="R27" s="368"/>
      <c r="S27" s="360"/>
      <c r="T27" s="360"/>
      <c r="U27" s="360"/>
      <c r="V27" s="360"/>
      <c r="W27" s="360"/>
      <c r="X27" s="360"/>
      <c r="Y27" s="360"/>
      <c r="Z27" s="361"/>
      <c r="AA27" s="361"/>
      <c r="AB27" s="361"/>
      <c r="AC27" s="361"/>
      <c r="AD27" s="361"/>
      <c r="AE27" s="361"/>
      <c r="AF27" s="361"/>
      <c r="AG27" s="361"/>
      <c r="AH27" s="361"/>
      <c r="AI27" s="361"/>
      <c r="AJ27" s="361"/>
      <c r="AK27" s="361"/>
      <c r="AL27" s="361"/>
      <c r="AM27" s="361"/>
      <c r="AN27" s="361"/>
      <c r="AO27" s="361"/>
      <c r="AP27" s="361"/>
    </row>
    <row r="28" spans="1:42" s="366" customFormat="1">
      <c r="A28" s="318">
        <v>17</v>
      </c>
      <c r="B28" s="369"/>
      <c r="C28" s="426" t="s">
        <v>651</v>
      </c>
      <c r="D28" s="250">
        <v>788483.53</v>
      </c>
      <c r="E28" s="250">
        <v>930411</v>
      </c>
      <c r="F28" s="250">
        <v>74100</v>
      </c>
      <c r="G28" s="250">
        <v>2825</v>
      </c>
      <c r="H28" s="213">
        <v>853485</v>
      </c>
      <c r="I28" s="425">
        <f t="shared" si="3"/>
        <v>8840909.1700000037</v>
      </c>
      <c r="J28" s="367"/>
      <c r="K28" s="545">
        <v>43831</v>
      </c>
      <c r="L28" s="540">
        <v>473</v>
      </c>
      <c r="M28" s="540">
        <f t="shared" si="4"/>
        <v>445424.10000000003</v>
      </c>
      <c r="N28" s="540">
        <f t="shared" si="5"/>
        <v>361401.96</v>
      </c>
      <c r="O28" s="540">
        <v>467</v>
      </c>
      <c r="P28" s="540">
        <f t="shared" si="6"/>
        <v>806826.06</v>
      </c>
      <c r="Q28" s="540">
        <f t="shared" si="7"/>
        <v>940</v>
      </c>
      <c r="R28" s="368"/>
      <c r="S28" s="360"/>
      <c r="T28" s="360"/>
      <c r="U28" s="360"/>
      <c r="V28" s="360"/>
      <c r="W28" s="360"/>
      <c r="X28" s="360"/>
      <c r="Y28" s="360"/>
      <c r="Z28" s="361"/>
      <c r="AA28" s="361"/>
      <c r="AB28" s="361"/>
      <c r="AC28" s="361"/>
      <c r="AD28" s="361"/>
      <c r="AE28" s="361"/>
      <c r="AF28" s="361"/>
      <c r="AG28" s="361"/>
      <c r="AH28" s="361"/>
      <c r="AI28" s="361"/>
      <c r="AJ28" s="361"/>
      <c r="AK28" s="361"/>
      <c r="AL28" s="361"/>
      <c r="AM28" s="361"/>
      <c r="AN28" s="361"/>
      <c r="AO28" s="361"/>
      <c r="AP28" s="361"/>
    </row>
    <row r="29" spans="1:42" s="366" customFormat="1">
      <c r="A29" s="318">
        <v>18</v>
      </c>
      <c r="B29" s="369"/>
      <c r="C29" s="426" t="s">
        <v>652</v>
      </c>
      <c r="D29" s="250">
        <v>775426.46</v>
      </c>
      <c r="E29" s="250">
        <v>915003</v>
      </c>
      <c r="F29" s="250">
        <v>74700</v>
      </c>
      <c r="G29" s="250">
        <v>941.69</v>
      </c>
      <c r="H29" s="213">
        <v>839361</v>
      </c>
      <c r="I29" s="425">
        <f t="shared" si="3"/>
        <v>8001548.1700000037</v>
      </c>
      <c r="J29" s="367"/>
      <c r="K29" s="545">
        <v>43862</v>
      </c>
      <c r="L29" s="540">
        <v>372</v>
      </c>
      <c r="M29" s="540">
        <f t="shared" si="4"/>
        <v>350312.4</v>
      </c>
      <c r="N29" s="540">
        <f t="shared" si="5"/>
        <v>287109.48</v>
      </c>
      <c r="O29" s="540">
        <v>371</v>
      </c>
      <c r="P29" s="540">
        <f t="shared" si="6"/>
        <v>637421.88</v>
      </c>
      <c r="Q29" s="540">
        <f t="shared" si="7"/>
        <v>743</v>
      </c>
      <c r="R29" s="368"/>
      <c r="S29" s="360"/>
      <c r="T29" s="360"/>
      <c r="U29" s="360"/>
      <c r="V29" s="360"/>
      <c r="W29" s="360"/>
      <c r="X29" s="360"/>
      <c r="Y29" s="360"/>
      <c r="Z29" s="361"/>
      <c r="AA29" s="361"/>
      <c r="AB29" s="361"/>
      <c r="AC29" s="361"/>
      <c r="AD29" s="361"/>
      <c r="AE29" s="361"/>
      <c r="AF29" s="361"/>
      <c r="AG29" s="361"/>
      <c r="AH29" s="361"/>
      <c r="AI29" s="361"/>
      <c r="AJ29" s="361"/>
      <c r="AK29" s="361"/>
      <c r="AL29" s="361"/>
      <c r="AM29" s="361"/>
      <c r="AN29" s="361"/>
      <c r="AO29" s="361"/>
      <c r="AP29" s="361"/>
    </row>
    <row r="30" spans="1:42" s="366" customFormat="1">
      <c r="A30" s="318">
        <v>19</v>
      </c>
      <c r="B30" s="369"/>
      <c r="C30" s="426" t="s">
        <v>653</v>
      </c>
      <c r="D30" s="250">
        <v>8035787.2699999996</v>
      </c>
      <c r="E30" s="250">
        <v>948222</v>
      </c>
      <c r="F30" s="250">
        <v>70100</v>
      </c>
      <c r="G30" s="250">
        <v>1547.76</v>
      </c>
      <c r="H30" s="213">
        <v>876574</v>
      </c>
      <c r="I30" s="425">
        <f t="shared" si="3"/>
        <v>7124974.1700000037</v>
      </c>
      <c r="J30" s="370"/>
      <c r="K30" s="545">
        <v>43891</v>
      </c>
      <c r="L30" s="540">
        <v>414</v>
      </c>
      <c r="M30" s="540">
        <f t="shared" si="4"/>
        <v>389863.80000000005</v>
      </c>
      <c r="N30" s="540">
        <f t="shared" si="5"/>
        <v>343602.72</v>
      </c>
      <c r="O30" s="540">
        <v>444</v>
      </c>
      <c r="P30" s="540">
        <f t="shared" si="6"/>
        <v>733466.52</v>
      </c>
      <c r="Q30" s="540">
        <f t="shared" si="7"/>
        <v>858</v>
      </c>
      <c r="R30" s="368"/>
      <c r="S30" s="8"/>
      <c r="T30" s="8"/>
      <c r="U30" s="8"/>
      <c r="V30" s="8"/>
      <c r="W30" s="8"/>
      <c r="X30" s="8"/>
      <c r="Y30" s="8"/>
      <c r="Z30" s="1"/>
      <c r="AA30" s="1"/>
      <c r="AB30" s="1"/>
      <c r="AC30" s="1"/>
      <c r="AD30" s="1"/>
      <c r="AE30" s="1"/>
      <c r="AF30" s="1"/>
      <c r="AG30" s="1"/>
      <c r="AH30" s="1"/>
      <c r="AI30" s="1"/>
      <c r="AJ30" s="1"/>
      <c r="AK30" s="1"/>
      <c r="AL30" s="1"/>
      <c r="AM30" s="1"/>
      <c r="AN30" s="1"/>
      <c r="AO30" s="1"/>
      <c r="AP30" s="1"/>
    </row>
    <row r="31" spans="1:42" s="366" customFormat="1">
      <c r="A31" s="318">
        <v>20</v>
      </c>
      <c r="B31" s="369"/>
      <c r="C31" s="426" t="s">
        <v>679</v>
      </c>
      <c r="D31" s="250">
        <v>828537.94</v>
      </c>
      <c r="E31" s="250">
        <v>977675</v>
      </c>
      <c r="F31" s="250">
        <v>72000</v>
      </c>
      <c r="G31" s="250">
        <v>0</v>
      </c>
      <c r="H31" s="250">
        <v>905675</v>
      </c>
      <c r="I31" s="425">
        <f t="shared" si="3"/>
        <v>6219299.1700000037</v>
      </c>
      <c r="J31" s="370"/>
      <c r="K31" s="545">
        <v>43922</v>
      </c>
      <c r="L31" s="540">
        <v>378</v>
      </c>
      <c r="M31" s="540">
        <f t="shared" si="4"/>
        <v>355962.60000000003</v>
      </c>
      <c r="N31" s="540">
        <f t="shared" si="5"/>
        <v>303360.96000000002</v>
      </c>
      <c r="O31" s="540">
        <v>392</v>
      </c>
      <c r="P31" s="540">
        <f t="shared" si="6"/>
        <v>659323.56000000006</v>
      </c>
      <c r="Q31" s="540">
        <f t="shared" si="7"/>
        <v>770</v>
      </c>
      <c r="R31" s="368"/>
      <c r="S31" s="8"/>
      <c r="T31" s="8"/>
      <c r="U31" s="8"/>
      <c r="V31" s="8"/>
      <c r="W31" s="8"/>
      <c r="X31" s="8"/>
      <c r="Y31" s="8"/>
      <c r="Z31" s="1"/>
      <c r="AA31" s="1"/>
      <c r="AB31" s="1"/>
      <c r="AC31" s="1"/>
      <c r="AD31" s="1"/>
      <c r="AE31" s="1"/>
      <c r="AF31" s="1"/>
      <c r="AG31" s="1"/>
      <c r="AH31" s="1"/>
      <c r="AI31" s="1"/>
      <c r="AJ31" s="1"/>
      <c r="AK31" s="1"/>
      <c r="AL31" s="1"/>
      <c r="AM31" s="1"/>
      <c r="AN31" s="1"/>
      <c r="AO31" s="1"/>
      <c r="AP31" s="1"/>
    </row>
    <row r="32" spans="1:42" s="366" customFormat="1">
      <c r="A32" s="318">
        <v>21</v>
      </c>
      <c r="B32" s="369"/>
      <c r="C32" s="426" t="s">
        <v>680</v>
      </c>
      <c r="D32" s="250">
        <v>803493.96</v>
      </c>
      <c r="E32" s="250">
        <v>948123</v>
      </c>
      <c r="F32" s="250">
        <v>34700</v>
      </c>
      <c r="G32" s="250">
        <v>0</v>
      </c>
      <c r="H32" s="250">
        <v>913423</v>
      </c>
      <c r="I32" s="425">
        <f t="shared" si="3"/>
        <v>5305876.1700000037</v>
      </c>
      <c r="J32" s="370" t="s">
        <v>655</v>
      </c>
      <c r="K32" s="545">
        <v>43952</v>
      </c>
      <c r="L32" s="540">
        <v>341</v>
      </c>
      <c r="M32" s="540">
        <f t="shared" si="4"/>
        <v>321119.7</v>
      </c>
      <c r="N32" s="540">
        <f t="shared" si="5"/>
        <v>279370.68</v>
      </c>
      <c r="O32" s="540">
        <v>361</v>
      </c>
      <c r="P32" s="540">
        <f t="shared" si="6"/>
        <v>600490.38</v>
      </c>
      <c r="Q32" s="540">
        <f t="shared" si="7"/>
        <v>702</v>
      </c>
      <c r="R32" s="368"/>
      <c r="S32" s="8"/>
      <c r="T32" s="8"/>
      <c r="U32" s="8"/>
      <c r="V32" s="8"/>
      <c r="W32" s="8"/>
      <c r="X32" s="8"/>
      <c r="Y32" s="8"/>
      <c r="Z32" s="1"/>
      <c r="AA32" s="1"/>
      <c r="AB32" s="1"/>
      <c r="AC32" s="1"/>
      <c r="AD32" s="1"/>
      <c r="AE32" s="1"/>
      <c r="AF32" s="1"/>
      <c r="AG32" s="1"/>
      <c r="AH32" s="1"/>
      <c r="AI32" s="1"/>
      <c r="AJ32" s="1"/>
      <c r="AK32" s="1"/>
      <c r="AL32" s="1"/>
      <c r="AM32" s="1"/>
      <c r="AN32" s="1"/>
      <c r="AO32" s="1"/>
      <c r="AP32" s="1"/>
    </row>
    <row r="33" spans="1:42" s="366" customFormat="1">
      <c r="A33" s="318">
        <v>22</v>
      </c>
      <c r="B33" s="369"/>
      <c r="C33" s="426" t="s">
        <v>761</v>
      </c>
      <c r="D33" s="250">
        <v>879837.2</v>
      </c>
      <c r="E33" s="250">
        <v>1038208</v>
      </c>
      <c r="F33" s="250">
        <v>21500</v>
      </c>
      <c r="G33" s="250">
        <v>2321.64</v>
      </c>
      <c r="H33" s="250">
        <v>1014386</v>
      </c>
      <c r="I33" s="425">
        <f>I32-H33</f>
        <v>4291490.1700000037</v>
      </c>
      <c r="J33" s="370"/>
      <c r="K33" s="545"/>
      <c r="L33" s="540"/>
      <c r="M33" s="540"/>
      <c r="N33" s="540"/>
      <c r="O33" s="540"/>
      <c r="P33" s="540"/>
      <c r="Q33" s="540"/>
      <c r="R33" s="368"/>
      <c r="S33" s="8"/>
      <c r="T33" s="8"/>
      <c r="U33" s="8"/>
      <c r="V33" s="8"/>
      <c r="W33" s="8"/>
      <c r="X33" s="8"/>
      <c r="Y33" s="8"/>
      <c r="Z33" s="1"/>
      <c r="AA33" s="1"/>
      <c r="AB33" s="1"/>
      <c r="AC33" s="1"/>
      <c r="AD33" s="1"/>
      <c r="AE33" s="1"/>
      <c r="AF33" s="1"/>
      <c r="AG33" s="1"/>
      <c r="AH33" s="1"/>
      <c r="AI33" s="1"/>
      <c r="AJ33" s="1"/>
      <c r="AK33" s="1"/>
      <c r="AL33" s="1"/>
      <c r="AM33" s="1"/>
      <c r="AN33" s="1"/>
      <c r="AO33" s="1"/>
      <c r="AP33" s="1"/>
    </row>
    <row r="34" spans="1:42" s="366" customFormat="1">
      <c r="A34" s="318">
        <v>23</v>
      </c>
      <c r="B34" s="369"/>
      <c r="C34" s="426"/>
      <c r="D34" s="250"/>
      <c r="E34" s="250"/>
      <c r="F34" s="250"/>
      <c r="G34" s="250"/>
      <c r="H34" s="250"/>
      <c r="I34" s="425"/>
      <c r="J34" s="370"/>
      <c r="K34" s="545"/>
      <c r="L34" s="540"/>
      <c r="M34" s="540"/>
      <c r="N34" s="540"/>
      <c r="O34" s="540"/>
      <c r="P34" s="540"/>
      <c r="Q34" s="540"/>
      <c r="R34" s="368"/>
      <c r="S34" s="8"/>
      <c r="T34" s="8"/>
      <c r="U34" s="8"/>
      <c r="V34" s="8"/>
      <c r="W34" s="8"/>
      <c r="X34" s="8"/>
      <c r="Y34" s="8"/>
      <c r="Z34" s="1"/>
      <c r="AA34" s="1"/>
      <c r="AB34" s="1"/>
      <c r="AC34" s="1"/>
      <c r="AD34" s="1"/>
      <c r="AE34" s="1"/>
      <c r="AF34" s="1"/>
      <c r="AG34" s="1"/>
      <c r="AH34" s="1"/>
      <c r="AI34" s="1"/>
      <c r="AJ34" s="1"/>
      <c r="AK34" s="1"/>
      <c r="AL34" s="1"/>
      <c r="AM34" s="1"/>
      <c r="AN34" s="1"/>
      <c r="AO34" s="1"/>
      <c r="AP34" s="1"/>
    </row>
    <row r="35" spans="1:42" s="366" customFormat="1">
      <c r="A35" s="318">
        <v>24</v>
      </c>
      <c r="B35" s="369"/>
      <c r="C35" s="426"/>
      <c r="D35" s="250"/>
      <c r="E35" s="250"/>
      <c r="F35" s="250"/>
      <c r="G35" s="250"/>
      <c r="H35" s="250"/>
      <c r="I35" s="425"/>
      <c r="J35" s="370"/>
      <c r="K35" s="545"/>
      <c r="L35" s="540"/>
      <c r="M35" s="540"/>
      <c r="N35" s="540"/>
      <c r="O35" s="540"/>
      <c r="P35" s="540"/>
      <c r="Q35" s="540"/>
      <c r="R35" s="368"/>
      <c r="S35" s="8"/>
      <c r="T35" s="8"/>
      <c r="U35" s="8"/>
      <c r="V35" s="8"/>
      <c r="W35" s="8"/>
      <c r="X35" s="8"/>
      <c r="Y35" s="8"/>
      <c r="Z35" s="1"/>
      <c r="AA35" s="1"/>
      <c r="AB35" s="1"/>
      <c r="AC35" s="1"/>
      <c r="AD35" s="1"/>
      <c r="AE35" s="1"/>
      <c r="AF35" s="1"/>
      <c r="AG35" s="1"/>
      <c r="AH35" s="1"/>
      <c r="AI35" s="1"/>
      <c r="AJ35" s="1"/>
      <c r="AK35" s="1"/>
      <c r="AL35" s="1"/>
      <c r="AM35" s="1"/>
      <c r="AN35" s="1"/>
      <c r="AO35" s="1"/>
      <c r="AP35" s="1"/>
    </row>
    <row r="36" spans="1:42" s="366" customFormat="1">
      <c r="A36" s="318">
        <v>25</v>
      </c>
      <c r="B36" s="369"/>
      <c r="C36" s="426"/>
      <c r="D36" s="250"/>
      <c r="E36" s="250"/>
      <c r="F36" s="250"/>
      <c r="G36" s="250"/>
      <c r="H36" s="250"/>
      <c r="I36" s="425"/>
      <c r="J36" s="370"/>
      <c r="K36" s="545"/>
      <c r="L36" s="540"/>
      <c r="M36" s="540"/>
      <c r="N36" s="540"/>
      <c r="O36" s="540"/>
      <c r="P36" s="540"/>
      <c r="Q36" s="540"/>
      <c r="R36" s="368"/>
      <c r="S36" s="8"/>
      <c r="T36" s="8"/>
      <c r="U36" s="8"/>
      <c r="V36" s="8"/>
      <c r="W36" s="8"/>
      <c r="X36" s="8"/>
      <c r="Y36" s="8"/>
      <c r="Z36" s="1"/>
      <c r="AA36" s="1"/>
      <c r="AB36" s="1"/>
      <c r="AC36" s="1"/>
      <c r="AD36" s="1"/>
      <c r="AE36" s="1"/>
      <c r="AF36" s="1"/>
      <c r="AG36" s="1"/>
      <c r="AH36" s="1"/>
      <c r="AI36" s="1"/>
      <c r="AJ36" s="1"/>
      <c r="AK36" s="1"/>
      <c r="AL36" s="1"/>
      <c r="AM36" s="1"/>
      <c r="AN36" s="1"/>
      <c r="AO36" s="1"/>
      <c r="AP36" s="1"/>
    </row>
    <row r="37" spans="1:42" s="366" customFormat="1">
      <c r="A37" s="318">
        <v>26</v>
      </c>
      <c r="B37" s="369"/>
      <c r="C37" s="426"/>
      <c r="D37" s="250"/>
      <c r="E37" s="250"/>
      <c r="F37" s="250"/>
      <c r="G37" s="250"/>
      <c r="H37" s="250"/>
      <c r="I37" s="425"/>
      <c r="J37" s="370"/>
      <c r="K37" s="545"/>
      <c r="L37" s="540"/>
      <c r="M37" s="540"/>
      <c r="N37" s="540"/>
      <c r="O37" s="540"/>
      <c r="P37" s="540"/>
      <c r="Q37" s="540"/>
      <c r="R37" s="368"/>
      <c r="S37" s="8"/>
      <c r="T37" s="8"/>
      <c r="U37" s="8"/>
      <c r="V37" s="8"/>
      <c r="W37" s="8"/>
      <c r="X37" s="8"/>
      <c r="Y37" s="8"/>
      <c r="Z37" s="1"/>
      <c r="AA37" s="1"/>
      <c r="AB37" s="1"/>
      <c r="AC37" s="1"/>
      <c r="AD37" s="1"/>
      <c r="AE37" s="1"/>
      <c r="AF37" s="1"/>
      <c r="AG37" s="1"/>
      <c r="AH37" s="1"/>
      <c r="AI37" s="1"/>
      <c r="AJ37" s="1"/>
      <c r="AK37" s="1"/>
      <c r="AL37" s="1"/>
      <c r="AM37" s="1"/>
      <c r="AN37" s="1"/>
      <c r="AO37" s="1"/>
      <c r="AP37" s="1"/>
    </row>
    <row r="38" spans="1:42" s="366" customFormat="1">
      <c r="A38" s="318">
        <v>27</v>
      </c>
      <c r="B38" s="369"/>
      <c r="C38" s="426"/>
      <c r="D38" s="250"/>
      <c r="E38" s="250"/>
      <c r="F38" s="250"/>
      <c r="G38" s="250"/>
      <c r="H38" s="250"/>
      <c r="I38" s="425"/>
      <c r="J38" s="370"/>
      <c r="K38" s="545"/>
      <c r="L38" s="540"/>
      <c r="M38" s="540"/>
      <c r="N38" s="540"/>
      <c r="O38" s="540"/>
      <c r="P38" s="540"/>
      <c r="Q38" s="540"/>
      <c r="R38" s="368"/>
      <c r="S38" s="8"/>
      <c r="T38" s="8"/>
      <c r="U38" s="8"/>
      <c r="V38" s="8"/>
      <c r="W38" s="8"/>
      <c r="X38" s="8"/>
      <c r="Y38" s="8"/>
      <c r="Z38" s="1"/>
      <c r="AA38" s="1"/>
      <c r="AB38" s="1"/>
      <c r="AC38" s="1"/>
      <c r="AD38" s="1"/>
      <c r="AE38" s="1"/>
      <c r="AF38" s="1"/>
      <c r="AG38" s="1"/>
      <c r="AH38" s="1"/>
      <c r="AI38" s="1"/>
      <c r="AJ38" s="1"/>
      <c r="AK38" s="1"/>
      <c r="AL38" s="1"/>
      <c r="AM38" s="1"/>
      <c r="AN38" s="1"/>
      <c r="AO38" s="1"/>
      <c r="AP38" s="1"/>
    </row>
    <row r="39" spans="1:42" s="366" customFormat="1">
      <c r="A39" s="318">
        <v>28</v>
      </c>
      <c r="B39" s="369"/>
      <c r="C39" s="426"/>
      <c r="D39" s="250"/>
      <c r="E39" s="250"/>
      <c r="F39" s="250"/>
      <c r="G39" s="250"/>
      <c r="H39" s="250"/>
      <c r="I39" s="425"/>
      <c r="J39" s="370"/>
      <c r="K39" s="545"/>
      <c r="L39" s="540"/>
      <c r="M39" s="540"/>
      <c r="N39" s="540"/>
      <c r="O39" s="540"/>
      <c r="P39" s="540"/>
      <c r="Q39" s="540"/>
      <c r="R39" s="368"/>
      <c r="S39" s="8"/>
      <c r="T39" s="8"/>
      <c r="U39" s="8"/>
      <c r="V39" s="8"/>
      <c r="W39" s="8"/>
      <c r="X39" s="8"/>
      <c r="Y39" s="8"/>
      <c r="Z39" s="1"/>
      <c r="AA39" s="1"/>
      <c r="AB39" s="1"/>
      <c r="AC39" s="1"/>
      <c r="AD39" s="1"/>
      <c r="AE39" s="1"/>
      <c r="AF39" s="1"/>
      <c r="AG39" s="1"/>
      <c r="AH39" s="1"/>
      <c r="AI39" s="1"/>
      <c r="AJ39" s="1"/>
      <c r="AK39" s="1"/>
      <c r="AL39" s="1"/>
      <c r="AM39" s="1"/>
      <c r="AN39" s="1"/>
      <c r="AO39" s="1"/>
      <c r="AP39" s="1"/>
    </row>
    <row r="40" spans="1:42" s="366" customFormat="1">
      <c r="A40" s="318">
        <v>29</v>
      </c>
      <c r="B40" s="369"/>
      <c r="C40" s="369"/>
      <c r="D40" s="250"/>
      <c r="E40" s="250"/>
      <c r="F40" s="250"/>
      <c r="G40" s="250"/>
      <c r="H40" s="250"/>
      <c r="I40" s="250"/>
      <c r="J40" s="370"/>
      <c r="K40" s="545">
        <v>43983</v>
      </c>
      <c r="L40" s="540">
        <v>262</v>
      </c>
      <c r="M40" s="540">
        <f t="shared" si="4"/>
        <v>246725.40000000002</v>
      </c>
      <c r="N40" s="540">
        <f t="shared" si="5"/>
        <v>268536.36</v>
      </c>
      <c r="O40" s="540">
        <v>347</v>
      </c>
      <c r="P40" s="540">
        <f t="shared" si="6"/>
        <v>515261.76</v>
      </c>
      <c r="Q40" s="540">
        <f t="shared" si="7"/>
        <v>609</v>
      </c>
      <c r="R40" s="368"/>
      <c r="S40" s="8"/>
      <c r="T40" s="8"/>
      <c r="U40" s="8"/>
      <c r="V40" s="8"/>
      <c r="W40" s="8"/>
      <c r="X40" s="8"/>
      <c r="Y40" s="8"/>
      <c r="Z40" s="1"/>
      <c r="AA40" s="1"/>
      <c r="AB40" s="1"/>
      <c r="AC40" s="1"/>
      <c r="AD40" s="1"/>
      <c r="AE40" s="1"/>
      <c r="AF40" s="1"/>
      <c r="AG40" s="1"/>
      <c r="AH40" s="1"/>
      <c r="AI40" s="1"/>
      <c r="AJ40" s="1"/>
      <c r="AK40" s="1"/>
      <c r="AL40" s="1"/>
      <c r="AM40" s="1"/>
      <c r="AN40" s="1"/>
      <c r="AO40" s="1"/>
      <c r="AP40" s="1"/>
    </row>
    <row r="41" spans="1:42" s="366" customFormat="1">
      <c r="A41" s="552"/>
      <c r="B41" s="371"/>
      <c r="C41" s="371"/>
      <c r="D41" s="219"/>
      <c r="E41" s="219"/>
      <c r="F41" s="219"/>
      <c r="G41" s="219"/>
      <c r="H41" s="219"/>
      <c r="I41" s="219"/>
      <c r="J41" s="371"/>
      <c r="K41" s="549">
        <v>44013</v>
      </c>
      <c r="L41" s="540">
        <v>221</v>
      </c>
      <c r="M41" s="540">
        <f t="shared" si="4"/>
        <v>208115.7</v>
      </c>
      <c r="N41" s="540">
        <f t="shared" si="5"/>
        <v>259249.8</v>
      </c>
      <c r="O41" s="540">
        <v>335</v>
      </c>
      <c r="P41" s="540">
        <f t="shared" si="6"/>
        <v>467365.5</v>
      </c>
      <c r="Q41" s="540">
        <f t="shared" si="7"/>
        <v>556</v>
      </c>
      <c r="R41" s="368"/>
      <c r="S41" s="8"/>
      <c r="T41" s="8"/>
      <c r="U41" s="8"/>
      <c r="V41" s="8"/>
      <c r="W41" s="8"/>
      <c r="X41" s="8"/>
      <c r="Y41" s="8"/>
      <c r="Z41" s="1"/>
      <c r="AA41" s="1"/>
      <c r="AB41" s="1"/>
      <c r="AC41" s="1"/>
      <c r="AD41" s="1"/>
      <c r="AE41" s="1"/>
      <c r="AF41" s="1"/>
      <c r="AG41" s="1"/>
      <c r="AH41" s="1"/>
      <c r="AI41" s="1"/>
      <c r="AJ41" s="1"/>
      <c r="AK41" s="1"/>
      <c r="AL41" s="1"/>
      <c r="AM41" s="1"/>
      <c r="AN41" s="1"/>
      <c r="AO41" s="1"/>
      <c r="AP41" s="1"/>
    </row>
    <row r="42" spans="1:42" s="366" customFormat="1">
      <c r="A42" s="552"/>
      <c r="B42" s="371"/>
      <c r="C42" s="371"/>
      <c r="D42" s="371"/>
      <c r="E42" s="371"/>
      <c r="F42" s="371"/>
      <c r="G42" s="371"/>
      <c r="H42" s="371"/>
      <c r="I42" s="371"/>
      <c r="J42" s="371"/>
      <c r="K42" s="549">
        <v>44044</v>
      </c>
      <c r="L42" s="540">
        <v>451</v>
      </c>
      <c r="M42" s="540">
        <f t="shared" si="4"/>
        <v>424706.7</v>
      </c>
      <c r="N42" s="540">
        <f t="shared" si="5"/>
        <v>349793.76</v>
      </c>
      <c r="O42" s="540">
        <v>452</v>
      </c>
      <c r="P42" s="540">
        <f t="shared" si="6"/>
        <v>774500.46</v>
      </c>
      <c r="Q42" s="540">
        <f t="shared" si="7"/>
        <v>903</v>
      </c>
      <c r="R42" s="368"/>
      <c r="S42" s="8"/>
      <c r="T42" s="8"/>
      <c r="U42" s="8"/>
      <c r="V42" s="8"/>
      <c r="W42" s="8"/>
      <c r="X42" s="8"/>
      <c r="Y42" s="8"/>
      <c r="Z42" s="1"/>
      <c r="AA42" s="1"/>
      <c r="AB42" s="1"/>
      <c r="AC42" s="1"/>
      <c r="AD42" s="1"/>
      <c r="AE42" s="1"/>
      <c r="AF42" s="1"/>
      <c r="AG42" s="1"/>
      <c r="AH42" s="1"/>
      <c r="AI42" s="1"/>
      <c r="AJ42" s="1"/>
      <c r="AK42" s="1"/>
      <c r="AL42" s="1"/>
      <c r="AM42" s="1"/>
      <c r="AN42" s="1"/>
      <c r="AO42" s="1"/>
      <c r="AP42" s="1"/>
    </row>
    <row r="43" spans="1:42" s="366" customFormat="1">
      <c r="A43" s="552"/>
      <c r="B43" s="371"/>
      <c r="C43" s="371"/>
      <c r="D43" s="371"/>
      <c r="E43" s="371"/>
      <c r="F43" s="371"/>
      <c r="G43" s="371"/>
      <c r="H43" s="371"/>
      <c r="I43" s="371"/>
      <c r="J43" s="371"/>
      <c r="K43" s="549">
        <v>44075</v>
      </c>
      <c r="L43" s="540">
        <v>438</v>
      </c>
      <c r="M43" s="540">
        <f t="shared" si="4"/>
        <v>412464.60000000003</v>
      </c>
      <c r="N43" s="540">
        <f t="shared" si="5"/>
        <v>338959.44</v>
      </c>
      <c r="O43" s="540">
        <v>438</v>
      </c>
      <c r="P43" s="540">
        <f t="shared" si="6"/>
        <v>751424.04</v>
      </c>
      <c r="Q43" s="540">
        <f t="shared" si="7"/>
        <v>876</v>
      </c>
      <c r="R43" s="368"/>
      <c r="S43" s="8"/>
      <c r="T43" s="8"/>
      <c r="U43" s="8"/>
      <c r="V43" s="8"/>
      <c r="W43" s="8"/>
      <c r="X43" s="8"/>
      <c r="Y43" s="8"/>
      <c r="Z43" s="1"/>
      <c r="AA43" s="1"/>
      <c r="AB43" s="1"/>
      <c r="AC43" s="1"/>
      <c r="AD43" s="1"/>
      <c r="AE43" s="1"/>
      <c r="AF43" s="1"/>
      <c r="AG43" s="1"/>
      <c r="AH43" s="1"/>
      <c r="AI43" s="1"/>
      <c r="AJ43" s="1"/>
      <c r="AK43" s="1"/>
      <c r="AL43" s="1"/>
      <c r="AM43" s="1"/>
      <c r="AN43" s="1"/>
      <c r="AO43" s="1"/>
      <c r="AP43" s="1"/>
    </row>
    <row r="44" spans="1:42" s="366" customFormat="1">
      <c r="A44" s="552"/>
      <c r="B44" s="371"/>
      <c r="C44" s="371"/>
      <c r="D44" s="371"/>
      <c r="E44" s="371"/>
      <c r="F44" s="371">
        <f>SUM(F12:F34)</f>
        <v>844020</v>
      </c>
      <c r="G44" s="371"/>
      <c r="H44" s="371"/>
      <c r="I44" s="371"/>
      <c r="J44" s="371"/>
      <c r="K44" s="549">
        <v>44105</v>
      </c>
      <c r="L44" s="540">
        <v>410</v>
      </c>
      <c r="M44" s="540">
        <f t="shared" si="4"/>
        <v>386097</v>
      </c>
      <c r="N44" s="540">
        <f t="shared" si="5"/>
        <v>338185.56</v>
      </c>
      <c r="O44" s="540">
        <v>437</v>
      </c>
      <c r="P44" s="540">
        <f t="shared" si="6"/>
        <v>724282.56</v>
      </c>
      <c r="Q44" s="540">
        <f t="shared" si="7"/>
        <v>847</v>
      </c>
      <c r="R44" s="368"/>
      <c r="S44" s="8"/>
      <c r="T44" s="8"/>
      <c r="U44" s="8"/>
      <c r="V44" s="8"/>
      <c r="W44" s="8"/>
      <c r="X44" s="8"/>
      <c r="Y44" s="8"/>
      <c r="Z44" s="1"/>
      <c r="AA44" s="1"/>
      <c r="AB44" s="1"/>
      <c r="AC44" s="1"/>
      <c r="AD44" s="1"/>
      <c r="AE44" s="1"/>
      <c r="AF44" s="1"/>
      <c r="AG44" s="1"/>
      <c r="AH44" s="1"/>
      <c r="AI44" s="1"/>
      <c r="AJ44" s="1"/>
      <c r="AK44" s="1"/>
      <c r="AL44" s="1"/>
      <c r="AM44" s="1"/>
      <c r="AN44" s="1"/>
      <c r="AO44" s="1"/>
      <c r="AP44" s="1"/>
    </row>
    <row r="45" spans="1:42" s="366" customFormat="1">
      <c r="A45" s="552"/>
      <c r="B45" s="371"/>
      <c r="C45" s="371"/>
      <c r="D45" s="371"/>
      <c r="E45" s="371"/>
      <c r="F45" s="371"/>
      <c r="G45" s="371"/>
      <c r="H45" s="371"/>
      <c r="I45" s="371"/>
      <c r="J45" s="371"/>
      <c r="K45" s="545">
        <v>44136</v>
      </c>
      <c r="L45" s="540">
        <v>429</v>
      </c>
      <c r="M45" s="540">
        <f t="shared" si="4"/>
        <v>403989.30000000005</v>
      </c>
      <c r="N45" s="540">
        <f t="shared" si="5"/>
        <v>311099.76</v>
      </c>
      <c r="O45" s="540">
        <v>402</v>
      </c>
      <c r="P45" s="540">
        <f t="shared" si="6"/>
        <v>715089.06</v>
      </c>
      <c r="Q45" s="540">
        <f t="shared" si="7"/>
        <v>831</v>
      </c>
      <c r="R45" s="368"/>
      <c r="S45" s="8"/>
      <c r="T45" s="8"/>
      <c r="U45" s="8"/>
      <c r="V45" s="8"/>
      <c r="W45" s="8"/>
      <c r="X45" s="8"/>
      <c r="Y45" s="8"/>
      <c r="Z45" s="1"/>
      <c r="AA45" s="1"/>
      <c r="AB45" s="1"/>
      <c r="AC45" s="1"/>
      <c r="AD45" s="1"/>
      <c r="AE45" s="1"/>
      <c r="AF45" s="1"/>
      <c r="AG45" s="1"/>
      <c r="AH45" s="1"/>
      <c r="AI45" s="1"/>
      <c r="AJ45" s="1"/>
      <c r="AK45" s="1"/>
      <c r="AL45" s="1"/>
      <c r="AM45" s="1"/>
      <c r="AN45" s="1"/>
      <c r="AO45" s="1"/>
      <c r="AP45" s="1"/>
    </row>
    <row r="46" spans="1:42" s="650" customFormat="1" ht="11.25">
      <c r="A46" s="651"/>
      <c r="B46" s="368"/>
      <c r="C46" s="368"/>
      <c r="D46" s="368"/>
      <c r="E46" s="368"/>
      <c r="F46" s="368"/>
      <c r="G46" s="368"/>
      <c r="H46" s="368"/>
      <c r="I46" s="368"/>
      <c r="J46" s="368"/>
      <c r="K46" s="545">
        <v>44166</v>
      </c>
      <c r="L46" s="540">
        <v>443</v>
      </c>
      <c r="M46" s="540">
        <f t="shared" si="4"/>
        <v>417173.10000000003</v>
      </c>
      <c r="N46" s="540">
        <f t="shared" si="5"/>
        <v>325029.59999999998</v>
      </c>
      <c r="O46" s="540">
        <v>420</v>
      </c>
      <c r="P46" s="540">
        <f t="shared" si="6"/>
        <v>742202.7</v>
      </c>
      <c r="Q46" s="540">
        <f t="shared" si="7"/>
        <v>863</v>
      </c>
      <c r="R46" s="368"/>
      <c r="S46" s="360"/>
      <c r="T46" s="360"/>
      <c r="U46" s="360"/>
      <c r="V46" s="360"/>
      <c r="W46" s="360"/>
      <c r="X46" s="360"/>
      <c r="Y46" s="360"/>
      <c r="Z46" s="361"/>
      <c r="AA46" s="361"/>
      <c r="AB46" s="361"/>
      <c r="AC46" s="361"/>
      <c r="AD46" s="361"/>
      <c r="AE46" s="361"/>
      <c r="AF46" s="361"/>
      <c r="AG46" s="361"/>
      <c r="AH46" s="361"/>
      <c r="AI46" s="361"/>
      <c r="AJ46" s="361"/>
      <c r="AK46" s="361"/>
      <c r="AL46" s="361"/>
      <c r="AM46" s="361"/>
      <c r="AN46" s="361"/>
      <c r="AO46" s="361"/>
      <c r="AP46" s="361"/>
    </row>
    <row r="47" spans="1:42" s="650" customFormat="1" ht="11.25">
      <c r="A47" s="651"/>
      <c r="B47" s="368"/>
      <c r="C47" s="368"/>
      <c r="D47" s="368"/>
      <c r="E47" s="368"/>
      <c r="F47" s="368"/>
      <c r="G47" s="368"/>
      <c r="H47" s="368"/>
      <c r="I47" s="368"/>
      <c r="J47" s="368"/>
      <c r="K47" s="545">
        <v>44197</v>
      </c>
      <c r="L47" s="540">
        <v>458</v>
      </c>
      <c r="M47" s="540">
        <f t="shared" si="4"/>
        <v>431298.60000000003</v>
      </c>
      <c r="N47" s="540">
        <f t="shared" si="5"/>
        <v>335863.92</v>
      </c>
      <c r="O47" s="540">
        <v>434</v>
      </c>
      <c r="P47" s="540">
        <f t="shared" si="6"/>
        <v>767162.52</v>
      </c>
      <c r="Q47" s="540">
        <f t="shared" si="7"/>
        <v>892</v>
      </c>
      <c r="R47" s="368"/>
      <c r="S47" s="360"/>
      <c r="T47" s="360"/>
      <c r="U47" s="360"/>
      <c r="V47" s="360"/>
      <c r="W47" s="360"/>
      <c r="X47" s="360"/>
      <c r="Y47" s="360"/>
      <c r="Z47" s="361"/>
      <c r="AA47" s="361"/>
      <c r="AB47" s="361"/>
      <c r="AC47" s="361"/>
      <c r="AD47" s="361"/>
      <c r="AE47" s="361"/>
      <c r="AF47" s="361"/>
      <c r="AG47" s="361"/>
      <c r="AH47" s="361"/>
      <c r="AI47" s="361"/>
      <c r="AJ47" s="361"/>
      <c r="AK47" s="361"/>
      <c r="AL47" s="361"/>
      <c r="AM47" s="361"/>
      <c r="AN47" s="361"/>
      <c r="AO47" s="361"/>
      <c r="AP47" s="361"/>
    </row>
    <row r="48" spans="1:42" s="650" customFormat="1" ht="11.25">
      <c r="A48" s="651"/>
      <c r="B48" s="368"/>
      <c r="C48" s="368"/>
      <c r="D48" s="368"/>
      <c r="E48" s="368"/>
      <c r="F48" s="368"/>
      <c r="G48" s="368"/>
      <c r="H48" s="368"/>
      <c r="I48" s="368"/>
      <c r="J48" s="368"/>
      <c r="K48" s="545">
        <v>44228</v>
      </c>
      <c r="L48" s="540">
        <v>441</v>
      </c>
      <c r="M48" s="540">
        <f t="shared" si="4"/>
        <v>415289.7</v>
      </c>
      <c r="N48" s="540">
        <f t="shared" si="5"/>
        <v>332768.40000000002</v>
      </c>
      <c r="O48" s="540">
        <v>430</v>
      </c>
      <c r="P48" s="540">
        <f t="shared" si="6"/>
        <v>748058.10000000009</v>
      </c>
      <c r="Q48" s="540">
        <f t="shared" si="7"/>
        <v>871</v>
      </c>
      <c r="R48" s="368"/>
      <c r="S48" s="360"/>
      <c r="T48" s="360"/>
      <c r="U48" s="360"/>
      <c r="V48" s="360"/>
      <c r="W48" s="360"/>
      <c r="X48" s="360"/>
      <c r="Y48" s="360"/>
      <c r="Z48" s="361"/>
      <c r="AA48" s="361"/>
      <c r="AB48" s="361"/>
      <c r="AC48" s="361"/>
      <c r="AD48" s="361"/>
      <c r="AE48" s="361"/>
      <c r="AF48" s="361"/>
      <c r="AG48" s="361"/>
      <c r="AH48" s="361"/>
      <c r="AI48" s="361"/>
      <c r="AJ48" s="361"/>
      <c r="AK48" s="361"/>
      <c r="AL48" s="361"/>
      <c r="AM48" s="361"/>
      <c r="AN48" s="361"/>
      <c r="AO48" s="361"/>
      <c r="AP48" s="361"/>
    </row>
    <row r="49" spans="1:42" s="366" customFormat="1">
      <c r="A49" s="552"/>
      <c r="B49" s="371"/>
      <c r="C49" s="371"/>
      <c r="D49" s="371"/>
      <c r="E49" s="371"/>
      <c r="F49" s="371"/>
      <c r="G49" s="371"/>
      <c r="H49" s="371"/>
      <c r="I49" s="371"/>
      <c r="J49" s="371"/>
      <c r="K49" s="546"/>
      <c r="L49" s="550"/>
      <c r="M49" s="550"/>
      <c r="N49" s="550"/>
      <c r="O49" s="550"/>
      <c r="P49" s="550"/>
      <c r="Q49" s="550"/>
      <c r="R49" s="550"/>
      <c r="S49" s="8"/>
      <c r="T49" s="8"/>
      <c r="U49" s="8"/>
      <c r="V49" s="8"/>
      <c r="W49" s="8"/>
      <c r="X49" s="8"/>
      <c r="Y49" s="8"/>
      <c r="Z49" s="1"/>
      <c r="AA49" s="1"/>
      <c r="AB49" s="1"/>
      <c r="AC49" s="1"/>
      <c r="AD49" s="1"/>
      <c r="AE49" s="1"/>
      <c r="AF49" s="1"/>
      <c r="AG49" s="1"/>
      <c r="AH49" s="1"/>
      <c r="AI49" s="1"/>
      <c r="AJ49" s="1"/>
      <c r="AK49" s="1"/>
      <c r="AL49" s="1"/>
      <c r="AM49" s="1"/>
      <c r="AN49" s="1"/>
      <c r="AO49" s="1"/>
      <c r="AP49" s="1"/>
    </row>
    <row r="50" spans="1:42" s="366" customFormat="1">
      <c r="A50" s="552"/>
      <c r="B50" s="371"/>
      <c r="C50" s="371"/>
      <c r="D50" s="371"/>
      <c r="E50" s="371"/>
      <c r="F50" s="371"/>
      <c r="G50" s="371"/>
      <c r="H50" s="371"/>
      <c r="I50" s="371"/>
      <c r="J50" s="371"/>
      <c r="K50" s="546"/>
      <c r="L50" s="550"/>
      <c r="M50" s="550"/>
      <c r="N50" s="550"/>
      <c r="O50" s="550"/>
      <c r="P50" s="550"/>
      <c r="Q50" s="550"/>
      <c r="R50" s="550"/>
      <c r="S50" s="8"/>
      <c r="T50" s="8"/>
      <c r="U50" s="8"/>
      <c r="V50" s="8"/>
      <c r="W50" s="8"/>
      <c r="X50" s="8"/>
      <c r="Y50" s="8"/>
      <c r="Z50" s="1"/>
      <c r="AA50" s="1"/>
      <c r="AB50" s="1"/>
      <c r="AC50" s="1"/>
      <c r="AD50" s="1"/>
      <c r="AE50" s="1"/>
      <c r="AF50" s="1"/>
      <c r="AG50" s="1"/>
      <c r="AH50" s="1"/>
      <c r="AI50" s="1"/>
      <c r="AJ50" s="1"/>
      <c r="AK50" s="1"/>
      <c r="AL50" s="1"/>
      <c r="AM50" s="1"/>
      <c r="AN50" s="1"/>
      <c r="AO50" s="1"/>
      <c r="AP50" s="1"/>
    </row>
    <row r="51" spans="1:42" s="366" customFormat="1">
      <c r="A51" s="552"/>
      <c r="B51" s="371"/>
      <c r="C51" s="371"/>
      <c r="D51" s="371"/>
      <c r="E51" s="371"/>
      <c r="F51" s="371"/>
      <c r="G51" s="371"/>
      <c r="H51" s="371"/>
      <c r="I51" s="371"/>
      <c r="J51" s="371"/>
      <c r="K51" s="546"/>
      <c r="L51" s="551"/>
      <c r="M51" s="551"/>
      <c r="N51" s="551"/>
      <c r="O51" s="551"/>
      <c r="P51" s="551"/>
      <c r="Q51" s="551"/>
      <c r="R51" s="552"/>
      <c r="S51" s="8"/>
      <c r="T51" s="8"/>
      <c r="U51" s="8"/>
      <c r="V51" s="8"/>
      <c r="W51" s="8"/>
      <c r="X51" s="8"/>
      <c r="Y51" s="8"/>
      <c r="Z51" s="1"/>
      <c r="AA51" s="1"/>
      <c r="AB51" s="1"/>
      <c r="AC51" s="1"/>
      <c r="AD51" s="1"/>
      <c r="AE51" s="1"/>
      <c r="AF51" s="1"/>
      <c r="AG51" s="1"/>
      <c r="AH51" s="1"/>
      <c r="AI51" s="1"/>
      <c r="AJ51" s="1"/>
      <c r="AK51" s="1"/>
      <c r="AL51" s="1"/>
      <c r="AM51" s="1"/>
      <c r="AN51" s="1"/>
      <c r="AO51" s="1"/>
      <c r="AP51" s="1"/>
    </row>
    <row r="52" spans="1:42" s="366" customFormat="1">
      <c r="A52" s="552"/>
      <c r="B52" s="371"/>
      <c r="C52" s="371"/>
      <c r="D52" s="371"/>
      <c r="E52" s="371"/>
      <c r="F52" s="371"/>
      <c r="G52" s="371"/>
      <c r="H52" s="371"/>
      <c r="I52" s="371"/>
      <c r="J52" s="371"/>
      <c r="K52" s="546"/>
      <c r="L52" s="546"/>
      <c r="M52" s="546"/>
      <c r="N52" s="546"/>
      <c r="O52" s="546"/>
      <c r="P52" s="546"/>
      <c r="Q52" s="546"/>
      <c r="R52" s="371"/>
      <c r="S52" s="8"/>
      <c r="T52" s="8"/>
      <c r="U52" s="8"/>
      <c r="V52" s="8"/>
      <c r="W52" s="8"/>
      <c r="X52" s="8"/>
      <c r="Y52" s="8"/>
      <c r="Z52" s="1"/>
      <c r="AA52" s="1"/>
      <c r="AB52" s="1"/>
      <c r="AC52" s="1"/>
      <c r="AD52" s="1"/>
      <c r="AE52" s="1"/>
      <c r="AF52" s="1"/>
      <c r="AG52" s="1"/>
      <c r="AH52" s="1"/>
      <c r="AI52" s="1"/>
      <c r="AJ52" s="1"/>
      <c r="AK52" s="1"/>
      <c r="AL52" s="1"/>
      <c r="AM52" s="1"/>
      <c r="AN52" s="1"/>
      <c r="AO52" s="1"/>
      <c r="AP52" s="1"/>
    </row>
    <row r="53" spans="1:42" s="366" customFormat="1">
      <c r="A53" s="552"/>
      <c r="B53" s="371"/>
      <c r="C53" s="371"/>
      <c r="D53" s="371"/>
      <c r="E53" s="371"/>
      <c r="F53" s="371"/>
      <c r="G53" s="371"/>
      <c r="H53" s="371"/>
      <c r="I53" s="371"/>
      <c r="J53" s="371"/>
      <c r="K53" s="546"/>
      <c r="L53" s="546"/>
      <c r="M53" s="546"/>
      <c r="N53" s="546"/>
      <c r="O53" s="546"/>
      <c r="P53" s="546"/>
      <c r="Q53" s="546"/>
      <c r="R53" s="371"/>
      <c r="S53" s="8"/>
      <c r="T53" s="8"/>
      <c r="U53" s="8"/>
      <c r="V53" s="8"/>
      <c r="W53" s="8"/>
      <c r="X53" s="8"/>
      <c r="Y53" s="8"/>
      <c r="Z53" s="1"/>
      <c r="AA53" s="1"/>
      <c r="AB53" s="1"/>
      <c r="AC53" s="1"/>
      <c r="AD53" s="1"/>
      <c r="AE53" s="1"/>
      <c r="AF53" s="1"/>
      <c r="AG53" s="1"/>
      <c r="AH53" s="1"/>
      <c r="AI53" s="1"/>
      <c r="AJ53" s="1"/>
      <c r="AK53" s="1"/>
      <c r="AL53" s="1"/>
      <c r="AM53" s="1"/>
      <c r="AN53" s="1"/>
      <c r="AO53" s="1"/>
      <c r="AP53" s="1"/>
    </row>
    <row r="54" spans="1:42" s="366" customFormat="1">
      <c r="A54" s="552"/>
      <c r="B54" s="371"/>
      <c r="C54" s="371"/>
      <c r="D54" s="371"/>
      <c r="E54" s="371"/>
      <c r="F54" s="371"/>
      <c r="G54" s="371"/>
      <c r="H54" s="371"/>
      <c r="I54" s="371"/>
      <c r="J54" s="371"/>
      <c r="K54" s="546"/>
      <c r="L54" s="546"/>
      <c r="M54" s="546"/>
      <c r="N54" s="546"/>
      <c r="O54" s="546"/>
      <c r="P54" s="546"/>
      <c r="Q54" s="546"/>
      <c r="R54" s="371"/>
      <c r="S54" s="8"/>
      <c r="T54" s="8"/>
      <c r="U54" s="8"/>
      <c r="V54" s="8"/>
      <c r="W54" s="8"/>
      <c r="X54" s="8"/>
      <c r="Y54" s="8"/>
      <c r="Z54" s="1"/>
      <c r="AA54" s="1"/>
      <c r="AB54" s="1"/>
      <c r="AC54" s="1"/>
      <c r="AD54" s="1"/>
      <c r="AE54" s="1"/>
      <c r="AF54" s="1"/>
      <c r="AG54" s="1"/>
      <c r="AH54" s="1"/>
      <c r="AI54" s="1"/>
      <c r="AJ54" s="1"/>
      <c r="AK54" s="1"/>
      <c r="AL54" s="1"/>
      <c r="AM54" s="1"/>
      <c r="AN54" s="1"/>
      <c r="AO54" s="1"/>
      <c r="AP54" s="1"/>
    </row>
    <row r="55" spans="1:42" s="366" customFormat="1">
      <c r="A55" s="552"/>
      <c r="B55" s="371"/>
      <c r="C55" s="371"/>
      <c r="D55" s="371"/>
      <c r="E55" s="371"/>
      <c r="F55" s="371"/>
      <c r="G55" s="371"/>
      <c r="H55" s="371"/>
      <c r="I55" s="371"/>
      <c r="J55" s="371"/>
      <c r="K55" s="546"/>
      <c r="L55" s="546"/>
      <c r="M55" s="546"/>
      <c r="N55" s="546"/>
      <c r="O55" s="546"/>
      <c r="P55" s="546"/>
      <c r="Q55" s="546"/>
      <c r="R55" s="371"/>
      <c r="S55" s="8"/>
      <c r="T55" s="8"/>
      <c r="U55" s="8"/>
      <c r="V55" s="8"/>
      <c r="W55" s="8"/>
      <c r="X55" s="8"/>
      <c r="Y55" s="8"/>
      <c r="Z55" s="1"/>
      <c r="AA55" s="1"/>
      <c r="AB55" s="1"/>
      <c r="AC55" s="1"/>
      <c r="AD55" s="1"/>
      <c r="AE55" s="1"/>
      <c r="AF55" s="1"/>
      <c r="AG55" s="1"/>
      <c r="AH55" s="1"/>
      <c r="AI55" s="1"/>
      <c r="AJ55" s="1"/>
      <c r="AK55" s="1"/>
      <c r="AL55" s="1"/>
      <c r="AM55" s="1"/>
      <c r="AN55" s="1"/>
      <c r="AO55" s="1"/>
      <c r="AP55" s="1"/>
    </row>
    <row r="56" spans="1:42" s="366" customFormat="1">
      <c r="A56" s="552"/>
      <c r="B56" s="371"/>
      <c r="C56" s="371"/>
      <c r="D56" s="371"/>
      <c r="E56" s="371"/>
      <c r="F56" s="371"/>
      <c r="G56" s="371"/>
      <c r="H56" s="371"/>
      <c r="I56" s="371"/>
      <c r="J56" s="371"/>
      <c r="K56" s="546"/>
      <c r="L56" s="546"/>
      <c r="M56" s="546"/>
      <c r="N56" s="546"/>
      <c r="O56" s="546"/>
      <c r="P56" s="546"/>
      <c r="Q56" s="546"/>
      <c r="R56" s="371"/>
      <c r="S56" s="8"/>
      <c r="T56" s="8"/>
      <c r="U56" s="8"/>
      <c r="V56" s="8"/>
      <c r="W56" s="8"/>
      <c r="X56" s="8"/>
      <c r="Y56" s="8"/>
      <c r="Z56" s="1"/>
      <c r="AA56" s="1"/>
      <c r="AB56" s="1"/>
      <c r="AC56" s="1"/>
      <c r="AD56" s="1"/>
      <c r="AE56" s="1"/>
      <c r="AF56" s="1"/>
      <c r="AG56" s="1"/>
      <c r="AH56" s="1"/>
      <c r="AI56" s="1"/>
      <c r="AJ56" s="1"/>
      <c r="AK56" s="1"/>
      <c r="AL56" s="1"/>
      <c r="AM56" s="1"/>
      <c r="AN56" s="1"/>
      <c r="AO56" s="1"/>
      <c r="AP56" s="1"/>
    </row>
    <row r="57" spans="1:42" s="366" customFormat="1">
      <c r="A57" s="552"/>
      <c r="B57" s="371"/>
      <c r="C57" s="371"/>
      <c r="D57" s="371"/>
      <c r="E57" s="371"/>
      <c r="F57" s="371"/>
      <c r="G57" s="371"/>
      <c r="H57" s="371"/>
      <c r="I57" s="371"/>
      <c r="J57" s="371"/>
      <c r="K57" s="546"/>
      <c r="L57" s="546"/>
      <c r="M57" s="546"/>
      <c r="N57" s="546"/>
      <c r="O57" s="546"/>
      <c r="P57" s="546"/>
      <c r="Q57" s="546"/>
      <c r="R57" s="371"/>
      <c r="S57" s="8"/>
      <c r="T57" s="8"/>
      <c r="U57" s="8"/>
      <c r="V57" s="8"/>
      <c r="W57" s="8"/>
      <c r="X57" s="8"/>
      <c r="Y57" s="8"/>
      <c r="Z57" s="1"/>
      <c r="AA57" s="1"/>
      <c r="AB57" s="1"/>
      <c r="AC57" s="1"/>
      <c r="AD57" s="1"/>
      <c r="AE57" s="1"/>
      <c r="AF57" s="1"/>
      <c r="AG57" s="1"/>
      <c r="AH57" s="1"/>
      <c r="AI57" s="1"/>
      <c r="AJ57" s="1"/>
      <c r="AK57" s="1"/>
      <c r="AL57" s="1"/>
      <c r="AM57" s="1"/>
      <c r="AN57" s="1"/>
      <c r="AO57" s="1"/>
      <c r="AP57" s="1"/>
    </row>
    <row r="58" spans="1:42" s="366" customFormat="1">
      <c r="A58" s="552"/>
      <c r="B58" s="371"/>
      <c r="C58" s="371"/>
      <c r="D58" s="371"/>
      <c r="E58" s="371"/>
      <c r="F58" s="371"/>
      <c r="G58" s="371"/>
      <c r="H58" s="371"/>
      <c r="I58" s="371"/>
      <c r="J58" s="371"/>
      <c r="K58" s="546"/>
      <c r="L58" s="546"/>
      <c r="M58" s="546"/>
      <c r="N58" s="546"/>
      <c r="O58" s="546"/>
      <c r="P58" s="546"/>
      <c r="Q58" s="546"/>
      <c r="R58" s="371"/>
      <c r="S58" s="8"/>
      <c r="T58" s="8"/>
      <c r="U58" s="8"/>
      <c r="V58" s="8"/>
      <c r="W58" s="8"/>
      <c r="X58" s="8"/>
      <c r="Y58" s="8"/>
      <c r="Z58" s="1"/>
      <c r="AA58" s="1"/>
      <c r="AB58" s="1"/>
      <c r="AC58" s="1"/>
      <c r="AD58" s="1"/>
      <c r="AE58" s="1"/>
      <c r="AF58" s="1"/>
      <c r="AG58" s="1"/>
      <c r="AH58" s="1"/>
      <c r="AI58" s="1"/>
      <c r="AJ58" s="1"/>
      <c r="AK58" s="1"/>
      <c r="AL58" s="1"/>
      <c r="AM58" s="1"/>
      <c r="AN58" s="1"/>
      <c r="AO58" s="1"/>
      <c r="AP58" s="1"/>
    </row>
    <row r="59" spans="1:42" s="366" customFormat="1">
      <c r="A59" s="552"/>
      <c r="B59" s="371"/>
      <c r="C59" s="371"/>
      <c r="D59" s="371"/>
      <c r="E59" s="371"/>
      <c r="F59" s="371"/>
      <c r="G59" s="371"/>
      <c r="H59" s="371"/>
      <c r="I59" s="371"/>
      <c r="J59" s="371"/>
      <c r="K59" s="546"/>
      <c r="L59" s="546"/>
      <c r="M59" s="546"/>
      <c r="N59" s="546"/>
      <c r="O59" s="546"/>
      <c r="P59" s="546"/>
      <c r="Q59" s="546"/>
      <c r="R59" s="371"/>
      <c r="S59" s="8"/>
      <c r="T59" s="8"/>
      <c r="U59" s="8"/>
      <c r="V59" s="8"/>
      <c r="W59" s="8"/>
      <c r="X59" s="8"/>
      <c r="Y59" s="8"/>
      <c r="Z59" s="1"/>
      <c r="AA59" s="1"/>
      <c r="AB59" s="1"/>
      <c r="AC59" s="1"/>
      <c r="AD59" s="1"/>
      <c r="AE59" s="1"/>
      <c r="AF59" s="1"/>
      <c r="AG59" s="1"/>
      <c r="AH59" s="1"/>
      <c r="AI59" s="1"/>
      <c r="AJ59" s="1"/>
      <c r="AK59" s="1"/>
      <c r="AL59" s="1"/>
      <c r="AM59" s="1"/>
      <c r="AN59" s="1"/>
      <c r="AO59" s="1"/>
      <c r="AP59" s="1"/>
    </row>
    <row r="60" spans="1:42" s="366" customFormat="1">
      <c r="A60" s="552"/>
      <c r="B60" s="371"/>
      <c r="C60" s="371"/>
      <c r="D60" s="371"/>
      <c r="E60" s="371"/>
      <c r="F60" s="371"/>
      <c r="G60" s="371"/>
      <c r="H60" s="371"/>
      <c r="I60" s="371"/>
      <c r="J60" s="371"/>
      <c r="K60" s="546"/>
      <c r="L60" s="546"/>
      <c r="M60" s="546"/>
      <c r="N60" s="546"/>
      <c r="O60" s="546"/>
      <c r="P60" s="546"/>
      <c r="Q60" s="546"/>
      <c r="R60" s="371"/>
      <c r="S60" s="8"/>
      <c r="T60" s="8"/>
      <c r="U60" s="8"/>
      <c r="V60" s="8"/>
      <c r="W60" s="8"/>
      <c r="X60" s="8"/>
      <c r="Y60" s="8"/>
      <c r="Z60" s="1"/>
      <c r="AA60" s="1"/>
      <c r="AB60" s="1"/>
      <c r="AC60" s="1"/>
      <c r="AD60" s="1"/>
      <c r="AE60" s="1"/>
      <c r="AF60" s="1"/>
      <c r="AG60" s="1"/>
      <c r="AH60" s="1"/>
      <c r="AI60" s="1"/>
      <c r="AJ60" s="1"/>
      <c r="AK60" s="1"/>
      <c r="AL60" s="1"/>
      <c r="AM60" s="1"/>
      <c r="AN60" s="1"/>
      <c r="AO60" s="1"/>
      <c r="AP60" s="1"/>
    </row>
    <row r="61" spans="1:42" s="366" customFormat="1">
      <c r="A61" s="552"/>
      <c r="B61" s="371"/>
      <c r="C61" s="371"/>
      <c r="D61" s="371"/>
      <c r="E61" s="371"/>
      <c r="F61" s="371"/>
      <c r="G61" s="371"/>
      <c r="H61" s="371"/>
      <c r="I61" s="371"/>
      <c r="J61" s="371"/>
      <c r="K61" s="546"/>
      <c r="L61" s="546"/>
      <c r="M61" s="546"/>
      <c r="N61" s="546"/>
      <c r="O61" s="546"/>
      <c r="P61" s="546"/>
      <c r="Q61" s="546"/>
      <c r="R61" s="371"/>
      <c r="S61" s="8"/>
      <c r="T61" s="8"/>
      <c r="U61" s="8"/>
      <c r="V61" s="8"/>
      <c r="W61" s="8"/>
      <c r="X61" s="8"/>
      <c r="Y61" s="8"/>
      <c r="Z61" s="1"/>
      <c r="AA61" s="1"/>
      <c r="AB61" s="1"/>
      <c r="AC61" s="1"/>
      <c r="AD61" s="1"/>
      <c r="AE61" s="1"/>
      <c r="AF61" s="1"/>
      <c r="AG61" s="1"/>
      <c r="AH61" s="1"/>
      <c r="AI61" s="1"/>
      <c r="AJ61" s="1"/>
      <c r="AK61" s="1"/>
      <c r="AL61" s="1"/>
      <c r="AM61" s="1"/>
      <c r="AN61" s="1"/>
      <c r="AO61" s="1"/>
      <c r="AP61" s="1"/>
    </row>
    <row r="62" spans="1:42" s="366" customFormat="1">
      <c r="A62" s="552"/>
      <c r="B62" s="371"/>
      <c r="C62" s="371"/>
      <c r="D62" s="371"/>
      <c r="E62" s="371"/>
      <c r="F62" s="371"/>
      <c r="G62" s="371"/>
      <c r="H62" s="371"/>
      <c r="I62" s="371"/>
      <c r="J62" s="371"/>
      <c r="K62" s="546"/>
      <c r="L62" s="546"/>
      <c r="M62" s="546"/>
      <c r="N62" s="546"/>
      <c r="O62" s="546"/>
      <c r="P62" s="546"/>
      <c r="Q62" s="546"/>
      <c r="R62" s="371"/>
      <c r="S62" s="8"/>
      <c r="T62" s="8"/>
      <c r="U62" s="8"/>
      <c r="V62" s="8"/>
      <c r="W62" s="8"/>
      <c r="X62" s="8"/>
      <c r="Y62" s="8"/>
      <c r="Z62" s="1"/>
      <c r="AA62" s="1"/>
      <c r="AB62" s="1"/>
      <c r="AC62" s="1"/>
      <c r="AD62" s="1"/>
      <c r="AE62" s="1"/>
      <c r="AF62" s="1"/>
      <c r="AG62" s="1"/>
      <c r="AH62" s="1"/>
      <c r="AI62" s="1"/>
      <c r="AJ62" s="1"/>
      <c r="AK62" s="1"/>
      <c r="AL62" s="1"/>
      <c r="AM62" s="1"/>
      <c r="AN62" s="1"/>
      <c r="AO62" s="1"/>
      <c r="AP62" s="1"/>
    </row>
    <row r="63" spans="1:42" s="366" customFormat="1">
      <c r="A63" s="552"/>
      <c r="B63" s="371"/>
      <c r="C63" s="371"/>
      <c r="D63" s="371"/>
      <c r="E63" s="371"/>
      <c r="F63" s="371"/>
      <c r="G63" s="371"/>
      <c r="H63" s="371"/>
      <c r="I63" s="371"/>
      <c r="J63" s="371"/>
      <c r="K63" s="546"/>
      <c r="L63" s="546"/>
      <c r="M63" s="546"/>
      <c r="N63" s="546"/>
      <c r="O63" s="546"/>
      <c r="P63" s="546"/>
      <c r="Q63" s="546"/>
      <c r="R63" s="371"/>
      <c r="S63" s="8"/>
      <c r="T63" s="8"/>
      <c r="U63" s="8"/>
      <c r="V63" s="8"/>
      <c r="W63" s="8"/>
      <c r="X63" s="8"/>
      <c r="Y63" s="8"/>
      <c r="Z63" s="1"/>
      <c r="AA63" s="1"/>
      <c r="AB63" s="1"/>
      <c r="AC63" s="1"/>
      <c r="AD63" s="1"/>
      <c r="AE63" s="1"/>
      <c r="AF63" s="1"/>
      <c r="AG63" s="1"/>
      <c r="AH63" s="1"/>
      <c r="AI63" s="1"/>
      <c r="AJ63" s="1"/>
      <c r="AK63" s="1"/>
      <c r="AL63" s="1"/>
      <c r="AM63" s="1"/>
      <c r="AN63" s="1"/>
      <c r="AO63" s="1"/>
      <c r="AP63" s="1"/>
    </row>
    <row r="64" spans="1:42" s="366" customFormat="1">
      <c r="A64" s="552"/>
      <c r="B64" s="371"/>
      <c r="C64" s="371"/>
      <c r="D64" s="371"/>
      <c r="E64" s="371"/>
      <c r="F64" s="371"/>
      <c r="G64" s="371"/>
      <c r="H64" s="371"/>
      <c r="I64" s="371"/>
      <c r="J64" s="371"/>
      <c r="K64" s="546"/>
      <c r="L64" s="546"/>
      <c r="M64" s="546"/>
      <c r="N64" s="546"/>
      <c r="O64" s="546"/>
      <c r="P64" s="546"/>
      <c r="Q64" s="546"/>
      <c r="R64" s="371"/>
      <c r="S64" s="8"/>
      <c r="T64" s="8"/>
      <c r="U64" s="8"/>
      <c r="V64" s="8"/>
      <c r="W64" s="8"/>
      <c r="X64" s="8"/>
      <c r="Y64" s="8"/>
      <c r="Z64" s="1"/>
      <c r="AA64" s="1"/>
      <c r="AB64" s="1"/>
      <c r="AC64" s="1"/>
      <c r="AD64" s="1"/>
      <c r="AE64" s="1"/>
      <c r="AF64" s="1"/>
      <c r="AG64" s="1"/>
      <c r="AH64" s="1"/>
      <c r="AI64" s="1"/>
      <c r="AJ64" s="1"/>
      <c r="AK64" s="1"/>
      <c r="AL64" s="1"/>
      <c r="AM64" s="1"/>
      <c r="AN64" s="1"/>
      <c r="AO64" s="1"/>
      <c r="AP64" s="1"/>
    </row>
    <row r="65" spans="1:42" s="366" customFormat="1">
      <c r="A65" s="552"/>
      <c r="B65" s="371"/>
      <c r="C65" s="371"/>
      <c r="D65" s="371"/>
      <c r="E65" s="371"/>
      <c r="F65" s="371"/>
      <c r="G65" s="371"/>
      <c r="H65" s="371"/>
      <c r="I65" s="371"/>
      <c r="J65" s="371"/>
      <c r="K65" s="546"/>
      <c r="L65" s="546"/>
      <c r="M65" s="546"/>
      <c r="N65" s="546"/>
      <c r="O65" s="546"/>
      <c r="P65" s="546"/>
      <c r="Q65" s="546"/>
      <c r="R65" s="371"/>
      <c r="S65" s="8"/>
      <c r="T65" s="8"/>
      <c r="U65" s="8"/>
      <c r="V65" s="8"/>
      <c r="W65" s="8"/>
      <c r="X65" s="8"/>
      <c r="Y65" s="8"/>
      <c r="Z65" s="1"/>
      <c r="AA65" s="1"/>
      <c r="AB65" s="1"/>
      <c r="AC65" s="1"/>
      <c r="AD65" s="1"/>
      <c r="AE65" s="1"/>
      <c r="AF65" s="1"/>
      <c r="AG65" s="1"/>
      <c r="AH65" s="1"/>
      <c r="AI65" s="1"/>
      <c r="AJ65" s="1"/>
      <c r="AK65" s="1"/>
      <c r="AL65" s="1"/>
      <c r="AM65" s="1"/>
      <c r="AN65" s="1"/>
      <c r="AO65" s="1"/>
      <c r="AP65" s="1"/>
    </row>
    <row r="66" spans="1:42" s="366" customFormat="1">
      <c r="A66" s="552"/>
      <c r="B66" s="371"/>
      <c r="C66" s="371"/>
      <c r="D66" s="371"/>
      <c r="E66" s="371"/>
      <c r="F66" s="371"/>
      <c r="G66" s="371"/>
      <c r="H66" s="371"/>
      <c r="I66" s="371"/>
      <c r="J66" s="371"/>
      <c r="K66" s="546"/>
      <c r="L66" s="546"/>
      <c r="M66" s="546"/>
      <c r="N66" s="546"/>
      <c r="O66" s="546"/>
      <c r="P66" s="546"/>
      <c r="Q66" s="546"/>
      <c r="R66" s="371"/>
      <c r="S66" s="8"/>
      <c r="T66" s="8"/>
      <c r="U66" s="8"/>
      <c r="V66" s="8"/>
      <c r="W66" s="8"/>
      <c r="X66" s="8"/>
      <c r="Y66" s="8"/>
      <c r="Z66" s="1"/>
      <c r="AA66" s="1"/>
      <c r="AB66" s="1"/>
      <c r="AC66" s="1"/>
      <c r="AD66" s="1"/>
      <c r="AE66" s="1"/>
      <c r="AF66" s="1"/>
      <c r="AG66" s="1"/>
      <c r="AH66" s="1"/>
      <c r="AI66" s="1"/>
      <c r="AJ66" s="1"/>
      <c r="AK66" s="1"/>
      <c r="AL66" s="1"/>
      <c r="AM66" s="1"/>
      <c r="AN66" s="1"/>
      <c r="AO66" s="1"/>
      <c r="AP66" s="1"/>
    </row>
    <row r="67" spans="1:42" s="366" customFormat="1">
      <c r="A67" s="552"/>
      <c r="B67" s="371"/>
      <c r="C67" s="371"/>
      <c r="D67" s="371"/>
      <c r="E67" s="371"/>
      <c r="F67" s="371"/>
      <c r="G67" s="371"/>
      <c r="H67" s="371"/>
      <c r="I67" s="371"/>
      <c r="J67" s="371"/>
      <c r="K67" s="546"/>
      <c r="L67" s="546"/>
      <c r="M67" s="546"/>
      <c r="N67" s="546"/>
      <c r="O67" s="546"/>
      <c r="P67" s="546"/>
      <c r="Q67" s="546"/>
      <c r="R67" s="371"/>
      <c r="S67" s="8"/>
      <c r="T67" s="8"/>
      <c r="U67" s="8"/>
      <c r="V67" s="8"/>
      <c r="W67" s="8"/>
      <c r="X67" s="8"/>
      <c r="Y67" s="8"/>
      <c r="Z67" s="1"/>
      <c r="AA67" s="1"/>
      <c r="AB67" s="1"/>
      <c r="AC67" s="1"/>
      <c r="AD67" s="1"/>
      <c r="AE67" s="1"/>
      <c r="AF67" s="1"/>
      <c r="AG67" s="1"/>
      <c r="AH67" s="1"/>
      <c r="AI67" s="1"/>
      <c r="AJ67" s="1"/>
      <c r="AK67" s="1"/>
      <c r="AL67" s="1"/>
      <c r="AM67" s="1"/>
      <c r="AN67" s="1"/>
      <c r="AO67" s="1"/>
      <c r="AP67" s="1"/>
    </row>
    <row r="68" spans="1:42" s="366" customFormat="1">
      <c r="A68" s="552"/>
      <c r="B68" s="371"/>
      <c r="C68" s="371"/>
      <c r="D68" s="371"/>
      <c r="E68" s="371"/>
      <c r="F68" s="371"/>
      <c r="G68" s="371"/>
      <c r="H68" s="371"/>
      <c r="I68" s="371"/>
      <c r="J68" s="371"/>
      <c r="K68" s="546"/>
      <c r="L68" s="546"/>
      <c r="M68" s="546"/>
      <c r="N68" s="546"/>
      <c r="O68" s="546"/>
      <c r="P68" s="546"/>
      <c r="Q68" s="546"/>
      <c r="R68" s="371"/>
      <c r="S68" s="8"/>
      <c r="T68" s="8"/>
      <c r="U68" s="8"/>
      <c r="V68" s="8"/>
      <c r="W68" s="8"/>
      <c r="X68" s="8"/>
      <c r="Y68" s="8"/>
      <c r="Z68" s="1"/>
      <c r="AA68" s="1"/>
      <c r="AB68" s="1"/>
      <c r="AC68" s="1"/>
      <c r="AD68" s="1"/>
      <c r="AE68" s="1"/>
      <c r="AF68" s="1"/>
      <c r="AG68" s="1"/>
      <c r="AH68" s="1"/>
      <c r="AI68" s="1"/>
      <c r="AJ68" s="1"/>
      <c r="AK68" s="1"/>
      <c r="AL68" s="1"/>
      <c r="AM68" s="1"/>
      <c r="AN68" s="1"/>
      <c r="AO68" s="1"/>
      <c r="AP68" s="1"/>
    </row>
    <row r="69" spans="1:42" s="366" customFormat="1">
      <c r="A69" s="552"/>
      <c r="B69" s="371"/>
      <c r="C69" s="371"/>
      <c r="D69" s="371"/>
      <c r="E69" s="371"/>
      <c r="F69" s="371"/>
      <c r="G69" s="371"/>
      <c r="H69" s="371"/>
      <c r="I69" s="371"/>
      <c r="J69" s="371"/>
      <c r="K69" s="546"/>
      <c r="L69" s="546"/>
      <c r="M69" s="546"/>
      <c r="N69" s="546"/>
      <c r="O69" s="546"/>
      <c r="P69" s="546"/>
      <c r="Q69" s="546"/>
      <c r="R69" s="371"/>
      <c r="S69" s="8"/>
      <c r="T69" s="8"/>
      <c r="U69" s="8"/>
      <c r="V69" s="8"/>
      <c r="W69" s="8"/>
      <c r="X69" s="8"/>
      <c r="Y69" s="8"/>
      <c r="Z69" s="1"/>
      <c r="AA69" s="1"/>
      <c r="AB69" s="1"/>
      <c r="AC69" s="1"/>
      <c r="AD69" s="1"/>
      <c r="AE69" s="1"/>
      <c r="AF69" s="1"/>
      <c r="AG69" s="1"/>
      <c r="AH69" s="1"/>
      <c r="AI69" s="1"/>
      <c r="AJ69" s="1"/>
      <c r="AK69" s="1"/>
      <c r="AL69" s="1"/>
      <c r="AM69" s="1"/>
      <c r="AN69" s="1"/>
      <c r="AO69" s="1"/>
      <c r="AP69" s="1"/>
    </row>
    <row r="70" spans="1:42" s="366" customFormat="1">
      <c r="A70" s="552"/>
      <c r="B70" s="371"/>
      <c r="C70" s="371"/>
      <c r="D70" s="371"/>
      <c r="E70" s="371"/>
      <c r="F70" s="371"/>
      <c r="G70" s="371"/>
      <c r="H70" s="371"/>
      <c r="I70" s="371"/>
      <c r="J70" s="371"/>
      <c r="K70" s="546"/>
      <c r="L70" s="546"/>
      <c r="M70" s="546"/>
      <c r="N70" s="546"/>
      <c r="O70" s="546"/>
      <c r="P70" s="546"/>
      <c r="Q70" s="546"/>
      <c r="R70" s="371"/>
      <c r="S70" s="8"/>
      <c r="T70" s="8"/>
      <c r="U70" s="8"/>
      <c r="V70" s="8"/>
      <c r="W70" s="8"/>
      <c r="X70" s="8"/>
      <c r="Y70" s="8"/>
      <c r="Z70" s="1"/>
      <c r="AA70" s="1"/>
      <c r="AB70" s="1"/>
      <c r="AC70" s="1"/>
      <c r="AD70" s="1"/>
      <c r="AE70" s="1"/>
      <c r="AF70" s="1"/>
      <c r="AG70" s="1"/>
      <c r="AH70" s="1"/>
      <c r="AI70" s="1"/>
      <c r="AJ70" s="1"/>
      <c r="AK70" s="1"/>
      <c r="AL70" s="1"/>
      <c r="AM70" s="1"/>
      <c r="AN70" s="1"/>
      <c r="AO70" s="1"/>
      <c r="AP70" s="1"/>
    </row>
    <row r="71" spans="1:42" s="366" customFormat="1">
      <c r="A71" s="552"/>
      <c r="B71" s="371"/>
      <c r="C71" s="371"/>
      <c r="D71" s="371"/>
      <c r="E71" s="371"/>
      <c r="F71" s="371"/>
      <c r="G71" s="371"/>
      <c r="H71" s="371"/>
      <c r="I71" s="371"/>
      <c r="J71" s="371"/>
      <c r="K71" s="546"/>
      <c r="L71" s="546"/>
      <c r="M71" s="546"/>
      <c r="N71" s="546"/>
      <c r="O71" s="546"/>
      <c r="P71" s="546"/>
      <c r="Q71" s="546"/>
      <c r="R71" s="371"/>
      <c r="S71" s="8"/>
      <c r="T71" s="8"/>
      <c r="U71" s="8"/>
      <c r="V71" s="8"/>
      <c r="W71" s="8"/>
      <c r="X71" s="8"/>
      <c r="Y71" s="8"/>
      <c r="Z71" s="1"/>
      <c r="AA71" s="1"/>
      <c r="AB71" s="1"/>
      <c r="AC71" s="1"/>
      <c r="AD71" s="1"/>
      <c r="AE71" s="1"/>
      <c r="AF71" s="1"/>
      <c r="AG71" s="1"/>
      <c r="AH71" s="1"/>
      <c r="AI71" s="1"/>
      <c r="AJ71" s="1"/>
      <c r="AK71" s="1"/>
      <c r="AL71" s="1"/>
      <c r="AM71" s="1"/>
      <c r="AN71" s="1"/>
      <c r="AO71" s="1"/>
      <c r="AP71" s="1"/>
    </row>
    <row r="72" spans="1:42" s="366" customFormat="1">
      <c r="A72" s="552"/>
      <c r="B72" s="371"/>
      <c r="C72" s="371"/>
      <c r="D72" s="371"/>
      <c r="E72" s="371"/>
      <c r="F72" s="371"/>
      <c r="G72" s="371"/>
      <c r="H72" s="371"/>
      <c r="I72" s="371"/>
      <c r="J72" s="371"/>
      <c r="K72" s="546"/>
      <c r="L72" s="546"/>
      <c r="M72" s="546"/>
      <c r="N72" s="546"/>
      <c r="O72" s="546"/>
      <c r="P72" s="546"/>
      <c r="Q72" s="546"/>
      <c r="R72" s="371"/>
      <c r="S72" s="8"/>
      <c r="T72" s="8"/>
      <c r="U72" s="8"/>
      <c r="V72" s="8"/>
      <c r="W72" s="8"/>
      <c r="X72" s="8"/>
      <c r="Y72" s="8"/>
      <c r="Z72" s="1"/>
      <c r="AA72" s="1"/>
      <c r="AB72" s="1"/>
      <c r="AC72" s="1"/>
      <c r="AD72" s="1"/>
      <c r="AE72" s="1"/>
      <c r="AF72" s="1"/>
      <c r="AG72" s="1"/>
      <c r="AH72" s="1"/>
      <c r="AI72" s="1"/>
      <c r="AJ72" s="1"/>
      <c r="AK72" s="1"/>
      <c r="AL72" s="1"/>
      <c r="AM72" s="1"/>
      <c r="AN72" s="1"/>
      <c r="AO72" s="1"/>
      <c r="AP72" s="1"/>
    </row>
    <row r="73" spans="1:42" s="366" customFormat="1">
      <c r="A73" s="552"/>
      <c r="B73" s="371"/>
      <c r="C73" s="371"/>
      <c r="D73" s="371"/>
      <c r="E73" s="371"/>
      <c r="F73" s="371"/>
      <c r="G73" s="371"/>
      <c r="H73" s="371"/>
      <c r="I73" s="371"/>
      <c r="J73" s="371"/>
      <c r="K73" s="546"/>
      <c r="L73" s="546"/>
      <c r="M73" s="546"/>
      <c r="N73" s="546"/>
      <c r="O73" s="546"/>
      <c r="P73" s="546"/>
      <c r="Q73" s="546"/>
      <c r="R73" s="371"/>
      <c r="S73" s="8"/>
      <c r="T73" s="8"/>
      <c r="U73" s="8"/>
      <c r="V73" s="8"/>
      <c r="W73" s="8"/>
      <c r="X73" s="8"/>
      <c r="Y73" s="8"/>
      <c r="Z73" s="1"/>
      <c r="AA73" s="1"/>
      <c r="AB73" s="1"/>
      <c r="AC73" s="1"/>
      <c r="AD73" s="1"/>
      <c r="AE73" s="1"/>
      <c r="AF73" s="1"/>
      <c r="AG73" s="1"/>
      <c r="AH73" s="1"/>
      <c r="AI73" s="1"/>
      <c r="AJ73" s="1"/>
      <c r="AK73" s="1"/>
      <c r="AL73" s="1"/>
      <c r="AM73" s="1"/>
      <c r="AN73" s="1"/>
      <c r="AO73" s="1"/>
      <c r="AP73" s="1"/>
    </row>
    <row r="74" spans="1:42" ht="15.75">
      <c r="A74" s="592"/>
      <c r="B74" s="203"/>
      <c r="C74" s="203"/>
      <c r="D74" s="203"/>
      <c r="E74" s="203"/>
      <c r="F74" s="203"/>
      <c r="G74" s="203"/>
      <c r="H74" s="203"/>
      <c r="I74" s="203"/>
      <c r="J74" s="203"/>
      <c r="K74" s="547"/>
      <c r="L74" s="547"/>
      <c r="M74" s="547"/>
      <c r="N74" s="547"/>
      <c r="O74" s="547"/>
      <c r="P74" s="547"/>
      <c r="Q74" s="547"/>
      <c r="R74" s="203"/>
      <c r="S74" s="8"/>
      <c r="T74" s="8"/>
      <c r="U74" s="8"/>
      <c r="V74" s="8"/>
      <c r="W74" s="8"/>
      <c r="X74" s="8"/>
      <c r="Y74" s="8"/>
    </row>
    <row r="75" spans="1:42" ht="15.75">
      <c r="A75" s="592"/>
      <c r="B75" s="203"/>
      <c r="C75" s="203"/>
      <c r="D75" s="203"/>
      <c r="E75" s="203"/>
      <c r="F75" s="203"/>
      <c r="G75" s="203"/>
      <c r="H75" s="203"/>
      <c r="I75" s="203"/>
      <c r="J75" s="203"/>
      <c r="K75" s="547"/>
      <c r="L75" s="547"/>
      <c r="M75" s="547"/>
      <c r="N75" s="547"/>
      <c r="O75" s="547"/>
      <c r="P75" s="547"/>
      <c r="Q75" s="547"/>
      <c r="R75" s="203"/>
      <c r="S75" s="8"/>
      <c r="T75" s="8"/>
      <c r="U75" s="8"/>
      <c r="V75" s="8"/>
      <c r="W75" s="8"/>
      <c r="X75" s="8"/>
      <c r="Y75" s="8"/>
    </row>
    <row r="76" spans="1:42" ht="15.75">
      <c r="A76" s="592"/>
      <c r="B76" s="203"/>
      <c r="C76" s="203"/>
      <c r="D76" s="203"/>
      <c r="E76" s="203"/>
      <c r="F76" s="203"/>
      <c r="G76" s="203"/>
      <c r="H76" s="203"/>
      <c r="I76" s="203"/>
      <c r="J76" s="203"/>
      <c r="K76" s="547"/>
      <c r="L76" s="547"/>
      <c r="M76" s="547"/>
      <c r="N76" s="547"/>
      <c r="O76" s="547"/>
      <c r="P76" s="547"/>
      <c r="Q76" s="547"/>
      <c r="R76" s="203"/>
      <c r="S76" s="8"/>
      <c r="T76" s="8"/>
      <c r="U76" s="8"/>
      <c r="V76" s="8"/>
      <c r="W76" s="8"/>
      <c r="X76" s="8"/>
      <c r="Y76" s="8"/>
    </row>
    <row r="77" spans="1:42" ht="15.75">
      <c r="A77" s="592"/>
      <c r="B77" s="203"/>
      <c r="C77" s="203"/>
      <c r="D77" s="203"/>
      <c r="E77" s="203"/>
      <c r="F77" s="203"/>
      <c r="G77" s="203"/>
      <c r="H77" s="203"/>
      <c r="I77" s="203"/>
      <c r="J77" s="203"/>
      <c r="K77" s="547"/>
      <c r="L77" s="547"/>
      <c r="M77" s="547"/>
      <c r="N77" s="547"/>
      <c r="O77" s="547"/>
      <c r="P77" s="547"/>
      <c r="Q77" s="547"/>
      <c r="R77" s="203"/>
      <c r="S77" s="8"/>
      <c r="T77" s="8"/>
      <c r="U77" s="8"/>
      <c r="V77" s="8"/>
      <c r="W77" s="8"/>
      <c r="X77" s="8"/>
      <c r="Y77" s="8"/>
    </row>
    <row r="78" spans="1:42" ht="15.75">
      <c r="A78" s="592"/>
      <c r="B78" s="203"/>
      <c r="C78" s="203"/>
      <c r="D78" s="203"/>
      <c r="E78" s="203"/>
      <c r="F78" s="203"/>
      <c r="G78" s="203"/>
      <c r="H78" s="203"/>
      <c r="I78" s="203"/>
      <c r="J78" s="203"/>
      <c r="K78" s="547"/>
      <c r="L78" s="547"/>
      <c r="M78" s="547"/>
      <c r="N78" s="547"/>
      <c r="O78" s="547"/>
      <c r="P78" s="547"/>
      <c r="Q78" s="547"/>
      <c r="R78" s="203"/>
      <c r="S78" s="8"/>
      <c r="T78" s="8"/>
      <c r="U78" s="8"/>
      <c r="V78" s="8"/>
      <c r="W78" s="8"/>
      <c r="X78" s="8"/>
      <c r="Y78" s="8"/>
    </row>
    <row r="79" spans="1:42" ht="15.75">
      <c r="A79" s="592"/>
      <c r="B79" s="203"/>
      <c r="C79" s="203"/>
      <c r="D79" s="203"/>
      <c r="E79" s="203"/>
      <c r="F79" s="203"/>
      <c r="G79" s="203"/>
      <c r="H79" s="203"/>
      <c r="I79" s="203"/>
      <c r="J79" s="203"/>
      <c r="K79" s="547"/>
      <c r="L79" s="547"/>
      <c r="M79" s="547"/>
      <c r="N79" s="547"/>
      <c r="O79" s="547"/>
      <c r="P79" s="547"/>
      <c r="Q79" s="547"/>
      <c r="R79" s="203"/>
      <c r="S79" s="8"/>
      <c r="T79" s="8"/>
      <c r="U79" s="8"/>
      <c r="V79" s="8"/>
      <c r="W79" s="8"/>
      <c r="X79" s="8"/>
      <c r="Y79" s="8"/>
    </row>
    <row r="80" spans="1:42" ht="15.75">
      <c r="A80" s="592"/>
      <c r="B80" s="203"/>
      <c r="C80" s="203"/>
      <c r="D80" s="203"/>
      <c r="E80" s="203"/>
      <c r="F80" s="203"/>
      <c r="G80" s="203"/>
      <c r="H80" s="203"/>
      <c r="I80" s="203"/>
      <c r="J80" s="203"/>
      <c r="K80" s="547"/>
      <c r="L80" s="547"/>
      <c r="M80" s="547"/>
      <c r="N80" s="547"/>
      <c r="O80" s="547"/>
      <c r="P80" s="547"/>
      <c r="Q80" s="547"/>
      <c r="R80" s="203"/>
      <c r="S80" s="8"/>
      <c r="T80" s="8"/>
      <c r="U80" s="8"/>
      <c r="V80" s="8"/>
      <c r="W80" s="8"/>
      <c r="X80" s="8"/>
      <c r="Y80" s="8"/>
    </row>
    <row r="81" spans="1:25" ht="15.75">
      <c r="A81" s="592"/>
      <c r="B81" s="203"/>
      <c r="C81" s="203"/>
      <c r="D81" s="203"/>
      <c r="E81" s="203"/>
      <c r="F81" s="203"/>
      <c r="G81" s="203"/>
      <c r="H81" s="203"/>
      <c r="I81" s="203"/>
      <c r="J81" s="203"/>
      <c r="K81" s="547"/>
      <c r="L81" s="547"/>
      <c r="M81" s="547"/>
      <c r="N81" s="547"/>
      <c r="O81" s="547"/>
      <c r="P81" s="547"/>
      <c r="Q81" s="547"/>
      <c r="R81" s="203"/>
      <c r="S81" s="8"/>
      <c r="T81" s="8"/>
      <c r="U81" s="8"/>
      <c r="V81" s="8"/>
      <c r="W81" s="8"/>
      <c r="X81" s="8"/>
      <c r="Y81" s="8"/>
    </row>
    <row r="82" spans="1:25" ht="15.75">
      <c r="A82" s="592"/>
      <c r="B82" s="203"/>
      <c r="C82" s="203"/>
      <c r="D82" s="203"/>
      <c r="E82" s="203"/>
      <c r="F82" s="203"/>
      <c r="G82" s="203"/>
      <c r="H82" s="203"/>
      <c r="I82" s="203"/>
      <c r="J82" s="203"/>
      <c r="K82" s="547"/>
      <c r="L82" s="547"/>
      <c r="M82" s="547"/>
      <c r="N82" s="547"/>
      <c r="O82" s="547"/>
      <c r="P82" s="547"/>
      <c r="Q82" s="547"/>
      <c r="R82" s="203"/>
      <c r="S82" s="8"/>
      <c r="T82" s="8"/>
      <c r="U82" s="8"/>
      <c r="V82" s="8"/>
      <c r="W82" s="8"/>
      <c r="X82" s="8"/>
      <c r="Y82" s="8"/>
    </row>
    <row r="83" spans="1:25" ht="15.75">
      <c r="A83" s="592"/>
      <c r="B83" s="203"/>
      <c r="C83" s="203"/>
      <c r="D83" s="203"/>
      <c r="E83" s="203"/>
      <c r="F83" s="203"/>
      <c r="G83" s="203"/>
      <c r="H83" s="203"/>
      <c r="I83" s="203"/>
      <c r="J83" s="203"/>
      <c r="K83" s="547"/>
      <c r="L83" s="547"/>
      <c r="M83" s="547"/>
      <c r="N83" s="547"/>
      <c r="O83" s="547"/>
      <c r="P83" s="547"/>
      <c r="Q83" s="547"/>
      <c r="R83" s="203"/>
      <c r="S83" s="8"/>
      <c r="T83" s="8"/>
      <c r="U83" s="8"/>
      <c r="V83" s="8"/>
      <c r="W83" s="8"/>
      <c r="X83" s="8"/>
      <c r="Y83" s="8"/>
    </row>
    <row r="84" spans="1:25" ht="15.75">
      <c r="A84" s="592"/>
      <c r="B84" s="203"/>
      <c r="C84" s="203"/>
      <c r="D84" s="203"/>
      <c r="E84" s="203"/>
      <c r="F84" s="203"/>
      <c r="G84" s="203"/>
      <c r="H84" s="203"/>
      <c r="I84" s="203"/>
      <c r="J84" s="203"/>
      <c r="K84" s="547"/>
      <c r="L84" s="547"/>
      <c r="M84" s="547"/>
      <c r="N84" s="547"/>
      <c r="O84" s="547"/>
      <c r="P84" s="547"/>
      <c r="Q84" s="547"/>
      <c r="R84" s="203"/>
      <c r="S84" s="8"/>
      <c r="T84" s="8"/>
      <c r="U84" s="8"/>
      <c r="V84" s="8"/>
      <c r="W84" s="8"/>
      <c r="X84" s="8"/>
      <c r="Y84" s="8"/>
    </row>
    <row r="85" spans="1:25" ht="15.75">
      <c r="A85" s="592"/>
      <c r="B85" s="203"/>
      <c r="C85" s="203"/>
      <c r="D85" s="203"/>
      <c r="E85" s="203"/>
      <c r="F85" s="203"/>
      <c r="G85" s="203"/>
      <c r="H85" s="203"/>
      <c r="I85" s="203"/>
      <c r="J85" s="203"/>
      <c r="K85" s="547"/>
      <c r="L85" s="547"/>
      <c r="M85" s="547"/>
      <c r="N85" s="547"/>
      <c r="O85" s="547"/>
      <c r="P85" s="547"/>
      <c r="Q85" s="547"/>
      <c r="R85" s="203"/>
      <c r="S85" s="8"/>
      <c r="T85" s="8"/>
      <c r="U85" s="8"/>
      <c r="V85" s="8"/>
      <c r="W85" s="8"/>
      <c r="X85" s="8"/>
      <c r="Y85" s="8"/>
    </row>
    <row r="86" spans="1:25" ht="15.75">
      <c r="A86" s="592"/>
      <c r="B86" s="203"/>
      <c r="C86" s="203"/>
      <c r="D86" s="203"/>
      <c r="E86" s="203"/>
      <c r="F86" s="203"/>
      <c r="G86" s="203"/>
      <c r="H86" s="203"/>
      <c r="I86" s="203"/>
      <c r="J86" s="203"/>
      <c r="K86" s="547"/>
      <c r="L86" s="547"/>
      <c r="M86" s="547"/>
      <c r="N86" s="547"/>
      <c r="O86" s="547"/>
      <c r="P86" s="547"/>
      <c r="Q86" s="547"/>
      <c r="R86" s="203"/>
      <c r="S86" s="8"/>
      <c r="T86" s="8"/>
      <c r="U86" s="8"/>
      <c r="V86" s="8"/>
      <c r="W86" s="8"/>
      <c r="X86" s="8"/>
      <c r="Y86" s="8"/>
    </row>
    <row r="87" spans="1:25" ht="15.75">
      <c r="A87" s="592"/>
      <c r="B87" s="203"/>
      <c r="C87" s="203"/>
      <c r="D87" s="203"/>
      <c r="E87" s="203"/>
      <c r="F87" s="203"/>
      <c r="G87" s="203"/>
      <c r="H87" s="203"/>
      <c r="I87" s="203"/>
      <c r="J87" s="203"/>
      <c r="K87" s="547"/>
      <c r="L87" s="547"/>
      <c r="M87" s="547"/>
      <c r="N87" s="547"/>
      <c r="O87" s="547"/>
      <c r="P87" s="547"/>
      <c r="Q87" s="547"/>
      <c r="R87" s="203"/>
      <c r="S87" s="8"/>
      <c r="T87" s="8"/>
      <c r="U87" s="8"/>
      <c r="V87" s="8"/>
      <c r="W87" s="8"/>
      <c r="X87" s="8"/>
      <c r="Y87" s="8"/>
    </row>
    <row r="88" spans="1:25" ht="15.75">
      <c r="A88" s="592"/>
      <c r="B88" s="203"/>
      <c r="C88" s="203"/>
      <c r="D88" s="203"/>
      <c r="E88" s="203"/>
      <c r="F88" s="203"/>
      <c r="G88" s="203"/>
      <c r="H88" s="203"/>
      <c r="I88" s="203"/>
      <c r="J88" s="203"/>
      <c r="K88" s="547"/>
      <c r="L88" s="547"/>
      <c r="M88" s="547"/>
      <c r="N88" s="547"/>
      <c r="O88" s="547"/>
      <c r="P88" s="547"/>
      <c r="Q88" s="547"/>
      <c r="R88" s="203"/>
      <c r="S88" s="8"/>
      <c r="T88" s="8"/>
      <c r="U88" s="8"/>
      <c r="V88" s="8"/>
      <c r="W88" s="8"/>
      <c r="X88" s="8"/>
      <c r="Y88" s="8"/>
    </row>
    <row r="89" spans="1:25" ht="15.75">
      <c r="A89" s="592"/>
      <c r="B89" s="203"/>
      <c r="C89" s="203"/>
      <c r="D89" s="203"/>
      <c r="E89" s="203"/>
      <c r="F89" s="203"/>
      <c r="G89" s="203"/>
      <c r="H89" s="203"/>
      <c r="I89" s="203"/>
      <c r="J89" s="203"/>
      <c r="K89" s="547"/>
      <c r="L89" s="547"/>
      <c r="M89" s="547"/>
      <c r="N89" s="547"/>
      <c r="O89" s="547"/>
      <c r="P89" s="547"/>
      <c r="Q89" s="547"/>
      <c r="R89" s="203"/>
      <c r="S89" s="8"/>
      <c r="T89" s="8"/>
      <c r="U89" s="8"/>
      <c r="V89" s="8"/>
      <c r="W89" s="8"/>
      <c r="X89" s="8"/>
      <c r="Y89" s="8"/>
    </row>
    <row r="90" spans="1:25" ht="15.75">
      <c r="A90" s="592"/>
      <c r="B90" s="203"/>
      <c r="C90" s="203"/>
      <c r="D90" s="203"/>
      <c r="E90" s="203"/>
      <c r="F90" s="203"/>
      <c r="G90" s="203"/>
      <c r="H90" s="203"/>
      <c r="I90" s="203"/>
      <c r="J90" s="203"/>
      <c r="K90" s="547"/>
      <c r="L90" s="547"/>
      <c r="M90" s="547"/>
      <c r="N90" s="547"/>
      <c r="O90" s="547"/>
      <c r="P90" s="547"/>
      <c r="Q90" s="547"/>
      <c r="R90" s="203"/>
      <c r="S90" s="8"/>
      <c r="T90" s="8"/>
      <c r="U90" s="8"/>
      <c r="V90" s="8"/>
      <c r="W90" s="8"/>
      <c r="X90" s="8"/>
      <c r="Y90" s="8"/>
    </row>
    <row r="91" spans="1:25" ht="15.75">
      <c r="A91" s="592"/>
      <c r="B91" s="203"/>
      <c r="C91" s="203"/>
      <c r="D91" s="203"/>
      <c r="E91" s="203"/>
      <c r="F91" s="203"/>
      <c r="G91" s="203"/>
      <c r="H91" s="203"/>
      <c r="I91" s="203"/>
      <c r="J91" s="203"/>
      <c r="K91" s="547"/>
      <c r="L91" s="547"/>
      <c r="M91" s="547"/>
      <c r="N91" s="547"/>
      <c r="O91" s="547"/>
      <c r="P91" s="547"/>
      <c r="Q91" s="547"/>
      <c r="R91" s="203"/>
      <c r="S91" s="8"/>
      <c r="T91" s="8"/>
      <c r="U91" s="8"/>
      <c r="V91" s="8"/>
      <c r="W91" s="8"/>
      <c r="X91" s="8"/>
      <c r="Y91" s="8"/>
    </row>
    <row r="92" spans="1:25" ht="15.75">
      <c r="A92" s="592"/>
      <c r="B92" s="203"/>
      <c r="C92" s="203"/>
      <c r="D92" s="203"/>
      <c r="E92" s="203"/>
      <c r="F92" s="203"/>
      <c r="G92" s="203"/>
      <c r="H92" s="203"/>
      <c r="I92" s="203"/>
      <c r="J92" s="203"/>
      <c r="K92" s="547"/>
      <c r="L92" s="547"/>
      <c r="M92" s="547"/>
      <c r="N92" s="547"/>
      <c r="O92" s="547"/>
      <c r="P92" s="547"/>
      <c r="Q92" s="547"/>
      <c r="R92" s="203"/>
      <c r="S92" s="8"/>
      <c r="T92" s="8"/>
      <c r="U92" s="8"/>
      <c r="V92" s="8"/>
      <c r="W92" s="8"/>
      <c r="X92" s="8"/>
      <c r="Y92" s="8"/>
    </row>
    <row r="93" spans="1:25" ht="15.75">
      <c r="A93" s="592"/>
      <c r="B93" s="203"/>
      <c r="C93" s="203"/>
      <c r="D93" s="203"/>
      <c r="E93" s="203"/>
      <c r="F93" s="203"/>
      <c r="G93" s="203"/>
      <c r="H93" s="203"/>
      <c r="I93" s="203"/>
      <c r="J93" s="203"/>
      <c r="K93" s="547"/>
      <c r="L93" s="547"/>
      <c r="M93" s="547"/>
      <c r="N93" s="547"/>
      <c r="O93" s="547"/>
      <c r="P93" s="547"/>
      <c r="Q93" s="547"/>
      <c r="R93" s="203"/>
      <c r="S93" s="8"/>
      <c r="T93" s="8"/>
      <c r="U93" s="8"/>
      <c r="V93" s="8"/>
      <c r="W93" s="8"/>
      <c r="X93" s="8"/>
      <c r="Y93" s="8"/>
    </row>
    <row r="94" spans="1:25" ht="15.75">
      <c r="A94" s="592"/>
      <c r="B94" s="203"/>
      <c r="C94" s="203"/>
      <c r="D94" s="203"/>
      <c r="E94" s="203"/>
      <c r="F94" s="203"/>
      <c r="G94" s="203"/>
      <c r="H94" s="203"/>
      <c r="I94" s="203"/>
      <c r="J94" s="203"/>
      <c r="K94" s="547"/>
      <c r="L94" s="547"/>
      <c r="M94" s="547"/>
      <c r="N94" s="547"/>
      <c r="O94" s="547"/>
      <c r="P94" s="547"/>
      <c r="Q94" s="547"/>
      <c r="R94" s="203"/>
      <c r="S94" s="8"/>
      <c r="T94" s="8"/>
      <c r="U94" s="8"/>
      <c r="V94" s="8"/>
      <c r="W94" s="8"/>
      <c r="X94" s="8"/>
      <c r="Y94" s="8"/>
    </row>
    <row r="95" spans="1:25" ht="15.75">
      <c r="A95" s="592"/>
      <c r="B95" s="203"/>
      <c r="C95" s="203"/>
      <c r="D95" s="203"/>
      <c r="E95" s="203"/>
      <c r="F95" s="203"/>
      <c r="G95" s="203"/>
      <c r="H95" s="203"/>
      <c r="I95" s="203"/>
      <c r="J95" s="203"/>
      <c r="K95" s="547"/>
      <c r="L95" s="547"/>
      <c r="M95" s="547"/>
      <c r="N95" s="547"/>
      <c r="O95" s="547"/>
      <c r="P95" s="547"/>
      <c r="Q95" s="547"/>
      <c r="R95" s="203"/>
      <c r="S95" s="8"/>
      <c r="T95" s="8"/>
      <c r="U95" s="8"/>
      <c r="V95" s="8"/>
      <c r="W95" s="8"/>
      <c r="X95" s="8"/>
      <c r="Y95" s="8"/>
    </row>
    <row r="96" spans="1:25" ht="15.75">
      <c r="A96" s="592"/>
      <c r="B96" s="203"/>
      <c r="C96" s="203"/>
      <c r="D96" s="203"/>
      <c r="E96" s="203"/>
      <c r="F96" s="203"/>
      <c r="G96" s="203"/>
      <c r="H96" s="203"/>
      <c r="I96" s="203"/>
      <c r="J96" s="203"/>
      <c r="K96" s="547"/>
      <c r="L96" s="547"/>
      <c r="M96" s="547"/>
      <c r="N96" s="547"/>
      <c r="O96" s="547"/>
      <c r="P96" s="547"/>
      <c r="Q96" s="547"/>
      <c r="R96" s="203"/>
      <c r="S96" s="8"/>
      <c r="T96" s="8"/>
      <c r="U96" s="8"/>
      <c r="V96" s="8"/>
      <c r="W96" s="8"/>
      <c r="X96" s="8"/>
      <c r="Y96" s="8"/>
    </row>
    <row r="97" spans="1:25" ht="15.75">
      <c r="A97" s="592"/>
      <c r="B97" s="203"/>
      <c r="C97" s="203"/>
      <c r="D97" s="203"/>
      <c r="E97" s="203"/>
      <c r="F97" s="203"/>
      <c r="G97" s="203"/>
      <c r="H97" s="203"/>
      <c r="I97" s="203"/>
      <c r="J97" s="203"/>
      <c r="K97" s="547"/>
      <c r="L97" s="547"/>
      <c r="M97" s="547"/>
      <c r="N97" s="547"/>
      <c r="O97" s="547"/>
      <c r="P97" s="547"/>
      <c r="Q97" s="547"/>
      <c r="R97" s="203"/>
      <c r="S97" s="8"/>
      <c r="T97" s="8"/>
      <c r="U97" s="8"/>
      <c r="V97" s="8"/>
      <c r="W97" s="8"/>
      <c r="X97" s="8"/>
      <c r="Y97" s="8"/>
    </row>
    <row r="98" spans="1:25" ht="15.75">
      <c r="A98" s="592"/>
      <c r="B98" s="203"/>
      <c r="C98" s="203"/>
      <c r="D98" s="203"/>
      <c r="E98" s="203"/>
      <c r="F98" s="203"/>
      <c r="G98" s="203"/>
      <c r="H98" s="203"/>
      <c r="I98" s="203"/>
      <c r="J98" s="203"/>
      <c r="K98" s="547"/>
      <c r="L98" s="547"/>
      <c r="M98" s="547"/>
      <c r="N98" s="547"/>
      <c r="O98" s="547"/>
      <c r="P98" s="547"/>
      <c r="Q98" s="547"/>
      <c r="R98" s="203"/>
      <c r="S98" s="8"/>
      <c r="T98" s="8"/>
      <c r="U98" s="8"/>
      <c r="V98" s="8"/>
      <c r="W98" s="8"/>
      <c r="X98" s="8"/>
      <c r="Y98" s="8"/>
    </row>
    <row r="99" spans="1:25" ht="15.75">
      <c r="A99" s="592"/>
      <c r="B99" s="203"/>
      <c r="C99" s="203"/>
      <c r="D99" s="203"/>
      <c r="E99" s="203"/>
      <c r="F99" s="203"/>
      <c r="G99" s="203"/>
      <c r="H99" s="203"/>
      <c r="I99" s="203"/>
      <c r="J99" s="203"/>
      <c r="K99" s="547"/>
      <c r="L99" s="547"/>
      <c r="M99" s="547"/>
      <c r="N99" s="547"/>
      <c r="O99" s="547"/>
      <c r="P99" s="547"/>
      <c r="Q99" s="547"/>
      <c r="R99" s="203"/>
      <c r="S99" s="8"/>
      <c r="T99" s="8"/>
      <c r="U99" s="8"/>
      <c r="V99" s="8"/>
      <c r="W99" s="8"/>
      <c r="X99" s="8"/>
      <c r="Y99" s="8"/>
    </row>
    <row r="100" spans="1:25" ht="15.75">
      <c r="A100" s="592"/>
      <c r="B100" s="203"/>
      <c r="C100" s="203"/>
      <c r="D100" s="203"/>
      <c r="E100" s="203"/>
      <c r="F100" s="203"/>
      <c r="G100" s="203"/>
      <c r="H100" s="203"/>
      <c r="I100" s="203"/>
      <c r="J100" s="203"/>
      <c r="K100" s="547"/>
      <c r="L100" s="547"/>
      <c r="M100" s="547"/>
      <c r="N100" s="547"/>
      <c r="O100" s="547"/>
      <c r="P100" s="547"/>
      <c r="Q100" s="547"/>
      <c r="R100" s="203"/>
      <c r="S100" s="8"/>
      <c r="T100" s="8"/>
      <c r="U100" s="8"/>
      <c r="V100" s="8"/>
      <c r="W100" s="8"/>
      <c r="X100" s="8"/>
      <c r="Y100" s="8"/>
    </row>
    <row r="101" spans="1:25" ht="15.75">
      <c r="A101" s="592"/>
      <c r="B101" s="203"/>
      <c r="C101" s="203"/>
      <c r="D101" s="203"/>
      <c r="E101" s="203"/>
      <c r="F101" s="203"/>
      <c r="G101" s="203"/>
      <c r="H101" s="203"/>
      <c r="I101" s="203"/>
      <c r="J101" s="203"/>
      <c r="K101" s="547"/>
      <c r="L101" s="547"/>
      <c r="M101" s="547"/>
      <c r="N101" s="547"/>
      <c r="O101" s="547"/>
      <c r="P101" s="547"/>
      <c r="Q101" s="547"/>
      <c r="R101" s="203"/>
      <c r="S101" s="8"/>
      <c r="T101" s="8"/>
      <c r="U101" s="8"/>
      <c r="V101" s="8"/>
      <c r="W101" s="8"/>
      <c r="X101" s="8"/>
      <c r="Y101" s="8"/>
    </row>
    <row r="102" spans="1:25" ht="15.75">
      <c r="A102" s="592"/>
      <c r="B102" s="203"/>
      <c r="C102" s="203"/>
      <c r="D102" s="203"/>
      <c r="E102" s="203"/>
      <c r="F102" s="203"/>
      <c r="G102" s="203"/>
      <c r="H102" s="203"/>
      <c r="I102" s="203"/>
      <c r="J102" s="203"/>
      <c r="K102" s="547"/>
      <c r="L102" s="547"/>
      <c r="M102" s="547"/>
      <c r="N102" s="547"/>
      <c r="O102" s="547"/>
      <c r="P102" s="547"/>
      <c r="Q102" s="547"/>
      <c r="R102" s="203"/>
      <c r="S102" s="8"/>
      <c r="T102" s="8"/>
      <c r="U102" s="8"/>
      <c r="V102" s="8"/>
      <c r="W102" s="8"/>
      <c r="X102" s="8"/>
      <c r="Y102" s="8"/>
    </row>
    <row r="103" spans="1:25" ht="15.75">
      <c r="A103" s="592"/>
      <c r="B103" s="203"/>
      <c r="C103" s="203"/>
      <c r="D103" s="203"/>
      <c r="E103" s="203"/>
      <c r="F103" s="203"/>
      <c r="G103" s="203"/>
      <c r="H103" s="203"/>
      <c r="I103" s="203"/>
      <c r="J103" s="203"/>
      <c r="K103" s="547"/>
      <c r="L103" s="547"/>
      <c r="M103" s="547"/>
      <c r="N103" s="547"/>
      <c r="O103" s="547"/>
      <c r="P103" s="547"/>
      <c r="Q103" s="547"/>
      <c r="R103" s="203"/>
      <c r="S103" s="8"/>
      <c r="T103" s="8"/>
      <c r="U103" s="8"/>
      <c r="V103" s="8"/>
      <c r="W103" s="8"/>
      <c r="X103" s="8"/>
      <c r="Y103" s="8"/>
    </row>
    <row r="104" spans="1:25" ht="15.75">
      <c r="A104" s="592"/>
      <c r="B104" s="203"/>
      <c r="C104" s="203"/>
      <c r="D104" s="203"/>
      <c r="E104" s="203"/>
      <c r="F104" s="203"/>
      <c r="G104" s="203"/>
      <c r="H104" s="203"/>
      <c r="I104" s="203"/>
      <c r="J104" s="203"/>
      <c r="K104" s="547"/>
      <c r="L104" s="547"/>
      <c r="M104" s="547"/>
      <c r="N104" s="547"/>
      <c r="O104" s="547"/>
      <c r="P104" s="547"/>
      <c r="Q104" s="547"/>
      <c r="R104" s="203"/>
      <c r="S104" s="8"/>
      <c r="T104" s="8"/>
      <c r="U104" s="8"/>
      <c r="V104" s="8"/>
      <c r="W104" s="8"/>
      <c r="X104" s="8"/>
      <c r="Y104" s="8"/>
    </row>
    <row r="105" spans="1:25" ht="15.75">
      <c r="A105" s="592"/>
      <c r="B105" s="203"/>
      <c r="C105" s="203"/>
      <c r="D105" s="203"/>
      <c r="E105" s="203"/>
      <c r="F105" s="203"/>
      <c r="G105" s="203"/>
      <c r="H105" s="203"/>
      <c r="I105" s="203"/>
      <c r="J105" s="203"/>
      <c r="K105" s="547"/>
      <c r="L105" s="547"/>
      <c r="M105" s="547"/>
      <c r="N105" s="547"/>
      <c r="O105" s="547"/>
      <c r="P105" s="547"/>
      <c r="Q105" s="547"/>
      <c r="R105" s="203"/>
      <c r="S105" s="8"/>
      <c r="T105" s="8"/>
      <c r="U105" s="8"/>
      <c r="V105" s="8"/>
      <c r="W105" s="8"/>
      <c r="X105" s="8"/>
      <c r="Y105" s="8"/>
    </row>
    <row r="106" spans="1:25" ht="15.75">
      <c r="A106" s="592"/>
      <c r="B106" s="203"/>
      <c r="C106" s="203"/>
      <c r="D106" s="203"/>
      <c r="E106" s="203"/>
      <c r="F106" s="203"/>
      <c r="G106" s="203"/>
      <c r="H106" s="203"/>
      <c r="I106" s="203"/>
      <c r="J106" s="203"/>
      <c r="K106" s="547"/>
      <c r="L106" s="547"/>
      <c r="M106" s="547"/>
      <c r="N106" s="547"/>
      <c r="O106" s="547"/>
      <c r="P106" s="547"/>
      <c r="Q106" s="547"/>
      <c r="R106" s="203"/>
      <c r="S106" s="8"/>
      <c r="T106" s="8"/>
      <c r="U106" s="8"/>
      <c r="V106" s="8"/>
      <c r="W106" s="8"/>
      <c r="X106" s="8"/>
      <c r="Y106" s="8"/>
    </row>
    <row r="107" spans="1:25" ht="15.75">
      <c r="A107" s="592"/>
      <c r="B107" s="203"/>
      <c r="C107" s="203"/>
      <c r="D107" s="203"/>
      <c r="E107" s="203"/>
      <c r="F107" s="203"/>
      <c r="G107" s="203"/>
      <c r="H107" s="203"/>
      <c r="I107" s="203"/>
      <c r="J107" s="203"/>
      <c r="K107" s="547"/>
      <c r="L107" s="547"/>
      <c r="M107" s="547"/>
      <c r="N107" s="547"/>
      <c r="O107" s="547"/>
      <c r="P107" s="547"/>
      <c r="Q107" s="547"/>
      <c r="R107" s="203"/>
      <c r="S107" s="8"/>
      <c r="T107" s="8"/>
      <c r="U107" s="8"/>
      <c r="V107" s="8"/>
      <c r="W107" s="8"/>
      <c r="X107" s="8"/>
      <c r="Y107" s="8"/>
    </row>
    <row r="108" spans="1:25" ht="15.75">
      <c r="A108" s="592"/>
      <c r="B108" s="203"/>
      <c r="C108" s="203"/>
      <c r="D108" s="203"/>
      <c r="E108" s="203"/>
      <c r="F108" s="203"/>
      <c r="G108" s="203"/>
      <c r="H108" s="203"/>
      <c r="I108" s="203"/>
      <c r="J108" s="203"/>
      <c r="K108" s="547"/>
      <c r="L108" s="547"/>
      <c r="M108" s="547"/>
      <c r="N108" s="547"/>
      <c r="O108" s="547"/>
      <c r="P108" s="547"/>
      <c r="Q108" s="547"/>
      <c r="R108" s="203"/>
      <c r="S108" s="8"/>
      <c r="T108" s="8"/>
      <c r="U108" s="8"/>
      <c r="V108" s="8"/>
      <c r="W108" s="8"/>
      <c r="X108" s="8"/>
      <c r="Y108" s="8"/>
    </row>
    <row r="109" spans="1:25" ht="15.75">
      <c r="A109" s="592"/>
      <c r="B109" s="203"/>
      <c r="C109" s="203"/>
      <c r="D109" s="203"/>
      <c r="E109" s="203"/>
      <c r="F109" s="203"/>
      <c r="G109" s="203"/>
      <c r="H109" s="203"/>
      <c r="I109" s="203"/>
      <c r="J109" s="203"/>
      <c r="K109" s="547"/>
      <c r="L109" s="547"/>
      <c r="M109" s="547"/>
      <c r="N109" s="547"/>
      <c r="O109" s="547"/>
      <c r="P109" s="547"/>
      <c r="Q109" s="547"/>
      <c r="R109" s="203"/>
      <c r="S109" s="8"/>
      <c r="T109" s="8"/>
      <c r="U109" s="8"/>
      <c r="V109" s="8"/>
      <c r="W109" s="8"/>
      <c r="X109" s="8"/>
      <c r="Y109" s="8"/>
    </row>
    <row r="110" spans="1:25" ht="15.75">
      <c r="A110" s="592"/>
      <c r="B110" s="203"/>
      <c r="C110" s="203"/>
      <c r="D110" s="203"/>
      <c r="E110" s="203"/>
      <c r="F110" s="203"/>
      <c r="G110" s="203"/>
      <c r="H110" s="203"/>
      <c r="I110" s="203"/>
      <c r="J110" s="203"/>
      <c r="K110" s="547"/>
      <c r="L110" s="547"/>
      <c r="M110" s="547"/>
      <c r="N110" s="547"/>
      <c r="O110" s="547"/>
      <c r="P110" s="547"/>
      <c r="Q110" s="547"/>
      <c r="R110" s="203"/>
      <c r="S110" s="8"/>
      <c r="T110" s="8"/>
      <c r="U110" s="8"/>
      <c r="V110" s="8"/>
      <c r="W110" s="8"/>
      <c r="X110" s="8"/>
      <c r="Y110" s="8"/>
    </row>
    <row r="111" spans="1:25" ht="15.75">
      <c r="A111" s="592"/>
      <c r="B111" s="203"/>
      <c r="C111" s="203"/>
      <c r="D111" s="203"/>
      <c r="E111" s="203"/>
      <c r="F111" s="203"/>
      <c r="G111" s="203"/>
      <c r="H111" s="203"/>
      <c r="I111" s="203"/>
      <c r="J111" s="203"/>
      <c r="K111" s="547"/>
      <c r="L111" s="547"/>
      <c r="M111" s="547"/>
      <c r="N111" s="547"/>
      <c r="O111" s="547"/>
      <c r="P111" s="547"/>
      <c r="Q111" s="547"/>
      <c r="R111" s="203"/>
      <c r="S111" s="8"/>
      <c r="T111" s="8"/>
      <c r="U111" s="8"/>
      <c r="V111" s="8"/>
      <c r="W111" s="8"/>
      <c r="X111" s="8"/>
      <c r="Y111" s="8"/>
    </row>
    <row r="112" spans="1:25" ht="15.75">
      <c r="A112" s="592"/>
      <c r="B112" s="203"/>
      <c r="C112" s="203"/>
      <c r="D112" s="203"/>
      <c r="E112" s="203"/>
      <c r="F112" s="203"/>
      <c r="G112" s="203"/>
      <c r="H112" s="203"/>
      <c r="I112" s="203"/>
      <c r="J112" s="203"/>
      <c r="K112" s="547"/>
      <c r="L112" s="547"/>
      <c r="M112" s="547"/>
      <c r="N112" s="547"/>
      <c r="O112" s="547"/>
      <c r="P112" s="547"/>
      <c r="Q112" s="547"/>
      <c r="R112" s="203"/>
      <c r="S112" s="8"/>
      <c r="T112" s="8"/>
      <c r="U112" s="8"/>
      <c r="V112" s="8"/>
      <c r="W112" s="8"/>
      <c r="X112" s="8"/>
      <c r="Y112" s="8"/>
    </row>
    <row r="113" spans="1:25" ht="15.75">
      <c r="A113" s="592"/>
      <c r="B113" s="203"/>
      <c r="C113" s="203"/>
      <c r="D113" s="203"/>
      <c r="E113" s="203"/>
      <c r="F113" s="203"/>
      <c r="G113" s="203"/>
      <c r="H113" s="203"/>
      <c r="I113" s="203"/>
      <c r="J113" s="203"/>
      <c r="K113" s="547"/>
      <c r="L113" s="547"/>
      <c r="M113" s="547"/>
      <c r="N113" s="547"/>
      <c r="O113" s="547"/>
      <c r="P113" s="547"/>
      <c r="Q113" s="547"/>
      <c r="R113" s="203"/>
      <c r="S113" s="8"/>
      <c r="T113" s="8"/>
      <c r="U113" s="8"/>
      <c r="V113" s="8"/>
      <c r="W113" s="8"/>
      <c r="X113" s="8"/>
      <c r="Y113" s="8"/>
    </row>
    <row r="114" spans="1:25" ht="15.75">
      <c r="A114" s="592"/>
      <c r="B114" s="203"/>
      <c r="C114" s="203"/>
      <c r="D114" s="203"/>
      <c r="E114" s="203"/>
      <c r="F114" s="203"/>
      <c r="G114" s="203"/>
      <c r="H114" s="203"/>
      <c r="I114" s="203"/>
      <c r="J114" s="203"/>
      <c r="K114" s="547"/>
      <c r="L114" s="547"/>
      <c r="M114" s="547"/>
      <c r="N114" s="547"/>
      <c r="O114" s="547"/>
      <c r="P114" s="547"/>
      <c r="Q114" s="547"/>
      <c r="R114" s="203"/>
      <c r="S114" s="8"/>
      <c r="T114" s="8"/>
      <c r="U114" s="8"/>
      <c r="V114" s="8"/>
      <c r="W114" s="8"/>
      <c r="X114" s="8"/>
      <c r="Y114" s="8"/>
    </row>
    <row r="115" spans="1:25" ht="15.75">
      <c r="A115" s="592"/>
      <c r="B115" s="203"/>
      <c r="C115" s="203"/>
      <c r="D115" s="203"/>
      <c r="E115" s="203"/>
      <c r="F115" s="203"/>
      <c r="G115" s="203"/>
      <c r="H115" s="203"/>
      <c r="I115" s="203"/>
      <c r="J115" s="203"/>
      <c r="K115" s="547"/>
      <c r="L115" s="547"/>
      <c r="M115" s="547"/>
      <c r="N115" s="547"/>
      <c r="O115" s="547"/>
      <c r="P115" s="547"/>
      <c r="Q115" s="547"/>
      <c r="R115" s="203"/>
      <c r="S115" s="8"/>
      <c r="T115" s="8"/>
      <c r="U115" s="8"/>
      <c r="V115" s="8"/>
      <c r="W115" s="8"/>
      <c r="X115" s="8"/>
      <c r="Y115" s="8"/>
    </row>
    <row r="116" spans="1:25" ht="15.75">
      <c r="A116" s="592"/>
      <c r="B116" s="203"/>
      <c r="C116" s="203"/>
      <c r="D116" s="203"/>
      <c r="E116" s="203"/>
      <c r="F116" s="203"/>
      <c r="G116" s="203"/>
      <c r="H116" s="203"/>
      <c r="I116" s="203"/>
      <c r="J116" s="203"/>
      <c r="K116" s="547"/>
      <c r="L116" s="547"/>
      <c r="M116" s="547"/>
      <c r="N116" s="547"/>
      <c r="O116" s="547"/>
      <c r="P116" s="547"/>
      <c r="Q116" s="547"/>
      <c r="R116" s="203"/>
      <c r="S116" s="8"/>
      <c r="T116" s="8"/>
      <c r="U116" s="8"/>
      <c r="V116" s="8"/>
      <c r="W116" s="8"/>
      <c r="X116" s="8"/>
      <c r="Y116" s="8"/>
    </row>
    <row r="117" spans="1:25" ht="15.75">
      <c r="A117" s="592"/>
      <c r="B117" s="203"/>
      <c r="C117" s="203"/>
      <c r="D117" s="203"/>
      <c r="E117" s="203"/>
      <c r="F117" s="203"/>
      <c r="G117" s="203"/>
      <c r="H117" s="203"/>
      <c r="I117" s="203"/>
      <c r="J117" s="203"/>
      <c r="K117" s="547"/>
      <c r="L117" s="547"/>
      <c r="M117" s="547"/>
      <c r="N117" s="547"/>
      <c r="O117" s="547"/>
      <c r="P117" s="547"/>
      <c r="Q117" s="547"/>
      <c r="R117" s="203"/>
      <c r="S117" s="8"/>
      <c r="T117" s="8"/>
      <c r="U117" s="8"/>
      <c r="V117" s="8"/>
      <c r="W117" s="8"/>
      <c r="X117" s="8"/>
      <c r="Y117" s="8"/>
    </row>
    <row r="118" spans="1:25" ht="15.75">
      <c r="A118" s="592"/>
      <c r="B118" s="203"/>
      <c r="C118" s="203"/>
      <c r="D118" s="203"/>
      <c r="E118" s="203"/>
      <c r="F118" s="203"/>
      <c r="G118" s="203"/>
      <c r="H118" s="203"/>
      <c r="I118" s="203"/>
      <c r="J118" s="203"/>
      <c r="K118" s="547"/>
      <c r="L118" s="547"/>
      <c r="M118" s="547"/>
      <c r="N118" s="547"/>
      <c r="O118" s="547"/>
      <c r="P118" s="547"/>
      <c r="Q118" s="547"/>
      <c r="R118" s="203"/>
      <c r="S118" s="8"/>
      <c r="T118" s="8"/>
      <c r="U118" s="8"/>
      <c r="V118" s="8"/>
      <c r="W118" s="8"/>
      <c r="X118" s="8"/>
      <c r="Y118" s="8"/>
    </row>
    <row r="119" spans="1:25" ht="15.75">
      <c r="A119" s="592"/>
      <c r="B119" s="203"/>
      <c r="C119" s="203"/>
      <c r="D119" s="203"/>
      <c r="E119" s="203"/>
      <c r="F119" s="203"/>
      <c r="G119" s="203"/>
      <c r="H119" s="203"/>
      <c r="I119" s="203"/>
      <c r="J119" s="203"/>
      <c r="K119" s="547"/>
      <c r="L119" s="547"/>
      <c r="M119" s="547"/>
      <c r="N119" s="547"/>
      <c r="O119" s="547"/>
      <c r="P119" s="547"/>
      <c r="Q119" s="547"/>
      <c r="R119" s="203"/>
      <c r="S119" s="8"/>
      <c r="T119" s="8"/>
      <c r="U119" s="8"/>
      <c r="V119" s="8"/>
      <c r="W119" s="8"/>
      <c r="X119" s="8"/>
      <c r="Y119" s="8"/>
    </row>
    <row r="120" spans="1:25" ht="15.75">
      <c r="A120" s="592"/>
      <c r="B120" s="203"/>
      <c r="C120" s="203"/>
      <c r="D120" s="203"/>
      <c r="E120" s="203"/>
      <c r="F120" s="203"/>
      <c r="G120" s="203"/>
      <c r="H120" s="203"/>
      <c r="I120" s="203"/>
      <c r="J120" s="203"/>
      <c r="K120" s="547"/>
      <c r="L120" s="547"/>
      <c r="M120" s="547"/>
      <c r="N120" s="547"/>
      <c r="O120" s="547"/>
      <c r="P120" s="547"/>
      <c r="Q120" s="547"/>
      <c r="R120" s="203"/>
      <c r="S120" s="8"/>
      <c r="T120" s="8"/>
      <c r="U120" s="8"/>
      <c r="V120" s="8"/>
      <c r="W120" s="8"/>
      <c r="X120" s="8"/>
      <c r="Y120" s="8"/>
    </row>
    <row r="121" spans="1:25" ht="15.75">
      <c r="A121" s="592"/>
      <c r="B121" s="203"/>
      <c r="C121" s="203"/>
      <c r="D121" s="203"/>
      <c r="E121" s="203"/>
      <c r="F121" s="203"/>
      <c r="G121" s="203"/>
      <c r="H121" s="203"/>
      <c r="I121" s="203"/>
      <c r="J121" s="203"/>
      <c r="K121" s="547"/>
      <c r="L121" s="547"/>
      <c r="M121" s="547"/>
      <c r="N121" s="547"/>
      <c r="O121" s="547"/>
      <c r="P121" s="547"/>
      <c r="Q121" s="547"/>
      <c r="R121" s="203"/>
      <c r="S121" s="8"/>
      <c r="T121" s="8"/>
      <c r="U121" s="8"/>
      <c r="V121" s="8"/>
      <c r="W121" s="8"/>
      <c r="X121" s="8"/>
      <c r="Y121" s="8"/>
    </row>
    <row r="122" spans="1:25" ht="15.75">
      <c r="A122" s="592"/>
      <c r="B122" s="203"/>
      <c r="C122" s="203"/>
      <c r="D122" s="203"/>
      <c r="E122" s="203"/>
      <c r="F122" s="203"/>
      <c r="G122" s="203"/>
      <c r="H122" s="203"/>
      <c r="I122" s="203"/>
      <c r="J122" s="203"/>
      <c r="K122" s="547"/>
      <c r="L122" s="547"/>
      <c r="M122" s="547"/>
      <c r="N122" s="547"/>
      <c r="O122" s="547"/>
      <c r="P122" s="547"/>
      <c r="Q122" s="547"/>
      <c r="R122" s="203"/>
      <c r="S122" s="8"/>
      <c r="T122" s="8"/>
      <c r="U122" s="8"/>
      <c r="V122" s="8"/>
      <c r="W122" s="8"/>
      <c r="X122" s="8"/>
      <c r="Y122" s="8"/>
    </row>
    <row r="123" spans="1:25" ht="15.75">
      <c r="A123" s="592"/>
      <c r="B123" s="203"/>
      <c r="C123" s="203"/>
      <c r="D123" s="203"/>
      <c r="E123" s="203"/>
      <c r="F123" s="203"/>
      <c r="G123" s="203"/>
      <c r="H123" s="203"/>
      <c r="I123" s="203"/>
      <c r="J123" s="203"/>
      <c r="K123" s="547"/>
      <c r="L123" s="547"/>
      <c r="M123" s="547"/>
      <c r="N123" s="547"/>
      <c r="O123" s="547"/>
      <c r="P123" s="547"/>
      <c r="Q123" s="547"/>
      <c r="R123" s="203"/>
      <c r="S123" s="8"/>
      <c r="T123" s="8"/>
      <c r="U123" s="8"/>
      <c r="V123" s="8"/>
      <c r="W123" s="8"/>
      <c r="X123" s="8"/>
      <c r="Y123" s="8"/>
    </row>
    <row r="124" spans="1:25" ht="15.75">
      <c r="A124" s="592"/>
      <c r="B124" s="203"/>
      <c r="C124" s="203"/>
      <c r="D124" s="203"/>
      <c r="E124" s="203"/>
      <c r="F124" s="203"/>
      <c r="G124" s="203"/>
      <c r="H124" s="203"/>
      <c r="I124" s="203"/>
      <c r="J124" s="203"/>
      <c r="K124" s="547"/>
      <c r="L124" s="547"/>
      <c r="M124" s="547"/>
      <c r="N124" s="547"/>
      <c r="O124" s="547"/>
      <c r="P124" s="547"/>
      <c r="Q124" s="547"/>
      <c r="R124" s="203"/>
      <c r="S124" s="8"/>
      <c r="T124" s="8"/>
      <c r="U124" s="8"/>
      <c r="V124" s="8"/>
      <c r="W124" s="8"/>
      <c r="X124" s="8"/>
      <c r="Y124" s="8"/>
    </row>
    <row r="125" spans="1:25" ht="15.75">
      <c r="A125" s="592"/>
      <c r="B125" s="203"/>
      <c r="C125" s="203"/>
      <c r="D125" s="203"/>
      <c r="E125" s="203"/>
      <c r="F125" s="203"/>
      <c r="G125" s="203"/>
      <c r="H125" s="203"/>
      <c r="I125" s="203"/>
      <c r="J125" s="203"/>
      <c r="K125" s="547"/>
      <c r="L125" s="547"/>
      <c r="M125" s="547"/>
      <c r="N125" s="547"/>
      <c r="O125" s="547"/>
      <c r="P125" s="547"/>
      <c r="Q125" s="547"/>
      <c r="R125" s="203"/>
      <c r="S125" s="8"/>
      <c r="T125" s="8"/>
      <c r="U125" s="8"/>
      <c r="V125" s="8"/>
      <c r="W125" s="8"/>
      <c r="X125" s="8"/>
      <c r="Y125" s="8"/>
    </row>
    <row r="126" spans="1:25" ht="15.75">
      <c r="A126" s="592"/>
      <c r="B126" s="203"/>
      <c r="C126" s="203"/>
      <c r="D126" s="203"/>
      <c r="E126" s="203"/>
      <c r="F126" s="203"/>
      <c r="G126" s="203"/>
      <c r="H126" s="203"/>
      <c r="I126" s="203"/>
      <c r="J126" s="203"/>
      <c r="K126" s="547"/>
      <c r="L126" s="547"/>
      <c r="M126" s="547"/>
      <c r="N126" s="547"/>
      <c r="O126" s="547"/>
      <c r="P126" s="547"/>
      <c r="Q126" s="547"/>
      <c r="R126" s="203"/>
      <c r="S126" s="8"/>
      <c r="T126" s="8"/>
      <c r="U126" s="8"/>
      <c r="V126" s="8"/>
      <c r="W126" s="8"/>
      <c r="X126" s="8"/>
      <c r="Y126" s="8"/>
    </row>
    <row r="127" spans="1:25" ht="15.75">
      <c r="A127" s="592"/>
      <c r="B127" s="203"/>
      <c r="C127" s="203"/>
      <c r="D127" s="203"/>
      <c r="E127" s="203"/>
      <c r="F127" s="203"/>
      <c r="G127" s="203"/>
      <c r="H127" s="203"/>
      <c r="I127" s="203"/>
      <c r="J127" s="203"/>
      <c r="K127" s="547"/>
      <c r="L127" s="547"/>
      <c r="M127" s="547"/>
      <c r="N127" s="547"/>
      <c r="O127" s="547"/>
      <c r="P127" s="547"/>
      <c r="Q127" s="547"/>
      <c r="R127" s="203"/>
      <c r="S127" s="8"/>
      <c r="T127" s="8"/>
      <c r="U127" s="8"/>
      <c r="V127" s="8"/>
      <c r="W127" s="8"/>
      <c r="X127" s="8"/>
      <c r="Y127" s="8"/>
    </row>
    <row r="128" spans="1:25" ht="15.75">
      <c r="A128" s="592"/>
      <c r="B128" s="203"/>
      <c r="C128" s="203"/>
      <c r="D128" s="203"/>
      <c r="E128" s="203"/>
      <c r="F128" s="203"/>
      <c r="G128" s="203"/>
      <c r="H128" s="203"/>
      <c r="I128" s="203"/>
      <c r="J128" s="203"/>
      <c r="K128" s="547"/>
      <c r="L128" s="547"/>
      <c r="M128" s="547"/>
      <c r="N128" s="547"/>
      <c r="O128" s="547"/>
      <c r="P128" s="547"/>
      <c r="Q128" s="547"/>
      <c r="R128" s="203"/>
      <c r="S128" s="8"/>
      <c r="T128" s="8"/>
      <c r="U128" s="8"/>
      <c r="V128" s="8"/>
      <c r="W128" s="8"/>
      <c r="X128" s="8"/>
      <c r="Y128" s="8"/>
    </row>
    <row r="129" spans="1:25" ht="15.75">
      <c r="A129" s="592"/>
      <c r="B129" s="203"/>
      <c r="C129" s="203"/>
      <c r="D129" s="203"/>
      <c r="E129" s="203"/>
      <c r="F129" s="203"/>
      <c r="G129" s="203"/>
      <c r="H129" s="203"/>
      <c r="I129" s="203"/>
      <c r="J129" s="203"/>
      <c r="K129" s="547"/>
      <c r="L129" s="547"/>
      <c r="M129" s="547"/>
      <c r="N129" s="547"/>
      <c r="O129" s="547"/>
      <c r="P129" s="547"/>
      <c r="Q129" s="547"/>
      <c r="R129" s="203"/>
      <c r="S129" s="8"/>
      <c r="T129" s="8"/>
      <c r="U129" s="8"/>
      <c r="V129" s="8"/>
      <c r="W129" s="8"/>
      <c r="X129" s="8"/>
      <c r="Y129" s="8"/>
    </row>
    <row r="130" spans="1:25" ht="15.75">
      <c r="A130" s="592"/>
      <c r="B130" s="203"/>
      <c r="C130" s="203"/>
      <c r="D130" s="203"/>
      <c r="E130" s="203"/>
      <c r="F130" s="203"/>
      <c r="G130" s="203"/>
      <c r="H130" s="203"/>
      <c r="I130" s="203"/>
      <c r="J130" s="203"/>
      <c r="K130" s="547"/>
      <c r="L130" s="547"/>
      <c r="M130" s="547"/>
      <c r="N130" s="547"/>
      <c r="O130" s="547"/>
      <c r="P130" s="547"/>
      <c r="Q130" s="547"/>
      <c r="R130" s="203"/>
      <c r="S130" s="8"/>
      <c r="T130" s="8"/>
      <c r="U130" s="8"/>
      <c r="V130" s="8"/>
      <c r="W130" s="8"/>
      <c r="X130" s="8"/>
      <c r="Y130" s="8"/>
    </row>
    <row r="131" spans="1:25" ht="15.75">
      <c r="A131" s="592"/>
      <c r="B131" s="203"/>
      <c r="C131" s="203"/>
      <c r="D131" s="203"/>
      <c r="E131" s="203"/>
      <c r="F131" s="203"/>
      <c r="G131" s="203"/>
      <c r="H131" s="203"/>
      <c r="I131" s="203"/>
      <c r="J131" s="203"/>
      <c r="K131" s="547"/>
      <c r="L131" s="547"/>
      <c r="M131" s="547"/>
      <c r="N131" s="547"/>
      <c r="O131" s="547"/>
      <c r="P131" s="547"/>
      <c r="Q131" s="547"/>
      <c r="R131" s="203"/>
      <c r="S131" s="8"/>
      <c r="T131" s="8"/>
      <c r="U131" s="8"/>
      <c r="V131" s="8"/>
      <c r="W131" s="8"/>
      <c r="X131" s="8"/>
      <c r="Y131" s="8"/>
    </row>
    <row r="132" spans="1:25" ht="15.75">
      <c r="A132" s="592"/>
      <c r="B132" s="203"/>
      <c r="C132" s="203"/>
      <c r="D132" s="203"/>
      <c r="E132" s="203"/>
      <c r="F132" s="203"/>
      <c r="G132" s="203"/>
      <c r="H132" s="203"/>
      <c r="I132" s="203"/>
      <c r="J132" s="203"/>
      <c r="K132" s="547"/>
      <c r="L132" s="547"/>
      <c r="M132" s="547"/>
      <c r="N132" s="547"/>
      <c r="O132" s="547"/>
      <c r="P132" s="547"/>
      <c r="Q132" s="547"/>
      <c r="R132" s="203"/>
      <c r="S132" s="8"/>
      <c r="T132" s="8"/>
      <c r="U132" s="8"/>
      <c r="V132" s="8"/>
      <c r="W132" s="8"/>
      <c r="X132" s="8"/>
      <c r="Y132" s="8"/>
    </row>
    <row r="133" spans="1:25" ht="15.75">
      <c r="A133" s="592"/>
      <c r="B133" s="203"/>
      <c r="C133" s="203"/>
      <c r="D133" s="203"/>
      <c r="E133" s="203"/>
      <c r="F133" s="203"/>
      <c r="G133" s="203"/>
      <c r="H133" s="203"/>
      <c r="I133" s="203"/>
      <c r="J133" s="203"/>
      <c r="K133" s="547"/>
      <c r="L133" s="547"/>
      <c r="M133" s="547"/>
      <c r="N133" s="547"/>
      <c r="O133" s="547"/>
      <c r="P133" s="547"/>
      <c r="Q133" s="547"/>
      <c r="R133" s="203"/>
      <c r="S133" s="8"/>
      <c r="T133" s="8"/>
      <c r="U133" s="8"/>
      <c r="V133" s="8"/>
      <c r="W133" s="8"/>
      <c r="X133" s="8"/>
      <c r="Y133" s="8"/>
    </row>
    <row r="134" spans="1:25" ht="15.75">
      <c r="A134" s="592"/>
      <c r="B134" s="203"/>
      <c r="C134" s="203"/>
      <c r="D134" s="203"/>
      <c r="E134" s="203"/>
      <c r="F134" s="203"/>
      <c r="G134" s="203"/>
      <c r="H134" s="203"/>
      <c r="I134" s="203"/>
      <c r="J134" s="203"/>
      <c r="K134" s="547"/>
      <c r="L134" s="547"/>
      <c r="M134" s="547"/>
      <c r="N134" s="547"/>
      <c r="O134" s="547"/>
      <c r="P134" s="547"/>
      <c r="Q134" s="547"/>
      <c r="R134" s="203"/>
      <c r="S134" s="8"/>
      <c r="T134" s="8"/>
      <c r="U134" s="8"/>
      <c r="V134" s="8"/>
      <c r="W134" s="8"/>
      <c r="X134" s="8"/>
      <c r="Y134" s="8"/>
    </row>
    <row r="135" spans="1:25" ht="15.75">
      <c r="A135" s="592"/>
      <c r="B135" s="203"/>
      <c r="C135" s="203"/>
      <c r="D135" s="203"/>
      <c r="E135" s="203"/>
      <c r="F135" s="203"/>
      <c r="G135" s="203"/>
      <c r="H135" s="203"/>
      <c r="I135" s="203"/>
      <c r="J135" s="203"/>
      <c r="K135" s="547"/>
      <c r="L135" s="547"/>
      <c r="M135" s="547"/>
      <c r="N135" s="547"/>
      <c r="O135" s="547"/>
      <c r="P135" s="547"/>
      <c r="Q135" s="547"/>
      <c r="R135" s="203"/>
      <c r="S135" s="8"/>
      <c r="T135" s="8"/>
      <c r="U135" s="8"/>
      <c r="V135" s="8"/>
      <c r="W135" s="8"/>
      <c r="X135" s="8"/>
      <c r="Y135" s="8"/>
    </row>
    <row r="136" spans="1:25" ht="15.75">
      <c r="A136" s="592"/>
      <c r="B136" s="203"/>
      <c r="C136" s="203"/>
      <c r="D136" s="203"/>
      <c r="E136" s="203"/>
      <c r="F136" s="203"/>
      <c r="G136" s="203"/>
      <c r="H136" s="203"/>
      <c r="I136" s="203"/>
      <c r="J136" s="203"/>
      <c r="K136" s="547"/>
      <c r="L136" s="547"/>
      <c r="M136" s="547"/>
      <c r="N136" s="547"/>
      <c r="O136" s="547"/>
      <c r="P136" s="547"/>
      <c r="Q136" s="547"/>
      <c r="R136" s="203"/>
      <c r="S136" s="8"/>
      <c r="T136" s="8"/>
      <c r="U136" s="8"/>
      <c r="V136" s="8"/>
      <c r="W136" s="8"/>
      <c r="X136" s="8"/>
      <c r="Y136" s="8"/>
    </row>
    <row r="137" spans="1:25" ht="15.75">
      <c r="A137" s="592"/>
      <c r="B137" s="203"/>
      <c r="C137" s="203"/>
      <c r="D137" s="203"/>
      <c r="E137" s="203"/>
      <c r="F137" s="203"/>
      <c r="G137" s="203"/>
      <c r="H137" s="203"/>
      <c r="I137" s="203"/>
      <c r="J137" s="203"/>
      <c r="K137" s="547"/>
      <c r="L137" s="547"/>
      <c r="M137" s="547"/>
      <c r="N137" s="547"/>
      <c r="O137" s="547"/>
      <c r="P137" s="547"/>
      <c r="Q137" s="547"/>
      <c r="R137" s="203"/>
      <c r="S137" s="8"/>
      <c r="T137" s="8"/>
      <c r="U137" s="8"/>
      <c r="V137" s="8"/>
      <c r="W137" s="8"/>
      <c r="X137" s="8"/>
      <c r="Y137" s="8"/>
    </row>
    <row r="138" spans="1:25" ht="15.75">
      <c r="A138" s="592"/>
      <c r="B138" s="203"/>
      <c r="C138" s="203"/>
      <c r="D138" s="203"/>
      <c r="E138" s="203"/>
      <c r="F138" s="203"/>
      <c r="G138" s="203"/>
      <c r="H138" s="203"/>
      <c r="I138" s="203"/>
      <c r="J138" s="203"/>
      <c r="K138" s="547"/>
      <c r="L138" s="547"/>
      <c r="M138" s="547"/>
      <c r="N138" s="547"/>
      <c r="O138" s="547"/>
      <c r="P138" s="547"/>
      <c r="Q138" s="547"/>
      <c r="R138" s="203"/>
      <c r="S138" s="8"/>
      <c r="T138" s="8"/>
      <c r="U138" s="8"/>
      <c r="V138" s="8"/>
      <c r="W138" s="8"/>
      <c r="X138" s="8"/>
      <c r="Y138" s="8"/>
    </row>
    <row r="139" spans="1:25" ht="15.75">
      <c r="A139" s="592"/>
      <c r="B139" s="203"/>
      <c r="C139" s="203"/>
      <c r="D139" s="203"/>
      <c r="E139" s="203"/>
      <c r="F139" s="203"/>
      <c r="G139" s="203"/>
      <c r="H139" s="203"/>
      <c r="I139" s="203"/>
      <c r="J139" s="203"/>
      <c r="K139" s="547"/>
      <c r="L139" s="547"/>
      <c r="M139" s="547"/>
      <c r="N139" s="547"/>
      <c r="O139" s="547"/>
      <c r="P139" s="547"/>
      <c r="Q139" s="547"/>
      <c r="R139" s="203"/>
      <c r="S139" s="8"/>
      <c r="T139" s="8"/>
      <c r="U139" s="8"/>
      <c r="V139" s="8"/>
      <c r="W139" s="8"/>
      <c r="X139" s="8"/>
      <c r="Y139" s="8"/>
    </row>
    <row r="140" spans="1:25" ht="15.75">
      <c r="A140" s="592"/>
      <c r="B140" s="203"/>
      <c r="C140" s="203"/>
      <c r="D140" s="203"/>
      <c r="E140" s="203"/>
      <c r="F140" s="203"/>
      <c r="G140" s="203"/>
      <c r="H140" s="203"/>
      <c r="I140" s="203"/>
      <c r="J140" s="203"/>
      <c r="K140" s="547"/>
      <c r="L140" s="547"/>
      <c r="M140" s="547"/>
      <c r="N140" s="547"/>
      <c r="O140" s="547"/>
      <c r="P140" s="547"/>
      <c r="Q140" s="547"/>
      <c r="R140" s="203"/>
      <c r="S140" s="8"/>
      <c r="T140" s="8"/>
      <c r="U140" s="8"/>
      <c r="V140" s="8"/>
      <c r="W140" s="8"/>
      <c r="X140" s="8"/>
      <c r="Y140" s="8"/>
    </row>
    <row r="141" spans="1:25" ht="15.75">
      <c r="A141" s="592"/>
      <c r="B141" s="203"/>
      <c r="C141" s="203"/>
      <c r="D141" s="203"/>
      <c r="E141" s="203"/>
      <c r="F141" s="203"/>
      <c r="G141" s="203"/>
      <c r="H141" s="203"/>
      <c r="I141" s="203"/>
      <c r="J141" s="203"/>
      <c r="K141" s="547"/>
      <c r="L141" s="547"/>
      <c r="M141" s="547"/>
      <c r="N141" s="547"/>
      <c r="O141" s="547"/>
      <c r="P141" s="547"/>
      <c r="Q141" s="547"/>
      <c r="R141" s="203"/>
      <c r="S141" s="8"/>
      <c r="T141" s="8"/>
      <c r="U141" s="8"/>
      <c r="V141" s="8"/>
      <c r="W141" s="8"/>
      <c r="X141" s="8"/>
      <c r="Y141" s="8"/>
    </row>
    <row r="142" spans="1:25" ht="15.75">
      <c r="A142" s="592"/>
      <c r="B142" s="203"/>
      <c r="C142" s="203"/>
      <c r="D142" s="203"/>
      <c r="E142" s="203"/>
      <c r="F142" s="203"/>
      <c r="G142" s="203"/>
      <c r="H142" s="203"/>
      <c r="I142" s="203"/>
      <c r="J142" s="203"/>
      <c r="K142" s="547"/>
      <c r="L142" s="547"/>
      <c r="M142" s="547"/>
      <c r="N142" s="547"/>
      <c r="O142" s="547"/>
      <c r="P142" s="547"/>
      <c r="Q142" s="547"/>
      <c r="R142" s="203"/>
      <c r="S142" s="8"/>
      <c r="T142" s="8"/>
      <c r="U142" s="8"/>
      <c r="V142" s="8"/>
      <c r="W142" s="8"/>
      <c r="X142" s="8"/>
      <c r="Y142" s="8"/>
    </row>
    <row r="143" spans="1:25" ht="15.75">
      <c r="A143" s="592"/>
      <c r="B143" s="203"/>
      <c r="C143" s="203"/>
      <c r="D143" s="203"/>
      <c r="E143" s="203"/>
      <c r="F143" s="203"/>
      <c r="G143" s="203"/>
      <c r="H143" s="203"/>
      <c r="I143" s="203"/>
      <c r="J143" s="203"/>
      <c r="K143" s="547"/>
      <c r="L143" s="547"/>
      <c r="M143" s="547"/>
      <c r="N143" s="547"/>
      <c r="O143" s="547"/>
      <c r="P143" s="547"/>
      <c r="Q143" s="547"/>
      <c r="R143" s="203"/>
      <c r="S143" s="8"/>
      <c r="T143" s="8"/>
      <c r="U143" s="8"/>
      <c r="V143" s="8"/>
      <c r="W143" s="8"/>
      <c r="X143" s="8"/>
      <c r="Y143" s="8"/>
    </row>
    <row r="144" spans="1:25" ht="15.75">
      <c r="A144" s="592"/>
      <c r="B144" s="203"/>
      <c r="C144" s="203"/>
      <c r="D144" s="203"/>
      <c r="E144" s="203"/>
      <c r="F144" s="203"/>
      <c r="G144" s="203"/>
      <c r="H144" s="203"/>
      <c r="I144" s="203"/>
      <c r="J144" s="203"/>
      <c r="K144" s="547"/>
      <c r="L144" s="547"/>
      <c r="M144" s="547"/>
      <c r="N144" s="547"/>
      <c r="O144" s="547"/>
      <c r="P144" s="547"/>
      <c r="Q144" s="547"/>
      <c r="R144" s="203"/>
      <c r="S144" s="8"/>
      <c r="T144" s="8"/>
      <c r="U144" s="8"/>
      <c r="V144" s="8"/>
      <c r="W144" s="8"/>
      <c r="X144" s="8"/>
      <c r="Y144" s="8"/>
    </row>
    <row r="145" spans="1:25" ht="15.75">
      <c r="A145" s="592"/>
      <c r="B145" s="203"/>
      <c r="C145" s="203"/>
      <c r="D145" s="203"/>
      <c r="E145" s="203"/>
      <c r="F145" s="203"/>
      <c r="G145" s="203"/>
      <c r="H145" s="203"/>
      <c r="I145" s="203"/>
      <c r="J145" s="203"/>
      <c r="K145" s="547"/>
      <c r="L145" s="547"/>
      <c r="M145" s="547"/>
      <c r="N145" s="547"/>
      <c r="O145" s="547"/>
      <c r="P145" s="547"/>
      <c r="Q145" s="547"/>
      <c r="R145" s="203"/>
      <c r="S145" s="8"/>
      <c r="T145" s="8"/>
      <c r="U145" s="8"/>
      <c r="V145" s="8"/>
      <c r="W145" s="8"/>
      <c r="X145" s="8"/>
      <c r="Y145" s="8"/>
    </row>
    <row r="146" spans="1:25" ht="15.75">
      <c r="A146" s="592"/>
      <c r="B146" s="203"/>
      <c r="C146" s="203"/>
      <c r="D146" s="203"/>
      <c r="E146" s="203"/>
      <c r="F146" s="203"/>
      <c r="G146" s="203"/>
      <c r="H146" s="203"/>
      <c r="I146" s="203"/>
      <c r="J146" s="203"/>
      <c r="K146" s="547"/>
      <c r="L146" s="547"/>
      <c r="M146" s="547"/>
      <c r="N146" s="547"/>
      <c r="O146" s="547"/>
      <c r="P146" s="547"/>
      <c r="Q146" s="547"/>
      <c r="R146" s="203"/>
      <c r="S146" s="8"/>
      <c r="T146" s="8"/>
      <c r="U146" s="8"/>
      <c r="V146" s="8"/>
      <c r="W146" s="8"/>
      <c r="X146" s="8"/>
      <c r="Y146" s="8"/>
    </row>
    <row r="147" spans="1:25" ht="15.75">
      <c r="A147" s="592"/>
      <c r="B147" s="203"/>
      <c r="C147" s="203"/>
      <c r="D147" s="203"/>
      <c r="E147" s="203"/>
      <c r="F147" s="203"/>
      <c r="G147" s="203"/>
      <c r="H147" s="203"/>
      <c r="I147" s="203"/>
      <c r="J147" s="203"/>
      <c r="K147" s="547"/>
      <c r="L147" s="547"/>
      <c r="M147" s="547"/>
      <c r="N147" s="547"/>
      <c r="O147" s="547"/>
      <c r="P147" s="547"/>
      <c r="Q147" s="547"/>
      <c r="R147" s="203"/>
      <c r="S147" s="8"/>
      <c r="T147" s="8"/>
      <c r="U147" s="8"/>
      <c r="V147" s="8"/>
      <c r="W147" s="8"/>
      <c r="X147" s="8"/>
      <c r="Y147" s="8"/>
    </row>
    <row r="148" spans="1:25" ht="15.75">
      <c r="A148" s="592"/>
      <c r="B148" s="203"/>
      <c r="C148" s="203"/>
      <c r="D148" s="203"/>
      <c r="E148" s="203"/>
      <c r="F148" s="203"/>
      <c r="G148" s="203"/>
      <c r="H148" s="203"/>
      <c r="I148" s="203"/>
      <c r="J148" s="203"/>
      <c r="K148" s="547"/>
      <c r="L148" s="547"/>
      <c r="M148" s="547"/>
      <c r="N148" s="547"/>
      <c r="O148" s="547"/>
      <c r="P148" s="547"/>
      <c r="Q148" s="547"/>
      <c r="R148" s="203"/>
      <c r="S148" s="8"/>
      <c r="T148" s="8"/>
      <c r="U148" s="8"/>
      <c r="V148" s="8"/>
      <c r="W148" s="8"/>
      <c r="X148" s="8"/>
      <c r="Y148" s="8"/>
    </row>
    <row r="149" spans="1:25" ht="15.75">
      <c r="A149" s="592"/>
      <c r="B149" s="203"/>
      <c r="C149" s="203"/>
      <c r="D149" s="203"/>
      <c r="E149" s="203"/>
      <c r="F149" s="203"/>
      <c r="G149" s="203"/>
      <c r="H149" s="203"/>
      <c r="I149" s="203"/>
      <c r="J149" s="203"/>
      <c r="K149" s="547"/>
      <c r="L149" s="547"/>
      <c r="M149" s="547"/>
      <c r="N149" s="547"/>
      <c r="O149" s="547"/>
      <c r="P149" s="547"/>
      <c r="Q149" s="547"/>
      <c r="R149" s="203"/>
      <c r="S149" s="8"/>
      <c r="T149" s="8"/>
      <c r="U149" s="8"/>
      <c r="V149" s="8"/>
      <c r="W149" s="8"/>
      <c r="X149" s="8"/>
      <c r="Y149" s="8"/>
    </row>
    <row r="150" spans="1:25" ht="15.75">
      <c r="A150" s="592"/>
      <c r="B150" s="203"/>
      <c r="C150" s="203"/>
      <c r="D150" s="203"/>
      <c r="E150" s="203"/>
      <c r="F150" s="203"/>
      <c r="G150" s="203"/>
      <c r="H150" s="203"/>
      <c r="I150" s="203"/>
      <c r="J150" s="203"/>
      <c r="K150" s="547"/>
      <c r="L150" s="547"/>
      <c r="M150" s="547"/>
      <c r="N150" s="547"/>
      <c r="O150" s="547"/>
      <c r="P150" s="547"/>
      <c r="Q150" s="547"/>
      <c r="R150" s="203"/>
      <c r="S150" s="8"/>
      <c r="T150" s="8"/>
      <c r="U150" s="8"/>
      <c r="V150" s="8"/>
      <c r="W150" s="8"/>
      <c r="X150" s="8"/>
      <c r="Y150" s="8"/>
    </row>
    <row r="151" spans="1:25" ht="15.75">
      <c r="A151" s="592"/>
      <c r="B151" s="203"/>
      <c r="C151" s="203"/>
      <c r="D151" s="203"/>
      <c r="E151" s="203"/>
      <c r="F151" s="203"/>
      <c r="G151" s="203"/>
      <c r="H151" s="203"/>
      <c r="I151" s="203"/>
      <c r="J151" s="203"/>
      <c r="K151" s="547"/>
      <c r="L151" s="547"/>
      <c r="M151" s="547"/>
      <c r="N151" s="547"/>
      <c r="O151" s="547"/>
      <c r="P151" s="547"/>
      <c r="Q151" s="547"/>
      <c r="R151" s="203"/>
      <c r="S151" s="8"/>
      <c r="T151" s="8"/>
      <c r="U151" s="8"/>
      <c r="V151" s="8"/>
      <c r="W151" s="8"/>
      <c r="X151" s="8"/>
      <c r="Y151" s="8"/>
    </row>
    <row r="152" spans="1:25" ht="15.75">
      <c r="A152" s="592"/>
      <c r="B152" s="203"/>
      <c r="C152" s="203"/>
      <c r="D152" s="203"/>
      <c r="E152" s="203"/>
      <c r="F152" s="203"/>
      <c r="G152" s="203"/>
      <c r="H152" s="203"/>
      <c r="I152" s="203"/>
      <c r="J152" s="203"/>
      <c r="K152" s="547"/>
      <c r="L152" s="547"/>
      <c r="M152" s="547"/>
      <c r="N152" s="547"/>
      <c r="O152" s="547"/>
      <c r="P152" s="547"/>
      <c r="Q152" s="547"/>
      <c r="R152" s="203"/>
      <c r="S152" s="8"/>
      <c r="T152" s="8"/>
      <c r="U152" s="8"/>
      <c r="V152" s="8"/>
      <c r="W152" s="8"/>
      <c r="X152" s="8"/>
      <c r="Y152" s="8"/>
    </row>
    <row r="153" spans="1:25" ht="15.75">
      <c r="A153" s="592"/>
      <c r="B153" s="203"/>
      <c r="C153" s="203"/>
      <c r="D153" s="203"/>
      <c r="E153" s="203"/>
      <c r="F153" s="203"/>
      <c r="G153" s="203"/>
      <c r="H153" s="203"/>
      <c r="I153" s="203"/>
      <c r="J153" s="203"/>
      <c r="K153" s="547"/>
      <c r="L153" s="547"/>
      <c r="M153" s="547"/>
      <c r="N153" s="547"/>
      <c r="O153" s="547"/>
      <c r="P153" s="547"/>
      <c r="Q153" s="547"/>
      <c r="R153" s="203"/>
      <c r="S153" s="8"/>
      <c r="T153" s="8"/>
      <c r="U153" s="8"/>
      <c r="V153" s="8"/>
      <c r="W153" s="8"/>
      <c r="X153" s="8"/>
      <c r="Y153" s="8"/>
    </row>
    <row r="154" spans="1:25" ht="15.75">
      <c r="A154" s="592"/>
      <c r="B154" s="203"/>
      <c r="C154" s="203"/>
      <c r="D154" s="203"/>
      <c r="E154" s="203"/>
      <c r="F154" s="203"/>
      <c r="G154" s="203"/>
      <c r="H154" s="203"/>
      <c r="I154" s="203"/>
      <c r="J154" s="203"/>
      <c r="K154" s="547"/>
      <c r="L154" s="547"/>
      <c r="M154" s="547"/>
      <c r="N154" s="547"/>
      <c r="O154" s="547"/>
      <c r="P154" s="547"/>
      <c r="Q154" s="547"/>
      <c r="R154" s="203"/>
      <c r="S154" s="8"/>
      <c r="T154" s="8"/>
      <c r="U154" s="8"/>
      <c r="V154" s="8"/>
      <c r="W154" s="8"/>
      <c r="X154" s="8"/>
      <c r="Y154" s="8"/>
    </row>
    <row r="155" spans="1:25" ht="15.75">
      <c r="A155" s="592"/>
      <c r="B155" s="203"/>
      <c r="C155" s="203"/>
      <c r="D155" s="203"/>
      <c r="E155" s="203"/>
      <c r="F155" s="203"/>
      <c r="G155" s="203"/>
      <c r="H155" s="203"/>
      <c r="I155" s="203"/>
      <c r="J155" s="203"/>
      <c r="K155" s="547"/>
      <c r="L155" s="547"/>
      <c r="M155" s="547"/>
      <c r="N155" s="547"/>
      <c r="O155" s="547"/>
      <c r="P155" s="547"/>
      <c r="Q155" s="547"/>
      <c r="R155" s="203"/>
      <c r="S155" s="8"/>
      <c r="T155" s="8"/>
      <c r="U155" s="8"/>
      <c r="V155" s="8"/>
      <c r="W155" s="8"/>
      <c r="X155" s="8"/>
      <c r="Y155" s="8"/>
    </row>
    <row r="156" spans="1:25" ht="15.75">
      <c r="A156" s="592"/>
      <c r="B156" s="203"/>
      <c r="C156" s="203"/>
      <c r="D156" s="203"/>
      <c r="E156" s="203"/>
      <c r="F156" s="203"/>
      <c r="G156" s="203"/>
      <c r="H156" s="203"/>
      <c r="I156" s="203"/>
      <c r="J156" s="203"/>
      <c r="K156" s="547"/>
      <c r="L156" s="547"/>
      <c r="M156" s="547"/>
      <c r="N156" s="547"/>
      <c r="O156" s="547"/>
      <c r="P156" s="547"/>
      <c r="Q156" s="547"/>
      <c r="R156" s="203"/>
      <c r="S156" s="8"/>
      <c r="T156" s="8"/>
      <c r="U156" s="8"/>
      <c r="V156" s="8"/>
      <c r="W156" s="8"/>
      <c r="X156" s="8"/>
      <c r="Y156" s="8"/>
    </row>
    <row r="157" spans="1:25" ht="15.75">
      <c r="A157" s="592"/>
      <c r="B157" s="203"/>
      <c r="C157" s="203"/>
      <c r="D157" s="203"/>
      <c r="E157" s="203"/>
      <c r="F157" s="203"/>
      <c r="G157" s="203"/>
      <c r="H157" s="203"/>
      <c r="I157" s="203"/>
      <c r="J157" s="203"/>
      <c r="K157" s="547"/>
      <c r="L157" s="547"/>
      <c r="M157" s="547"/>
      <c r="N157" s="547"/>
      <c r="O157" s="547"/>
      <c r="P157" s="547"/>
      <c r="Q157" s="547"/>
      <c r="R157" s="203"/>
      <c r="S157" s="8"/>
      <c r="T157" s="8"/>
      <c r="U157" s="8"/>
      <c r="V157" s="8"/>
      <c r="W157" s="8"/>
      <c r="X157" s="8"/>
      <c r="Y157" s="8"/>
    </row>
    <row r="158" spans="1:25" ht="15.75">
      <c r="A158" s="592"/>
      <c r="B158" s="203"/>
      <c r="C158" s="203"/>
      <c r="D158" s="203"/>
      <c r="E158" s="203"/>
      <c r="F158" s="203"/>
      <c r="G158" s="203"/>
      <c r="H158" s="203"/>
      <c r="I158" s="203"/>
      <c r="J158" s="203"/>
      <c r="K158" s="547"/>
      <c r="L158" s="547"/>
      <c r="M158" s="547"/>
      <c r="N158" s="547"/>
      <c r="O158" s="547"/>
      <c r="P158" s="547"/>
      <c r="Q158" s="547"/>
      <c r="R158" s="203"/>
      <c r="S158" s="8"/>
      <c r="T158" s="8"/>
      <c r="U158" s="8"/>
      <c r="V158" s="8"/>
      <c r="W158" s="8"/>
      <c r="X158" s="8"/>
      <c r="Y158" s="8"/>
    </row>
    <row r="159" spans="1:25" ht="15.75">
      <c r="A159" s="592"/>
      <c r="B159" s="203"/>
      <c r="C159" s="203"/>
      <c r="D159" s="203"/>
      <c r="E159" s="203"/>
      <c r="F159" s="203"/>
      <c r="G159" s="203"/>
      <c r="H159" s="203"/>
      <c r="I159" s="203"/>
      <c r="J159" s="203"/>
      <c r="K159" s="547"/>
      <c r="L159" s="547"/>
      <c r="M159" s="547"/>
      <c r="N159" s="547"/>
      <c r="O159" s="547"/>
      <c r="P159" s="547"/>
      <c r="Q159" s="547"/>
      <c r="R159" s="203"/>
      <c r="S159" s="8"/>
      <c r="T159" s="8"/>
      <c r="U159" s="8"/>
      <c r="V159" s="8"/>
      <c r="W159" s="8"/>
      <c r="X159" s="8"/>
      <c r="Y159" s="8"/>
    </row>
    <row r="160" spans="1:25" ht="15.75">
      <c r="A160" s="592"/>
      <c r="B160" s="203"/>
      <c r="C160" s="203"/>
      <c r="D160" s="203"/>
      <c r="E160" s="203"/>
      <c r="F160" s="203"/>
      <c r="G160" s="203"/>
      <c r="H160" s="203"/>
      <c r="I160" s="203"/>
      <c r="J160" s="203"/>
      <c r="K160" s="547"/>
      <c r="L160" s="547"/>
      <c r="M160" s="547"/>
      <c r="N160" s="547"/>
      <c r="O160" s="547"/>
      <c r="P160" s="547"/>
      <c r="Q160" s="547"/>
      <c r="R160" s="203"/>
      <c r="S160" s="8"/>
      <c r="T160" s="8"/>
      <c r="U160" s="8"/>
      <c r="V160" s="8"/>
      <c r="W160" s="8"/>
      <c r="X160" s="8"/>
      <c r="Y160" s="8"/>
    </row>
    <row r="161" spans="1:25" ht="15.75">
      <c r="A161" s="592"/>
      <c r="B161" s="203"/>
      <c r="C161" s="203"/>
      <c r="D161" s="203"/>
      <c r="E161" s="203"/>
      <c r="F161" s="203"/>
      <c r="G161" s="203"/>
      <c r="H161" s="203"/>
      <c r="I161" s="203"/>
      <c r="J161" s="203"/>
      <c r="K161" s="547"/>
      <c r="L161" s="547"/>
      <c r="M161" s="547"/>
      <c r="N161" s="547"/>
      <c r="O161" s="547"/>
      <c r="P161" s="547"/>
      <c r="Q161" s="547"/>
      <c r="R161" s="203"/>
      <c r="S161" s="8"/>
      <c r="T161" s="8"/>
      <c r="U161" s="8"/>
      <c r="V161" s="8"/>
      <c r="W161" s="8"/>
      <c r="X161" s="8"/>
      <c r="Y161" s="8"/>
    </row>
    <row r="162" spans="1:25" ht="15.75">
      <c r="A162" s="592"/>
      <c r="B162" s="203"/>
      <c r="C162" s="203"/>
      <c r="D162" s="203"/>
      <c r="E162" s="203"/>
      <c r="F162" s="203"/>
      <c r="G162" s="203"/>
      <c r="H162" s="203"/>
      <c r="I162" s="203"/>
      <c r="J162" s="203"/>
      <c r="K162" s="547"/>
      <c r="L162" s="547"/>
      <c r="M162" s="547"/>
      <c r="N162" s="547"/>
      <c r="O162" s="547"/>
      <c r="P162" s="547"/>
      <c r="Q162" s="547"/>
      <c r="R162" s="203"/>
      <c r="S162" s="8"/>
      <c r="T162" s="8"/>
      <c r="U162" s="8"/>
      <c r="V162" s="8"/>
      <c r="W162" s="8"/>
      <c r="X162" s="8"/>
      <c r="Y162" s="8"/>
    </row>
    <row r="163" spans="1:25" ht="15.75">
      <c r="A163" s="592"/>
      <c r="B163" s="203"/>
      <c r="C163" s="203"/>
      <c r="D163" s="203"/>
      <c r="E163" s="203"/>
      <c r="F163" s="203"/>
      <c r="G163" s="203"/>
      <c r="H163" s="203"/>
      <c r="I163" s="203"/>
      <c r="J163" s="203"/>
      <c r="K163" s="547"/>
      <c r="L163" s="547"/>
      <c r="M163" s="547"/>
      <c r="N163" s="547"/>
      <c r="O163" s="547"/>
      <c r="P163" s="547"/>
      <c r="Q163" s="547"/>
      <c r="R163" s="203"/>
      <c r="S163" s="8"/>
      <c r="T163" s="8"/>
      <c r="U163" s="8"/>
      <c r="V163" s="8"/>
      <c r="W163" s="8"/>
      <c r="X163" s="8"/>
      <c r="Y163" s="8"/>
    </row>
    <row r="164" spans="1:25" ht="15.75">
      <c r="A164" s="592"/>
      <c r="B164" s="203"/>
      <c r="C164" s="203"/>
      <c r="D164" s="203"/>
      <c r="E164" s="203"/>
      <c r="F164" s="203"/>
      <c r="G164" s="203"/>
      <c r="H164" s="203"/>
      <c r="I164" s="203"/>
      <c r="J164" s="203"/>
      <c r="K164" s="547"/>
      <c r="L164" s="547"/>
      <c r="M164" s="547"/>
      <c r="N164" s="547"/>
      <c r="O164" s="547"/>
      <c r="P164" s="547"/>
      <c r="Q164" s="547"/>
      <c r="R164" s="203"/>
      <c r="S164" s="8"/>
      <c r="T164" s="8"/>
      <c r="U164" s="8"/>
      <c r="V164" s="8"/>
      <c r="W164" s="8"/>
      <c r="X164" s="8"/>
      <c r="Y164" s="8"/>
    </row>
    <row r="165" spans="1:25" ht="15.75">
      <c r="A165" s="592"/>
      <c r="B165" s="203"/>
      <c r="C165" s="203"/>
      <c r="D165" s="203"/>
      <c r="E165" s="203"/>
      <c r="F165" s="203"/>
      <c r="G165" s="203"/>
      <c r="H165" s="203"/>
      <c r="I165" s="203"/>
      <c r="J165" s="203"/>
      <c r="K165" s="547"/>
      <c r="L165" s="547"/>
      <c r="M165" s="547"/>
      <c r="N165" s="547"/>
      <c r="O165" s="547"/>
      <c r="P165" s="547"/>
      <c r="Q165" s="547"/>
      <c r="R165" s="203"/>
      <c r="S165" s="8"/>
      <c r="T165" s="8"/>
      <c r="U165" s="8"/>
      <c r="V165" s="8"/>
      <c r="W165" s="8"/>
      <c r="X165" s="8"/>
      <c r="Y165" s="8"/>
    </row>
    <row r="166" spans="1:25" ht="15.75">
      <c r="A166" s="592"/>
      <c r="B166" s="203"/>
      <c r="C166" s="203"/>
      <c r="D166" s="203"/>
      <c r="E166" s="203"/>
      <c r="F166" s="203"/>
      <c r="G166" s="203"/>
      <c r="H166" s="203"/>
      <c r="I166" s="203"/>
      <c r="J166" s="203"/>
      <c r="K166" s="547"/>
      <c r="L166" s="547"/>
      <c r="M166" s="547"/>
      <c r="N166" s="547"/>
      <c r="O166" s="547"/>
      <c r="P166" s="547"/>
      <c r="Q166" s="547"/>
      <c r="R166" s="203"/>
      <c r="S166" s="8"/>
      <c r="T166" s="8"/>
      <c r="U166" s="8"/>
      <c r="V166" s="8"/>
      <c r="W166" s="8"/>
      <c r="X166" s="8"/>
      <c r="Y166" s="8"/>
    </row>
    <row r="167" spans="1:25" ht="15.75">
      <c r="A167" s="592"/>
      <c r="B167" s="203"/>
      <c r="C167" s="203"/>
      <c r="D167" s="203"/>
      <c r="E167" s="203"/>
      <c r="F167" s="203"/>
      <c r="G167" s="203"/>
      <c r="H167" s="203"/>
      <c r="I167" s="203"/>
      <c r="J167" s="203"/>
      <c r="K167" s="547"/>
      <c r="L167" s="547"/>
      <c r="M167" s="547"/>
      <c r="N167" s="547"/>
      <c r="O167" s="547"/>
      <c r="P167" s="547"/>
      <c r="Q167" s="547"/>
      <c r="R167" s="203"/>
      <c r="S167" s="8"/>
      <c r="T167" s="8"/>
      <c r="U167" s="8"/>
      <c r="V167" s="8"/>
      <c r="W167" s="8"/>
      <c r="X167" s="8"/>
      <c r="Y167" s="8"/>
    </row>
    <row r="168" spans="1:25" ht="15.75">
      <c r="A168" s="592"/>
      <c r="B168" s="203"/>
      <c r="C168" s="203"/>
      <c r="D168" s="203"/>
      <c r="E168" s="203"/>
      <c r="F168" s="203"/>
      <c r="G168" s="203"/>
      <c r="H168" s="203"/>
      <c r="I168" s="203"/>
      <c r="J168" s="203"/>
      <c r="K168" s="547"/>
      <c r="L168" s="547"/>
      <c r="M168" s="547"/>
      <c r="N168" s="547"/>
      <c r="O168" s="547"/>
      <c r="P168" s="547"/>
      <c r="Q168" s="547"/>
      <c r="R168" s="203"/>
      <c r="S168" s="8"/>
      <c r="T168" s="8"/>
      <c r="U168" s="8"/>
      <c r="V168" s="8"/>
      <c r="W168" s="8"/>
      <c r="X168" s="8"/>
      <c r="Y168" s="8"/>
    </row>
    <row r="169" spans="1:25" ht="15.75">
      <c r="A169" s="592"/>
      <c r="B169" s="203"/>
      <c r="C169" s="203"/>
      <c r="D169" s="203"/>
      <c r="E169" s="203"/>
      <c r="F169" s="203"/>
      <c r="G169" s="203"/>
      <c r="H169" s="203"/>
      <c r="I169" s="203"/>
      <c r="J169" s="203"/>
      <c r="K169" s="547"/>
      <c r="L169" s="547"/>
      <c r="M169" s="547"/>
      <c r="N169" s="547"/>
      <c r="O169" s="547"/>
      <c r="P169" s="547"/>
      <c r="Q169" s="547"/>
      <c r="R169" s="203"/>
      <c r="S169" s="8"/>
      <c r="T169" s="8"/>
      <c r="U169" s="8"/>
      <c r="V169" s="8"/>
      <c r="W169" s="8"/>
      <c r="X169" s="8"/>
      <c r="Y169" s="8"/>
    </row>
    <row r="170" spans="1:25" ht="15.75">
      <c r="A170" s="592"/>
      <c r="B170" s="203"/>
      <c r="C170" s="203"/>
      <c r="D170" s="203"/>
      <c r="E170" s="203"/>
      <c r="F170" s="203"/>
      <c r="G170" s="203"/>
      <c r="H170" s="203"/>
      <c r="I170" s="203"/>
      <c r="J170" s="203"/>
      <c r="K170" s="547"/>
      <c r="L170" s="547"/>
      <c r="M170" s="547"/>
      <c r="N170" s="547"/>
      <c r="O170" s="547"/>
      <c r="P170" s="547"/>
      <c r="Q170" s="547"/>
      <c r="R170" s="203"/>
      <c r="S170" s="8"/>
      <c r="T170" s="8"/>
      <c r="U170" s="8"/>
      <c r="V170" s="8"/>
      <c r="W170" s="8"/>
      <c r="X170" s="8"/>
      <c r="Y170" s="8"/>
    </row>
    <row r="171" spans="1:25" ht="15.75">
      <c r="A171" s="592"/>
      <c r="B171" s="203"/>
      <c r="C171" s="203"/>
      <c r="D171" s="203"/>
      <c r="E171" s="203"/>
      <c r="F171" s="203"/>
      <c r="G171" s="203"/>
      <c r="H171" s="203"/>
      <c r="I171" s="203"/>
      <c r="J171" s="203"/>
      <c r="K171" s="547"/>
      <c r="L171" s="547"/>
      <c r="M171" s="547"/>
      <c r="N171" s="547"/>
      <c r="O171" s="547"/>
      <c r="P171" s="547"/>
      <c r="Q171" s="547"/>
      <c r="R171" s="203"/>
      <c r="S171" s="8"/>
      <c r="T171" s="8"/>
      <c r="U171" s="8"/>
      <c r="V171" s="8"/>
      <c r="W171" s="8"/>
      <c r="X171" s="8"/>
      <c r="Y171" s="8"/>
    </row>
    <row r="172" spans="1:25" ht="15.75">
      <c r="A172" s="592"/>
      <c r="B172" s="203"/>
      <c r="C172" s="203"/>
      <c r="D172" s="203"/>
      <c r="E172" s="203"/>
      <c r="F172" s="203"/>
      <c r="G172" s="203"/>
      <c r="H172" s="203"/>
      <c r="I172" s="203"/>
      <c r="J172" s="203"/>
      <c r="K172" s="547"/>
      <c r="L172" s="547"/>
      <c r="M172" s="547"/>
      <c r="N172" s="547"/>
      <c r="O172" s="547"/>
      <c r="P172" s="547"/>
      <c r="Q172" s="547"/>
      <c r="R172" s="203"/>
      <c r="S172" s="8"/>
      <c r="T172" s="8"/>
      <c r="U172" s="8"/>
      <c r="V172" s="8"/>
      <c r="W172" s="8"/>
      <c r="X172" s="8"/>
      <c r="Y172" s="8"/>
    </row>
    <row r="173" spans="1:25" ht="15.75">
      <c r="A173" s="592"/>
      <c r="B173" s="203"/>
      <c r="C173" s="203"/>
      <c r="D173" s="203"/>
      <c r="E173" s="203"/>
      <c r="F173" s="203"/>
      <c r="G173" s="203"/>
      <c r="H173" s="203"/>
      <c r="I173" s="203"/>
      <c r="J173" s="203"/>
      <c r="K173" s="547"/>
      <c r="L173" s="547"/>
      <c r="M173" s="547"/>
      <c r="N173" s="547"/>
      <c r="O173" s="547"/>
      <c r="P173" s="547"/>
      <c r="Q173" s="547"/>
      <c r="R173" s="203"/>
      <c r="S173" s="8"/>
      <c r="T173" s="8"/>
      <c r="U173" s="8"/>
      <c r="V173" s="8"/>
      <c r="W173" s="8"/>
      <c r="X173" s="8"/>
      <c r="Y173" s="8"/>
    </row>
    <row r="174" spans="1:25" ht="15.75">
      <c r="A174" s="592"/>
      <c r="B174" s="203"/>
      <c r="C174" s="203"/>
      <c r="D174" s="203"/>
      <c r="E174" s="203"/>
      <c r="F174" s="203"/>
      <c r="G174" s="203"/>
      <c r="H174" s="203"/>
      <c r="I174" s="203"/>
      <c r="J174" s="203"/>
      <c r="K174" s="547"/>
      <c r="L174" s="547"/>
      <c r="M174" s="547"/>
      <c r="N174" s="547"/>
      <c r="O174" s="547"/>
      <c r="P174" s="547"/>
      <c r="Q174" s="547"/>
      <c r="R174" s="203"/>
      <c r="S174" s="8"/>
      <c r="T174" s="8"/>
      <c r="U174" s="8"/>
      <c r="V174" s="8"/>
      <c r="W174" s="8"/>
      <c r="X174" s="8"/>
      <c r="Y174" s="8"/>
    </row>
    <row r="175" spans="1:25" ht="15.75">
      <c r="A175" s="592"/>
      <c r="B175" s="203"/>
      <c r="C175" s="203"/>
      <c r="D175" s="203"/>
      <c r="E175" s="203"/>
      <c r="F175" s="203"/>
      <c r="G175" s="203"/>
      <c r="H175" s="203"/>
      <c r="I175" s="203"/>
      <c r="J175" s="203"/>
      <c r="K175" s="547"/>
      <c r="L175" s="547"/>
      <c r="M175" s="547"/>
      <c r="N175" s="547"/>
      <c r="O175" s="547"/>
      <c r="P175" s="547"/>
      <c r="Q175" s="547"/>
      <c r="R175" s="203"/>
      <c r="S175" s="8"/>
      <c r="T175" s="8"/>
      <c r="U175" s="8"/>
      <c r="V175" s="8"/>
      <c r="W175" s="8"/>
      <c r="X175" s="8"/>
      <c r="Y175" s="8"/>
    </row>
    <row r="176" spans="1:25" ht="15.75">
      <c r="A176" s="592"/>
      <c r="B176" s="203"/>
      <c r="C176" s="203"/>
      <c r="D176" s="203"/>
      <c r="E176" s="203"/>
      <c r="F176" s="203"/>
      <c r="G176" s="203"/>
      <c r="H176" s="203"/>
      <c r="I176" s="203"/>
      <c r="J176" s="203"/>
      <c r="K176" s="547"/>
      <c r="L176" s="547"/>
      <c r="M176" s="547"/>
      <c r="N176" s="547"/>
      <c r="O176" s="547"/>
      <c r="P176" s="547"/>
      <c r="Q176" s="547"/>
      <c r="R176" s="203"/>
      <c r="S176" s="8"/>
      <c r="T176" s="8"/>
      <c r="U176" s="8"/>
      <c r="V176" s="8"/>
      <c r="W176" s="8"/>
      <c r="X176" s="8"/>
      <c r="Y176" s="8"/>
    </row>
    <row r="177" spans="1:25" ht="15.75">
      <c r="A177" s="592"/>
      <c r="B177" s="203"/>
      <c r="C177" s="203"/>
      <c r="D177" s="203"/>
      <c r="E177" s="203"/>
      <c r="F177" s="203"/>
      <c r="G177" s="203"/>
      <c r="H177" s="203"/>
      <c r="I177" s="203"/>
      <c r="J177" s="203"/>
      <c r="K177" s="547"/>
      <c r="L177" s="547"/>
      <c r="M177" s="547"/>
      <c r="N177" s="547"/>
      <c r="O177" s="547"/>
      <c r="P177" s="547"/>
      <c r="Q177" s="547"/>
      <c r="R177" s="203"/>
      <c r="S177" s="8"/>
      <c r="T177" s="8"/>
      <c r="U177" s="8"/>
      <c r="V177" s="8"/>
      <c r="W177" s="8"/>
      <c r="X177" s="8"/>
      <c r="Y177" s="8"/>
    </row>
    <row r="178" spans="1:25" ht="15.75">
      <c r="A178" s="592"/>
      <c r="B178" s="203"/>
      <c r="C178" s="203"/>
      <c r="D178" s="203"/>
      <c r="E178" s="203"/>
      <c r="F178" s="203"/>
      <c r="G178" s="203"/>
      <c r="H178" s="203"/>
      <c r="I178" s="203"/>
      <c r="J178" s="203"/>
      <c r="K178" s="547"/>
      <c r="L178" s="547"/>
      <c r="M178" s="547"/>
      <c r="N178" s="547"/>
      <c r="O178" s="547"/>
      <c r="P178" s="547"/>
      <c r="Q178" s="547"/>
      <c r="R178" s="203"/>
      <c r="S178" s="8"/>
      <c r="T178" s="8"/>
      <c r="U178" s="8"/>
      <c r="V178" s="8"/>
      <c r="W178" s="8"/>
      <c r="X178" s="8"/>
      <c r="Y178" s="8"/>
    </row>
    <row r="179" spans="1:25" ht="15.75">
      <c r="A179" s="592"/>
      <c r="B179" s="203"/>
      <c r="C179" s="203"/>
      <c r="D179" s="203"/>
      <c r="E179" s="203"/>
      <c r="F179" s="203"/>
      <c r="G179" s="203"/>
      <c r="H179" s="203"/>
      <c r="I179" s="203"/>
      <c r="J179" s="203"/>
      <c r="K179" s="547"/>
      <c r="L179" s="547"/>
      <c r="M179" s="547"/>
      <c r="N179" s="547"/>
      <c r="O179" s="547"/>
      <c r="P179" s="547"/>
      <c r="Q179" s="547"/>
      <c r="R179" s="203"/>
      <c r="S179" s="8"/>
      <c r="T179" s="8"/>
      <c r="U179" s="8"/>
      <c r="V179" s="8"/>
      <c r="W179" s="8"/>
      <c r="X179" s="8"/>
      <c r="Y179" s="8"/>
    </row>
    <row r="180" spans="1:25" ht="15.75">
      <c r="A180" s="592"/>
      <c r="B180" s="203"/>
      <c r="C180" s="203"/>
      <c r="D180" s="203"/>
      <c r="E180" s="203"/>
      <c r="F180" s="203"/>
      <c r="G180" s="203"/>
      <c r="H180" s="203"/>
      <c r="I180" s="203"/>
      <c r="J180" s="203"/>
      <c r="K180" s="547"/>
      <c r="L180" s="547"/>
      <c r="M180" s="547"/>
      <c r="N180" s="547"/>
      <c r="O180" s="547"/>
      <c r="P180" s="547"/>
      <c r="Q180" s="547"/>
      <c r="R180" s="203"/>
      <c r="S180" s="8"/>
      <c r="T180" s="8"/>
      <c r="U180" s="8"/>
      <c r="V180" s="8"/>
      <c r="W180" s="8"/>
      <c r="X180" s="8"/>
      <c r="Y180" s="8"/>
    </row>
    <row r="181" spans="1:25" ht="15.75">
      <c r="A181" s="592"/>
      <c r="B181" s="203"/>
      <c r="C181" s="203"/>
      <c r="D181" s="203"/>
      <c r="E181" s="203"/>
      <c r="F181" s="203"/>
      <c r="G181" s="203"/>
      <c r="H181" s="203"/>
      <c r="I181" s="203"/>
      <c r="J181" s="203"/>
      <c r="K181" s="547"/>
      <c r="L181" s="547"/>
      <c r="M181" s="547"/>
      <c r="N181" s="547"/>
      <c r="O181" s="547"/>
      <c r="P181" s="547"/>
      <c r="Q181" s="547"/>
      <c r="R181" s="203"/>
      <c r="S181" s="8"/>
      <c r="T181" s="8"/>
      <c r="U181" s="8"/>
      <c r="V181" s="8"/>
      <c r="W181" s="8"/>
      <c r="X181" s="8"/>
      <c r="Y181" s="8"/>
    </row>
    <row r="182" spans="1:25" ht="15.75">
      <c r="A182" s="592"/>
      <c r="B182" s="203"/>
      <c r="C182" s="203"/>
      <c r="D182" s="203"/>
      <c r="E182" s="203"/>
      <c r="F182" s="203"/>
      <c r="G182" s="203"/>
      <c r="H182" s="203"/>
      <c r="I182" s="203"/>
      <c r="J182" s="203"/>
      <c r="K182" s="547"/>
      <c r="L182" s="547"/>
      <c r="M182" s="547"/>
      <c r="N182" s="547"/>
      <c r="O182" s="547"/>
      <c r="P182" s="547"/>
      <c r="Q182" s="547"/>
      <c r="R182" s="203"/>
      <c r="S182" s="8"/>
      <c r="T182" s="8"/>
      <c r="U182" s="8"/>
      <c r="V182" s="8"/>
      <c r="W182" s="8"/>
      <c r="X182" s="8"/>
      <c r="Y182" s="8"/>
    </row>
    <row r="183" spans="1:25" ht="15.75">
      <c r="A183" s="592"/>
      <c r="B183" s="203"/>
      <c r="C183" s="203"/>
      <c r="D183" s="203"/>
      <c r="E183" s="203"/>
      <c r="F183" s="203"/>
      <c r="G183" s="203"/>
      <c r="H183" s="203"/>
      <c r="I183" s="203"/>
      <c r="J183" s="203"/>
      <c r="K183" s="547"/>
      <c r="L183" s="547"/>
      <c r="M183" s="547"/>
      <c r="N183" s="547"/>
      <c r="O183" s="547"/>
      <c r="P183" s="547"/>
      <c r="Q183" s="547"/>
      <c r="R183" s="203"/>
      <c r="S183" s="8"/>
      <c r="T183" s="8"/>
      <c r="U183" s="8"/>
      <c r="V183" s="8"/>
      <c r="W183" s="8"/>
      <c r="X183" s="8"/>
      <c r="Y183" s="8"/>
    </row>
    <row r="184" spans="1:25" ht="15.75">
      <c r="A184" s="592"/>
      <c r="B184" s="203"/>
      <c r="C184" s="203"/>
      <c r="D184" s="203"/>
      <c r="E184" s="203"/>
      <c r="F184" s="203"/>
      <c r="G184" s="203"/>
      <c r="H184" s="203"/>
      <c r="I184" s="203"/>
      <c r="J184" s="203"/>
      <c r="K184" s="547"/>
      <c r="L184" s="547"/>
      <c r="M184" s="547"/>
      <c r="N184" s="547"/>
      <c r="O184" s="547"/>
      <c r="P184" s="547"/>
      <c r="Q184" s="547"/>
      <c r="R184" s="203"/>
      <c r="S184" s="8"/>
      <c r="T184" s="8"/>
      <c r="U184" s="8"/>
      <c r="V184" s="8"/>
      <c r="W184" s="8"/>
      <c r="X184" s="8"/>
      <c r="Y184" s="8"/>
    </row>
    <row r="185" spans="1:25" ht="15.75">
      <c r="A185" s="592"/>
      <c r="B185" s="203"/>
      <c r="C185" s="203"/>
      <c r="D185" s="203"/>
      <c r="E185" s="203"/>
      <c r="F185" s="203"/>
      <c r="G185" s="203"/>
      <c r="H185" s="203"/>
      <c r="I185" s="203"/>
      <c r="J185" s="203"/>
      <c r="K185" s="547"/>
      <c r="L185" s="547"/>
      <c r="M185" s="547"/>
      <c r="N185" s="547"/>
      <c r="O185" s="547"/>
      <c r="P185" s="547"/>
      <c r="Q185" s="547"/>
      <c r="R185" s="203"/>
      <c r="S185" s="8"/>
      <c r="T185" s="8"/>
      <c r="U185" s="8"/>
      <c r="V185" s="8"/>
      <c r="W185" s="8"/>
      <c r="X185" s="8"/>
      <c r="Y185" s="8"/>
    </row>
    <row r="186" spans="1:25" ht="15.75">
      <c r="A186" s="592"/>
      <c r="B186" s="203"/>
      <c r="C186" s="203"/>
      <c r="D186" s="203"/>
      <c r="E186" s="203"/>
      <c r="F186" s="203"/>
      <c r="G186" s="203"/>
      <c r="H186" s="203"/>
      <c r="I186" s="203"/>
      <c r="J186" s="203"/>
      <c r="K186" s="547"/>
      <c r="L186" s="547"/>
      <c r="M186" s="547"/>
      <c r="N186" s="547"/>
      <c r="O186" s="547"/>
      <c r="P186" s="547"/>
      <c r="Q186" s="547"/>
      <c r="R186" s="203"/>
      <c r="S186" s="8"/>
      <c r="T186" s="8"/>
      <c r="U186" s="8"/>
      <c r="V186" s="8"/>
      <c r="W186" s="8"/>
      <c r="X186" s="8"/>
      <c r="Y186" s="8"/>
    </row>
    <row r="187" spans="1:25" ht="15.75">
      <c r="A187" s="592"/>
      <c r="B187" s="203"/>
      <c r="C187" s="203"/>
      <c r="D187" s="203"/>
      <c r="E187" s="203"/>
      <c r="F187" s="203"/>
      <c r="G187" s="203"/>
      <c r="H187" s="203"/>
      <c r="I187" s="203"/>
      <c r="J187" s="203"/>
      <c r="K187" s="547"/>
      <c r="L187" s="547"/>
      <c r="M187" s="547"/>
      <c r="N187" s="547"/>
      <c r="O187" s="547"/>
      <c r="P187" s="547"/>
      <c r="Q187" s="547"/>
      <c r="R187" s="203"/>
      <c r="S187" s="8"/>
      <c r="T187" s="8"/>
      <c r="U187" s="8"/>
      <c r="V187" s="8"/>
      <c r="W187" s="8"/>
      <c r="X187" s="8"/>
      <c r="Y187" s="8"/>
    </row>
    <row r="188" spans="1:25" ht="15.75">
      <c r="A188" s="592"/>
      <c r="B188" s="203"/>
      <c r="C188" s="203"/>
      <c r="D188" s="203"/>
      <c r="E188" s="203"/>
      <c r="F188" s="203"/>
      <c r="G188" s="203"/>
      <c r="H188" s="203"/>
      <c r="I188" s="203"/>
      <c r="J188" s="203"/>
      <c r="K188" s="547"/>
      <c r="L188" s="547"/>
      <c r="M188" s="547"/>
      <c r="N188" s="547"/>
      <c r="O188" s="547"/>
      <c r="P188" s="547"/>
      <c r="Q188" s="547"/>
      <c r="R188" s="203"/>
      <c r="S188" s="8"/>
      <c r="T188" s="8"/>
      <c r="U188" s="8"/>
      <c r="V188" s="8"/>
      <c r="W188" s="8"/>
      <c r="X188" s="8"/>
      <c r="Y188" s="8"/>
    </row>
    <row r="189" spans="1:25" ht="15.75">
      <c r="A189" s="592"/>
      <c r="B189" s="203"/>
      <c r="C189" s="203"/>
      <c r="D189" s="203"/>
      <c r="E189" s="203"/>
      <c r="F189" s="203"/>
      <c r="G189" s="203"/>
      <c r="H189" s="203"/>
      <c r="I189" s="203"/>
      <c r="J189" s="203"/>
      <c r="K189" s="547"/>
      <c r="L189" s="547"/>
      <c r="M189" s="547"/>
      <c r="N189" s="547"/>
      <c r="O189" s="547"/>
      <c r="P189" s="547"/>
      <c r="Q189" s="547"/>
      <c r="R189" s="203"/>
      <c r="S189" s="8"/>
      <c r="T189" s="8"/>
      <c r="U189" s="8"/>
      <c r="V189" s="8"/>
      <c r="W189" s="8"/>
      <c r="X189" s="8"/>
      <c r="Y189" s="8"/>
    </row>
    <row r="190" spans="1:25" ht="15.75">
      <c r="A190" s="592"/>
      <c r="B190" s="203"/>
      <c r="C190" s="203"/>
      <c r="D190" s="203"/>
      <c r="E190" s="203"/>
      <c r="F190" s="203"/>
      <c r="G190" s="203"/>
      <c r="H190" s="203"/>
      <c r="I190" s="203"/>
      <c r="J190" s="203"/>
      <c r="K190" s="547"/>
      <c r="L190" s="547"/>
      <c r="M190" s="547"/>
      <c r="N190" s="547"/>
      <c r="O190" s="547"/>
      <c r="P190" s="547"/>
      <c r="Q190" s="547"/>
      <c r="R190" s="203"/>
      <c r="S190" s="8"/>
      <c r="T190" s="8"/>
      <c r="U190" s="8"/>
      <c r="V190" s="8"/>
      <c r="W190" s="8"/>
      <c r="X190" s="8"/>
      <c r="Y190" s="8"/>
    </row>
    <row r="191" spans="1:25" ht="15.75">
      <c r="A191" s="592"/>
      <c r="B191" s="203"/>
      <c r="C191" s="203"/>
      <c r="D191" s="203"/>
      <c r="E191" s="203"/>
      <c r="F191" s="203"/>
      <c r="G191" s="203"/>
      <c r="H191" s="203"/>
      <c r="I191" s="203"/>
      <c r="J191" s="203"/>
      <c r="K191" s="547"/>
      <c r="L191" s="547"/>
      <c r="M191" s="547"/>
      <c r="N191" s="547"/>
      <c r="O191" s="547"/>
      <c r="P191" s="547"/>
      <c r="Q191" s="547"/>
      <c r="R191" s="203"/>
      <c r="S191" s="8"/>
      <c r="T191" s="8"/>
      <c r="U191" s="8"/>
      <c r="V191" s="8"/>
      <c r="W191" s="8"/>
      <c r="X191" s="8"/>
      <c r="Y191" s="8"/>
    </row>
    <row r="192" spans="1:25" ht="15.75">
      <c r="A192" s="592"/>
      <c r="B192" s="203"/>
      <c r="C192" s="203"/>
      <c r="D192" s="203"/>
      <c r="E192" s="203"/>
      <c r="F192" s="203"/>
      <c r="G192" s="203"/>
      <c r="H192" s="203"/>
      <c r="I192" s="203"/>
      <c r="J192" s="203"/>
      <c r="K192" s="547"/>
      <c r="L192" s="547"/>
      <c r="M192" s="547"/>
      <c r="N192" s="547"/>
      <c r="O192" s="547"/>
      <c r="P192" s="547"/>
      <c r="Q192" s="547"/>
      <c r="R192" s="203"/>
      <c r="S192" s="8"/>
      <c r="T192" s="8"/>
      <c r="U192" s="8"/>
      <c r="V192" s="8"/>
      <c r="W192" s="8"/>
      <c r="X192" s="8"/>
      <c r="Y192" s="8"/>
    </row>
    <row r="193" spans="1:25" ht="15.75">
      <c r="A193" s="592"/>
      <c r="B193" s="203"/>
      <c r="C193" s="203"/>
      <c r="D193" s="203"/>
      <c r="E193" s="203"/>
      <c r="F193" s="203"/>
      <c r="G193" s="203"/>
      <c r="H193" s="203"/>
      <c r="I193" s="203"/>
      <c r="J193" s="203"/>
      <c r="K193" s="547"/>
      <c r="L193" s="547"/>
      <c r="M193" s="547"/>
      <c r="N193" s="547"/>
      <c r="O193" s="547"/>
      <c r="P193" s="547"/>
      <c r="Q193" s="547"/>
      <c r="R193" s="203"/>
      <c r="S193" s="8"/>
      <c r="T193" s="8"/>
      <c r="U193" s="8"/>
      <c r="V193" s="8"/>
      <c r="W193" s="8"/>
      <c r="X193" s="8"/>
      <c r="Y193" s="8"/>
    </row>
    <row r="194" spans="1:25" ht="15.75">
      <c r="A194" s="592"/>
      <c r="B194" s="203"/>
      <c r="C194" s="203"/>
      <c r="D194" s="203"/>
      <c r="E194" s="203"/>
      <c r="F194" s="203"/>
      <c r="G194" s="203"/>
      <c r="H194" s="203"/>
      <c r="I194" s="203"/>
      <c r="J194" s="203"/>
      <c r="K194" s="547"/>
      <c r="L194" s="547"/>
      <c r="M194" s="547"/>
      <c r="N194" s="547"/>
      <c r="O194" s="547"/>
      <c r="P194" s="547"/>
      <c r="Q194" s="547"/>
      <c r="R194" s="203"/>
      <c r="S194" s="8"/>
      <c r="T194" s="8"/>
      <c r="U194" s="8"/>
      <c r="V194" s="8"/>
      <c r="W194" s="8"/>
      <c r="X194" s="8"/>
      <c r="Y194" s="8"/>
    </row>
    <row r="195" spans="1:25" ht="15.75">
      <c r="A195" s="592"/>
      <c r="B195" s="203"/>
      <c r="C195" s="203"/>
      <c r="D195" s="203"/>
      <c r="E195" s="203"/>
      <c r="F195" s="203"/>
      <c r="G195" s="203"/>
      <c r="H195" s="203"/>
      <c r="I195" s="203"/>
      <c r="J195" s="203"/>
      <c r="K195" s="547"/>
      <c r="L195" s="547"/>
      <c r="M195" s="547"/>
      <c r="N195" s="547"/>
      <c r="O195" s="547"/>
      <c r="P195" s="547"/>
      <c r="Q195" s="547"/>
      <c r="R195" s="203"/>
      <c r="S195" s="8"/>
      <c r="T195" s="8"/>
      <c r="U195" s="8"/>
      <c r="V195" s="8"/>
      <c r="W195" s="8"/>
      <c r="X195" s="8"/>
      <c r="Y195" s="8"/>
    </row>
    <row r="196" spans="1:25" ht="15.75">
      <c r="A196" s="592"/>
      <c r="B196" s="203"/>
      <c r="C196" s="203"/>
      <c r="D196" s="203"/>
      <c r="E196" s="203"/>
      <c r="F196" s="203"/>
      <c r="G196" s="203"/>
      <c r="H196" s="203"/>
      <c r="I196" s="203"/>
      <c r="J196" s="203"/>
      <c r="K196" s="547"/>
      <c r="L196" s="547"/>
      <c r="M196" s="547"/>
      <c r="N196" s="547"/>
      <c r="O196" s="547"/>
      <c r="P196" s="547"/>
      <c r="Q196" s="547"/>
      <c r="R196" s="203"/>
      <c r="S196" s="8"/>
      <c r="T196" s="8"/>
      <c r="U196" s="8"/>
      <c r="V196" s="8"/>
      <c r="W196" s="8"/>
      <c r="X196" s="8"/>
      <c r="Y196" s="8"/>
    </row>
    <row r="197" spans="1:25" ht="15.75">
      <c r="A197" s="592"/>
      <c r="B197" s="203"/>
      <c r="C197" s="203"/>
      <c r="D197" s="203"/>
      <c r="E197" s="203"/>
      <c r="F197" s="203"/>
      <c r="G197" s="203"/>
      <c r="H197" s="203"/>
      <c r="I197" s="203"/>
      <c r="J197" s="203"/>
      <c r="K197" s="547"/>
      <c r="L197" s="547"/>
      <c r="M197" s="547"/>
      <c r="N197" s="547"/>
      <c r="O197" s="547"/>
      <c r="P197" s="547"/>
      <c r="Q197" s="547"/>
      <c r="R197" s="203"/>
      <c r="S197" s="8"/>
      <c r="T197" s="8"/>
      <c r="U197" s="8"/>
      <c r="V197" s="8"/>
      <c r="W197" s="8"/>
      <c r="X197" s="8"/>
      <c r="Y197" s="8"/>
    </row>
    <row r="198" spans="1:25" ht="15.75">
      <c r="A198" s="592"/>
      <c r="B198" s="203"/>
      <c r="C198" s="203"/>
      <c r="D198" s="203"/>
      <c r="E198" s="203"/>
      <c r="F198" s="203"/>
      <c r="G198" s="203"/>
      <c r="H198" s="203"/>
      <c r="I198" s="203"/>
      <c r="J198" s="203"/>
      <c r="K198" s="547"/>
      <c r="L198" s="547"/>
      <c r="M198" s="547"/>
      <c r="N198" s="547"/>
      <c r="O198" s="547"/>
      <c r="P198" s="547"/>
      <c r="Q198" s="547"/>
      <c r="R198" s="203"/>
      <c r="S198" s="8"/>
      <c r="T198" s="8"/>
      <c r="U198" s="8"/>
      <c r="V198" s="8"/>
      <c r="W198" s="8"/>
      <c r="X198" s="8"/>
      <c r="Y198" s="8"/>
    </row>
    <row r="199" spans="1:25" ht="15.75">
      <c r="A199" s="592"/>
      <c r="B199" s="203"/>
      <c r="C199" s="203"/>
      <c r="D199" s="203"/>
      <c r="E199" s="203"/>
      <c r="F199" s="203"/>
      <c r="G199" s="203"/>
      <c r="H199" s="203"/>
      <c r="I199" s="203"/>
      <c r="J199" s="203"/>
      <c r="K199" s="547"/>
      <c r="L199" s="547"/>
      <c r="M199" s="547"/>
      <c r="N199" s="547"/>
      <c r="O199" s="547"/>
      <c r="P199" s="547"/>
      <c r="Q199" s="547"/>
      <c r="R199" s="203"/>
      <c r="S199" s="8"/>
      <c r="T199" s="8"/>
      <c r="U199" s="8"/>
      <c r="V199" s="8"/>
      <c r="W199" s="8"/>
      <c r="X199" s="8"/>
      <c r="Y199" s="8"/>
    </row>
    <row r="200" spans="1:25" ht="15.75">
      <c r="A200" s="592"/>
      <c r="B200" s="203"/>
      <c r="C200" s="203"/>
      <c r="D200" s="203"/>
      <c r="E200" s="203"/>
      <c r="F200" s="203"/>
      <c r="G200" s="203"/>
      <c r="H200" s="203"/>
      <c r="I200" s="203"/>
      <c r="J200" s="203"/>
      <c r="K200" s="547"/>
      <c r="L200" s="547"/>
      <c r="M200" s="547"/>
      <c r="N200" s="547"/>
      <c r="O200" s="547"/>
      <c r="P200" s="547"/>
      <c r="Q200" s="547"/>
      <c r="R200" s="203"/>
      <c r="S200" s="8"/>
      <c r="T200" s="8"/>
      <c r="U200" s="8"/>
      <c r="V200" s="8"/>
      <c r="W200" s="8"/>
      <c r="X200" s="8"/>
      <c r="Y200" s="8"/>
    </row>
    <row r="201" spans="1:25" ht="15.75">
      <c r="A201" s="592"/>
      <c r="B201" s="203"/>
      <c r="C201" s="203"/>
      <c r="D201" s="203"/>
      <c r="E201" s="203"/>
      <c r="F201" s="203"/>
      <c r="G201" s="203"/>
      <c r="H201" s="203"/>
      <c r="I201" s="203"/>
      <c r="J201" s="203"/>
      <c r="K201" s="547"/>
      <c r="L201" s="547"/>
      <c r="M201" s="547"/>
      <c r="N201" s="547"/>
      <c r="O201" s="547"/>
      <c r="P201" s="547"/>
      <c r="Q201" s="547"/>
      <c r="R201" s="203"/>
      <c r="S201" s="8"/>
      <c r="T201" s="8"/>
      <c r="U201" s="8"/>
      <c r="V201" s="8"/>
      <c r="W201" s="8"/>
      <c r="X201" s="8"/>
      <c r="Y201" s="8"/>
    </row>
    <row r="202" spans="1:25" ht="15.75">
      <c r="A202" s="592"/>
      <c r="B202" s="203"/>
      <c r="C202" s="203"/>
      <c r="D202" s="203"/>
      <c r="E202" s="203"/>
      <c r="F202" s="203"/>
      <c r="G202" s="203"/>
      <c r="H202" s="203"/>
      <c r="I202" s="203"/>
      <c r="J202" s="203"/>
      <c r="K202" s="547"/>
      <c r="L202" s="547"/>
      <c r="M202" s="547"/>
      <c r="N202" s="547"/>
      <c r="O202" s="547"/>
      <c r="P202" s="547"/>
      <c r="Q202" s="547"/>
      <c r="R202" s="203"/>
      <c r="S202" s="8"/>
      <c r="T202" s="8"/>
      <c r="U202" s="8"/>
      <c r="V202" s="8"/>
      <c r="W202" s="8"/>
      <c r="X202" s="8"/>
      <c r="Y202" s="8"/>
    </row>
    <row r="203" spans="1:25" ht="15.75">
      <c r="A203" s="592"/>
      <c r="B203" s="203"/>
      <c r="C203" s="203"/>
      <c r="D203" s="203"/>
      <c r="E203" s="203"/>
      <c r="F203" s="203"/>
      <c r="G203" s="203"/>
      <c r="H203" s="203"/>
      <c r="I203" s="203"/>
      <c r="J203" s="203"/>
      <c r="K203" s="547"/>
      <c r="L203" s="547"/>
      <c r="M203" s="547"/>
      <c r="N203" s="547"/>
      <c r="O203" s="547"/>
      <c r="P203" s="547"/>
      <c r="Q203" s="547"/>
      <c r="R203" s="203"/>
      <c r="S203" s="8"/>
      <c r="T203" s="8"/>
      <c r="U203" s="8"/>
      <c r="V203" s="8"/>
      <c r="W203" s="8"/>
      <c r="X203" s="8"/>
      <c r="Y203" s="8"/>
    </row>
    <row r="204" spans="1:25" ht="15.75">
      <c r="A204" s="592"/>
      <c r="B204" s="203"/>
      <c r="C204" s="203"/>
      <c r="D204" s="203"/>
      <c r="E204" s="203"/>
      <c r="F204" s="203"/>
      <c r="G204" s="203"/>
      <c r="H204" s="203"/>
      <c r="I204" s="203"/>
      <c r="J204" s="203"/>
      <c r="K204" s="547"/>
      <c r="L204" s="547"/>
      <c r="M204" s="547"/>
      <c r="N204" s="547"/>
      <c r="O204" s="547"/>
      <c r="P204" s="547"/>
      <c r="Q204" s="547"/>
      <c r="R204" s="203"/>
      <c r="S204" s="8"/>
      <c r="T204" s="8"/>
      <c r="U204" s="8"/>
      <c r="V204" s="8"/>
      <c r="W204" s="8"/>
      <c r="X204" s="8"/>
      <c r="Y204" s="8"/>
    </row>
    <row r="205" spans="1:25" ht="15.75">
      <c r="A205" s="592"/>
      <c r="B205" s="203"/>
      <c r="C205" s="203"/>
      <c r="D205" s="203"/>
      <c r="E205" s="203"/>
      <c r="F205" s="203"/>
      <c r="G205" s="203"/>
      <c r="H205" s="203"/>
      <c r="I205" s="203"/>
      <c r="J205" s="203"/>
      <c r="K205" s="547"/>
      <c r="L205" s="547"/>
      <c r="M205" s="547"/>
      <c r="N205" s="547"/>
      <c r="O205" s="547"/>
      <c r="P205" s="547"/>
      <c r="Q205" s="547"/>
      <c r="R205" s="203"/>
      <c r="S205" s="8"/>
      <c r="T205" s="8"/>
      <c r="U205" s="8"/>
      <c r="V205" s="8"/>
      <c r="W205" s="8"/>
      <c r="X205" s="8"/>
      <c r="Y205" s="8"/>
    </row>
    <row r="206" spans="1:25" ht="15.75">
      <c r="A206" s="592"/>
      <c r="B206" s="203"/>
      <c r="C206" s="203"/>
      <c r="D206" s="203"/>
      <c r="E206" s="203"/>
      <c r="F206" s="203"/>
      <c r="G206" s="203"/>
      <c r="H206" s="203"/>
      <c r="I206" s="203"/>
      <c r="J206" s="203"/>
      <c r="K206" s="547"/>
      <c r="L206" s="547"/>
      <c r="M206" s="547"/>
      <c r="N206" s="547"/>
      <c r="O206" s="547"/>
      <c r="P206" s="547"/>
      <c r="Q206" s="547"/>
      <c r="R206" s="203"/>
      <c r="S206" s="8"/>
      <c r="T206" s="8"/>
      <c r="U206" s="8"/>
      <c r="V206" s="8"/>
      <c r="W206" s="8"/>
      <c r="X206" s="8"/>
      <c r="Y206" s="8"/>
    </row>
    <row r="207" spans="1:25" ht="15.75">
      <c r="A207" s="592"/>
      <c r="B207" s="203"/>
      <c r="C207" s="203"/>
      <c r="D207" s="203"/>
      <c r="E207" s="203"/>
      <c r="F207" s="203"/>
      <c r="G207" s="203"/>
      <c r="H207" s="203"/>
      <c r="I207" s="203"/>
      <c r="J207" s="203"/>
      <c r="K207" s="547"/>
      <c r="L207" s="547"/>
      <c r="M207" s="547"/>
      <c r="N207" s="547"/>
      <c r="O207" s="547"/>
      <c r="P207" s="547"/>
      <c r="Q207" s="547"/>
      <c r="R207" s="203"/>
      <c r="S207" s="8"/>
      <c r="T207" s="8"/>
      <c r="U207" s="8"/>
      <c r="V207" s="8"/>
      <c r="W207" s="8"/>
      <c r="X207" s="8"/>
      <c r="Y207" s="8"/>
    </row>
    <row r="208" spans="1:25" ht="15.75">
      <c r="A208" s="592"/>
      <c r="B208" s="203"/>
      <c r="C208" s="203"/>
      <c r="D208" s="203"/>
      <c r="E208" s="203"/>
      <c r="F208" s="203"/>
      <c r="G208" s="203"/>
      <c r="H208" s="203"/>
      <c r="I208" s="203"/>
      <c r="J208" s="203"/>
      <c r="K208" s="547"/>
      <c r="L208" s="547"/>
      <c r="M208" s="547"/>
      <c r="N208" s="547"/>
      <c r="O208" s="547"/>
      <c r="P208" s="547"/>
      <c r="Q208" s="547"/>
      <c r="R208" s="203"/>
      <c r="S208" s="8"/>
      <c r="T208" s="8"/>
      <c r="U208" s="8"/>
      <c r="V208" s="8"/>
      <c r="W208" s="8"/>
      <c r="X208" s="8"/>
      <c r="Y208" s="8"/>
    </row>
    <row r="209" spans="1:25" ht="15.75">
      <c r="A209" s="592"/>
      <c r="B209" s="203"/>
      <c r="C209" s="203"/>
      <c r="D209" s="203"/>
      <c r="E209" s="203"/>
      <c r="F209" s="203"/>
      <c r="G209" s="203"/>
      <c r="H209" s="203"/>
      <c r="I209" s="203"/>
      <c r="J209" s="203"/>
      <c r="K209" s="547"/>
      <c r="L209" s="547"/>
      <c r="M209" s="547"/>
      <c r="N209" s="547"/>
      <c r="O209" s="547"/>
      <c r="P209" s="547"/>
      <c r="Q209" s="547"/>
      <c r="R209" s="203"/>
      <c r="S209" s="8"/>
      <c r="T209" s="8"/>
      <c r="U209" s="8"/>
      <c r="V209" s="8"/>
      <c r="W209" s="8"/>
      <c r="X209" s="8"/>
      <c r="Y209" s="8"/>
    </row>
    <row r="210" spans="1:25" ht="15.75">
      <c r="A210" s="592"/>
      <c r="B210" s="203"/>
      <c r="C210" s="203"/>
      <c r="D210" s="203"/>
      <c r="E210" s="203"/>
      <c r="F210" s="203"/>
      <c r="G210" s="203"/>
      <c r="H210" s="203"/>
      <c r="I210" s="203"/>
      <c r="J210" s="203"/>
      <c r="K210" s="547"/>
      <c r="L210" s="547"/>
      <c r="M210" s="547"/>
      <c r="N210" s="547"/>
      <c r="O210" s="547"/>
      <c r="P210" s="547"/>
      <c r="Q210" s="547"/>
      <c r="R210" s="203"/>
      <c r="S210" s="8"/>
      <c r="T210" s="8"/>
      <c r="U210" s="8"/>
      <c r="V210" s="8"/>
      <c r="W210" s="8"/>
      <c r="X210" s="8"/>
      <c r="Y210" s="8"/>
    </row>
    <row r="211" spans="1:25" ht="15.75">
      <c r="A211" s="592"/>
      <c r="B211" s="203"/>
      <c r="C211" s="203"/>
      <c r="D211" s="203"/>
      <c r="E211" s="203"/>
      <c r="F211" s="203"/>
      <c r="G211" s="203"/>
      <c r="H211" s="203"/>
      <c r="I211" s="203"/>
      <c r="J211" s="203"/>
      <c r="K211" s="547"/>
      <c r="L211" s="547"/>
      <c r="M211" s="547"/>
      <c r="N211" s="547"/>
      <c r="O211" s="547"/>
      <c r="P211" s="547"/>
      <c r="Q211" s="547"/>
      <c r="R211" s="203"/>
      <c r="S211" s="8"/>
      <c r="T211" s="8"/>
      <c r="U211" s="8"/>
      <c r="V211" s="8"/>
      <c r="W211" s="8"/>
      <c r="X211" s="8"/>
      <c r="Y211" s="8"/>
    </row>
    <row r="212" spans="1:25" ht="15.75">
      <c r="A212" s="592"/>
      <c r="B212" s="203"/>
      <c r="C212" s="203"/>
      <c r="D212" s="203"/>
      <c r="E212" s="203"/>
      <c r="F212" s="203"/>
      <c r="G212" s="203"/>
      <c r="H212" s="203"/>
      <c r="I212" s="203"/>
      <c r="J212" s="203"/>
      <c r="K212" s="547"/>
      <c r="L212" s="547"/>
      <c r="M212" s="547"/>
      <c r="N212" s="547"/>
      <c r="O212" s="547"/>
      <c r="P212" s="547"/>
      <c r="Q212" s="547"/>
      <c r="R212" s="203"/>
      <c r="S212" s="8"/>
      <c r="T212" s="8"/>
      <c r="U212" s="8"/>
      <c r="V212" s="8"/>
      <c r="W212" s="8"/>
      <c r="X212" s="8"/>
      <c r="Y212" s="8"/>
    </row>
    <row r="213" spans="1:25" ht="15.75">
      <c r="A213" s="592"/>
      <c r="B213" s="203"/>
      <c r="C213" s="203"/>
      <c r="D213" s="203"/>
      <c r="E213" s="203"/>
      <c r="F213" s="203"/>
      <c r="G213" s="203"/>
      <c r="H213" s="203"/>
      <c r="I213" s="203"/>
      <c r="J213" s="203"/>
      <c r="K213" s="547"/>
      <c r="L213" s="547"/>
      <c r="M213" s="547"/>
      <c r="N213" s="547"/>
      <c r="O213" s="547"/>
      <c r="P213" s="547"/>
      <c r="Q213" s="547"/>
      <c r="R213" s="203"/>
      <c r="S213" s="8"/>
      <c r="T213" s="8"/>
      <c r="U213" s="8"/>
      <c r="V213" s="8"/>
      <c r="W213" s="8"/>
      <c r="X213" s="8"/>
      <c r="Y213" s="8"/>
    </row>
    <row r="214" spans="1:25" ht="15.75">
      <c r="A214" s="592"/>
      <c r="B214" s="203"/>
      <c r="C214" s="203"/>
      <c r="D214" s="203"/>
      <c r="E214" s="203"/>
      <c r="F214" s="203"/>
      <c r="G214" s="203"/>
      <c r="H214" s="203"/>
      <c r="I214" s="203"/>
      <c r="J214" s="203"/>
      <c r="K214" s="547"/>
      <c r="L214" s="547"/>
      <c r="M214" s="547"/>
      <c r="N214" s="547"/>
      <c r="O214" s="547"/>
      <c r="P214" s="547"/>
      <c r="Q214" s="547"/>
      <c r="R214" s="203"/>
      <c r="S214" s="8"/>
      <c r="T214" s="8"/>
      <c r="U214" s="8"/>
      <c r="V214" s="8"/>
      <c r="W214" s="8"/>
      <c r="X214" s="8"/>
      <c r="Y214" s="8"/>
    </row>
    <row r="215" spans="1:25" ht="15.75">
      <c r="A215" s="592"/>
      <c r="B215" s="203"/>
      <c r="C215" s="203"/>
      <c r="D215" s="203"/>
      <c r="E215" s="203"/>
      <c r="F215" s="203"/>
      <c r="G215" s="203"/>
      <c r="H215" s="203"/>
      <c r="I215" s="203"/>
      <c r="J215" s="203"/>
      <c r="K215" s="547"/>
      <c r="L215" s="547"/>
      <c r="M215" s="547"/>
      <c r="N215" s="547"/>
      <c r="O215" s="547"/>
      <c r="P215" s="547"/>
      <c r="Q215" s="547"/>
      <c r="R215" s="203"/>
      <c r="S215" s="8"/>
      <c r="T215" s="8"/>
      <c r="U215" s="8"/>
      <c r="V215" s="8"/>
      <c r="W215" s="8"/>
      <c r="X215" s="8"/>
      <c r="Y215" s="8"/>
    </row>
    <row r="216" spans="1:25" ht="15.75">
      <c r="A216" s="592"/>
      <c r="B216" s="203"/>
      <c r="C216" s="203"/>
      <c r="D216" s="203"/>
      <c r="E216" s="203"/>
      <c r="F216" s="203"/>
      <c r="G216" s="203"/>
      <c r="H216" s="203"/>
      <c r="I216" s="203"/>
      <c r="J216" s="203"/>
      <c r="K216" s="547"/>
      <c r="L216" s="547"/>
      <c r="M216" s="547"/>
      <c r="N216" s="547"/>
      <c r="O216" s="547"/>
      <c r="P216" s="547"/>
      <c r="Q216" s="547"/>
      <c r="R216" s="203"/>
      <c r="S216" s="8"/>
      <c r="T216" s="8"/>
      <c r="U216" s="8"/>
      <c r="V216" s="8"/>
      <c r="W216" s="8"/>
      <c r="X216" s="8"/>
      <c r="Y216" s="8"/>
    </row>
    <row r="217" spans="1:25" ht="15.75">
      <c r="A217" s="592"/>
      <c r="B217" s="203"/>
      <c r="C217" s="203"/>
      <c r="D217" s="203"/>
      <c r="E217" s="203"/>
      <c r="F217" s="203"/>
      <c r="G217" s="203"/>
      <c r="H217" s="203"/>
      <c r="I217" s="203"/>
      <c r="J217" s="203"/>
      <c r="K217" s="547"/>
      <c r="L217" s="547"/>
      <c r="M217" s="547"/>
      <c r="N217" s="547"/>
      <c r="O217" s="547"/>
      <c r="P217" s="547"/>
      <c r="Q217" s="547"/>
      <c r="R217" s="203"/>
      <c r="S217" s="8"/>
      <c r="T217" s="8"/>
      <c r="U217" s="8"/>
      <c r="V217" s="8"/>
      <c r="W217" s="8"/>
      <c r="X217" s="8"/>
      <c r="Y217" s="8"/>
    </row>
    <row r="218" spans="1:25" ht="15.75">
      <c r="A218" s="592"/>
      <c r="B218" s="203"/>
      <c r="C218" s="203"/>
      <c r="D218" s="203"/>
      <c r="E218" s="203"/>
      <c r="F218" s="203"/>
      <c r="G218" s="203"/>
      <c r="H218" s="203"/>
      <c r="I218" s="203"/>
      <c r="J218" s="203"/>
      <c r="K218" s="547"/>
      <c r="L218" s="547"/>
      <c r="M218" s="547"/>
      <c r="N218" s="547"/>
      <c r="O218" s="547"/>
      <c r="P218" s="547"/>
      <c r="Q218" s="547"/>
      <c r="R218" s="203"/>
      <c r="S218" s="8"/>
      <c r="T218" s="8"/>
      <c r="U218" s="8"/>
      <c r="V218" s="8"/>
      <c r="W218" s="8"/>
      <c r="X218" s="8"/>
      <c r="Y218" s="8"/>
    </row>
    <row r="219" spans="1:25" ht="15.75">
      <c r="A219" s="592"/>
      <c r="B219" s="203"/>
      <c r="C219" s="203"/>
      <c r="D219" s="203"/>
      <c r="E219" s="203"/>
      <c r="F219" s="203"/>
      <c r="G219" s="203"/>
      <c r="H219" s="203"/>
      <c r="I219" s="203"/>
      <c r="J219" s="203"/>
      <c r="K219" s="547"/>
      <c r="L219" s="547"/>
      <c r="M219" s="547"/>
      <c r="N219" s="547"/>
      <c r="O219" s="547"/>
      <c r="P219" s="547"/>
      <c r="Q219" s="547"/>
      <c r="R219" s="203"/>
      <c r="S219" s="8"/>
      <c r="T219" s="8"/>
      <c r="U219" s="8"/>
      <c r="V219" s="8"/>
      <c r="W219" s="8"/>
      <c r="X219" s="8"/>
      <c r="Y219" s="8"/>
    </row>
    <row r="220" spans="1:25" ht="15.75">
      <c r="A220" s="592"/>
      <c r="B220" s="203"/>
      <c r="C220" s="203"/>
      <c r="D220" s="203"/>
      <c r="E220" s="203"/>
      <c r="F220" s="203"/>
      <c r="G220" s="203"/>
      <c r="H220" s="203"/>
      <c r="I220" s="203"/>
      <c r="J220" s="203"/>
      <c r="K220" s="547"/>
      <c r="L220" s="547"/>
      <c r="M220" s="547"/>
      <c r="N220" s="547"/>
      <c r="O220" s="547"/>
      <c r="P220" s="547"/>
      <c r="Q220" s="547"/>
      <c r="R220" s="203"/>
      <c r="S220" s="8"/>
      <c r="T220" s="8"/>
      <c r="U220" s="8"/>
      <c r="V220" s="8"/>
      <c r="W220" s="8"/>
      <c r="X220" s="8"/>
      <c r="Y220" s="8"/>
    </row>
    <row r="221" spans="1:25" ht="15.75">
      <c r="A221" s="592"/>
      <c r="B221" s="203"/>
      <c r="C221" s="203"/>
      <c r="D221" s="203"/>
      <c r="E221" s="203"/>
      <c r="F221" s="203"/>
      <c r="G221" s="203"/>
      <c r="H221" s="203"/>
      <c r="I221" s="203"/>
      <c r="J221" s="203"/>
      <c r="K221" s="547"/>
      <c r="L221" s="547"/>
      <c r="M221" s="547"/>
      <c r="N221" s="547"/>
      <c r="O221" s="547"/>
      <c r="P221" s="547"/>
      <c r="Q221" s="547"/>
      <c r="R221" s="203"/>
      <c r="S221" s="8"/>
      <c r="T221" s="8"/>
      <c r="U221" s="8"/>
      <c r="V221" s="8"/>
      <c r="W221" s="8"/>
      <c r="X221" s="8"/>
      <c r="Y221" s="8"/>
    </row>
    <row r="222" spans="1:25" ht="15.75">
      <c r="A222" s="592"/>
      <c r="B222" s="203"/>
      <c r="C222" s="203"/>
      <c r="D222" s="203"/>
      <c r="E222" s="203"/>
      <c r="F222" s="203"/>
      <c r="G222" s="203"/>
      <c r="H222" s="203"/>
      <c r="I222" s="203"/>
      <c r="J222" s="203"/>
      <c r="K222" s="547"/>
      <c r="L222" s="547"/>
      <c r="M222" s="547"/>
      <c r="N222" s="547"/>
      <c r="O222" s="547"/>
      <c r="P222" s="547"/>
      <c r="Q222" s="547"/>
      <c r="R222" s="203"/>
      <c r="S222" s="8"/>
      <c r="T222" s="8"/>
      <c r="U222" s="8"/>
      <c r="V222" s="8"/>
      <c r="W222" s="8"/>
      <c r="X222" s="8"/>
      <c r="Y222" s="8"/>
    </row>
    <row r="223" spans="1:25" ht="15.75">
      <c r="A223" s="592"/>
      <c r="B223" s="203"/>
      <c r="C223" s="203"/>
      <c r="D223" s="203"/>
      <c r="E223" s="203"/>
      <c r="F223" s="203"/>
      <c r="G223" s="203"/>
      <c r="H223" s="203"/>
      <c r="I223" s="203"/>
      <c r="J223" s="203"/>
      <c r="K223" s="547"/>
      <c r="L223" s="547"/>
      <c r="M223" s="547"/>
      <c r="N223" s="547"/>
      <c r="O223" s="547"/>
      <c r="P223" s="547"/>
      <c r="Q223" s="547"/>
      <c r="R223" s="203"/>
      <c r="S223" s="8"/>
      <c r="T223" s="8"/>
      <c r="U223" s="8"/>
      <c r="V223" s="8"/>
      <c r="W223" s="8"/>
      <c r="X223" s="8"/>
      <c r="Y223" s="8"/>
    </row>
    <row r="224" spans="1:25" ht="15.75">
      <c r="A224" s="592"/>
      <c r="B224" s="203"/>
      <c r="C224" s="203"/>
      <c r="D224" s="203"/>
      <c r="E224" s="203"/>
      <c r="F224" s="203"/>
      <c r="G224" s="203"/>
      <c r="H224" s="203"/>
      <c r="I224" s="203"/>
      <c r="J224" s="203"/>
      <c r="K224" s="547"/>
      <c r="L224" s="547"/>
      <c r="M224" s="547"/>
      <c r="N224" s="547"/>
      <c r="O224" s="547"/>
      <c r="P224" s="547"/>
      <c r="Q224" s="547"/>
      <c r="R224" s="203"/>
      <c r="S224" s="8"/>
      <c r="T224" s="8"/>
      <c r="U224" s="8"/>
      <c r="V224" s="8"/>
      <c r="W224" s="8"/>
      <c r="X224" s="8"/>
      <c r="Y224" s="8"/>
    </row>
    <row r="225" spans="1:25" ht="15.75">
      <c r="A225" s="592"/>
      <c r="B225" s="203"/>
      <c r="C225" s="203"/>
      <c r="D225" s="203"/>
      <c r="E225" s="203"/>
      <c r="F225" s="203"/>
      <c r="G225" s="203"/>
      <c r="H225" s="203"/>
      <c r="I225" s="203"/>
      <c r="J225" s="203"/>
      <c r="K225" s="547"/>
      <c r="L225" s="547"/>
      <c r="M225" s="547"/>
      <c r="N225" s="547"/>
      <c r="O225" s="547"/>
      <c r="P225" s="547"/>
      <c r="Q225" s="547"/>
      <c r="R225" s="203"/>
      <c r="S225" s="8"/>
      <c r="T225" s="8"/>
      <c r="U225" s="8"/>
      <c r="V225" s="8"/>
      <c r="W225" s="8"/>
      <c r="X225" s="8"/>
      <c r="Y225" s="8"/>
    </row>
    <row r="226" spans="1:25" ht="15.75">
      <c r="A226" s="592"/>
      <c r="B226" s="203"/>
      <c r="C226" s="203"/>
      <c r="D226" s="203"/>
      <c r="E226" s="203"/>
      <c r="F226" s="203"/>
      <c r="G226" s="203"/>
      <c r="H226" s="203"/>
      <c r="I226" s="203"/>
      <c r="J226" s="203"/>
      <c r="K226" s="547"/>
      <c r="L226" s="547"/>
      <c r="M226" s="547"/>
      <c r="N226" s="547"/>
      <c r="O226" s="547"/>
      <c r="P226" s="547"/>
      <c r="Q226" s="547"/>
      <c r="R226" s="203"/>
      <c r="S226" s="8"/>
      <c r="T226" s="8"/>
      <c r="U226" s="8"/>
      <c r="V226" s="8"/>
      <c r="W226" s="8"/>
      <c r="X226" s="8"/>
      <c r="Y226" s="8"/>
    </row>
    <row r="227" spans="1:25" ht="15.75">
      <c r="A227" s="592"/>
      <c r="B227" s="203"/>
      <c r="C227" s="203"/>
      <c r="D227" s="203"/>
      <c r="E227" s="203"/>
      <c r="F227" s="203"/>
      <c r="G227" s="203"/>
      <c r="H227" s="203"/>
      <c r="I227" s="203"/>
      <c r="J227" s="203"/>
      <c r="K227" s="547"/>
      <c r="L227" s="547"/>
      <c r="M227" s="547"/>
      <c r="N227" s="547"/>
      <c r="O227" s="547"/>
      <c r="P227" s="547"/>
      <c r="Q227" s="547"/>
      <c r="R227" s="203"/>
      <c r="S227" s="8"/>
      <c r="T227" s="8"/>
      <c r="U227" s="8"/>
      <c r="V227" s="8"/>
      <c r="W227" s="8"/>
      <c r="X227" s="8"/>
      <c r="Y227" s="8"/>
    </row>
    <row r="228" spans="1:25" ht="15.75">
      <c r="A228" s="592"/>
      <c r="B228" s="203"/>
      <c r="C228" s="203"/>
      <c r="D228" s="203"/>
      <c r="E228" s="203"/>
      <c r="F228" s="203"/>
      <c r="G228" s="203"/>
      <c r="H228" s="203"/>
      <c r="I228" s="203"/>
      <c r="J228" s="203"/>
      <c r="K228" s="547"/>
      <c r="L228" s="547"/>
      <c r="M228" s="547"/>
      <c r="N228" s="547"/>
      <c r="O228" s="547"/>
      <c r="P228" s="547"/>
      <c r="Q228" s="547"/>
      <c r="R228" s="203"/>
      <c r="S228" s="8"/>
      <c r="T228" s="8"/>
      <c r="U228" s="8"/>
      <c r="V228" s="8"/>
      <c r="W228" s="8"/>
      <c r="X228" s="8"/>
      <c r="Y228" s="8"/>
    </row>
    <row r="229" spans="1:25" ht="15.75">
      <c r="A229" s="592"/>
      <c r="B229" s="203"/>
      <c r="C229" s="203"/>
      <c r="D229" s="203"/>
      <c r="E229" s="203"/>
      <c r="F229" s="203"/>
      <c r="G229" s="203"/>
      <c r="H229" s="203"/>
      <c r="I229" s="203"/>
      <c r="J229" s="203"/>
      <c r="K229" s="547"/>
      <c r="L229" s="547"/>
      <c r="M229" s="547"/>
      <c r="N229" s="547"/>
      <c r="O229" s="547"/>
      <c r="P229" s="547"/>
      <c r="Q229" s="547"/>
      <c r="R229" s="203"/>
      <c r="S229" s="8"/>
      <c r="T229" s="8"/>
      <c r="U229" s="8"/>
      <c r="V229" s="8"/>
      <c r="W229" s="8"/>
      <c r="X229" s="8"/>
      <c r="Y229" s="8"/>
    </row>
    <row r="230" spans="1:25" ht="15.75">
      <c r="A230" s="592"/>
      <c r="B230" s="203"/>
      <c r="C230" s="203"/>
      <c r="D230" s="203"/>
      <c r="E230" s="203"/>
      <c r="F230" s="203"/>
      <c r="G230" s="203"/>
      <c r="H230" s="203"/>
      <c r="I230" s="203"/>
      <c r="J230" s="203"/>
      <c r="K230" s="547"/>
      <c r="L230" s="547"/>
      <c r="M230" s="547"/>
      <c r="N230" s="547"/>
      <c r="O230" s="547"/>
      <c r="P230" s="547"/>
      <c r="Q230" s="547"/>
      <c r="R230" s="203"/>
      <c r="S230" s="8"/>
      <c r="T230" s="8"/>
      <c r="U230" s="8"/>
      <c r="V230" s="8"/>
      <c r="W230" s="8"/>
      <c r="X230" s="8"/>
      <c r="Y230" s="8"/>
    </row>
    <row r="231" spans="1:25" ht="15.75">
      <c r="A231" s="592"/>
      <c r="B231" s="203"/>
      <c r="C231" s="203"/>
      <c r="D231" s="203"/>
      <c r="E231" s="203"/>
      <c r="F231" s="203"/>
      <c r="G231" s="203"/>
      <c r="H231" s="203"/>
      <c r="I231" s="203"/>
      <c r="J231" s="203"/>
      <c r="K231" s="547"/>
      <c r="L231" s="547"/>
      <c r="M231" s="547"/>
      <c r="N231" s="547"/>
      <c r="O231" s="547"/>
      <c r="P231" s="547"/>
      <c r="Q231" s="547"/>
      <c r="R231" s="203"/>
      <c r="S231" s="8"/>
      <c r="T231" s="8"/>
      <c r="U231" s="8"/>
      <c r="V231" s="8"/>
      <c r="W231" s="8"/>
      <c r="X231" s="8"/>
      <c r="Y231" s="8"/>
    </row>
    <row r="232" spans="1:25" ht="15.75">
      <c r="A232" s="592"/>
      <c r="B232" s="203"/>
      <c r="C232" s="203"/>
      <c r="D232" s="203"/>
      <c r="E232" s="203"/>
      <c r="F232" s="203"/>
      <c r="G232" s="203"/>
      <c r="H232" s="203"/>
      <c r="I232" s="203"/>
      <c r="J232" s="203"/>
      <c r="K232" s="547"/>
      <c r="L232" s="547"/>
      <c r="M232" s="547"/>
      <c r="N232" s="547"/>
      <c r="O232" s="547"/>
      <c r="P232" s="547"/>
      <c r="Q232" s="547"/>
      <c r="R232" s="203"/>
      <c r="S232" s="8"/>
      <c r="T232" s="8"/>
      <c r="U232" s="8"/>
      <c r="V232" s="8"/>
      <c r="W232" s="8"/>
      <c r="X232" s="8"/>
      <c r="Y232" s="8"/>
    </row>
    <row r="233" spans="1:25" ht="15.75">
      <c r="A233" s="592"/>
      <c r="B233" s="203"/>
      <c r="C233" s="203"/>
      <c r="D233" s="203"/>
      <c r="E233" s="203"/>
      <c r="F233" s="203"/>
      <c r="G233" s="203"/>
      <c r="H233" s="203"/>
      <c r="I233" s="203"/>
      <c r="J233" s="203"/>
      <c r="K233" s="547"/>
      <c r="L233" s="547"/>
      <c r="M233" s="547"/>
      <c r="N233" s="547"/>
      <c r="O233" s="547"/>
      <c r="P233" s="547"/>
      <c r="Q233" s="547"/>
      <c r="R233" s="203"/>
      <c r="S233" s="8"/>
      <c r="T233" s="8"/>
      <c r="U233" s="8"/>
      <c r="V233" s="8"/>
      <c r="W233" s="8"/>
      <c r="X233" s="8"/>
      <c r="Y233" s="8"/>
    </row>
    <row r="234" spans="1:25" ht="15.75">
      <c r="A234" s="592"/>
      <c r="B234" s="203"/>
      <c r="C234" s="203"/>
      <c r="D234" s="203"/>
      <c r="E234" s="203"/>
      <c r="F234" s="203"/>
      <c r="G234" s="203"/>
      <c r="H234" s="203"/>
      <c r="I234" s="203"/>
      <c r="J234" s="203"/>
      <c r="K234" s="547"/>
      <c r="L234" s="547"/>
      <c r="M234" s="547"/>
      <c r="N234" s="547"/>
      <c r="O234" s="547"/>
      <c r="P234" s="547"/>
      <c r="Q234" s="547"/>
      <c r="R234" s="203"/>
      <c r="S234" s="8"/>
      <c r="T234" s="8"/>
      <c r="U234" s="8"/>
      <c r="V234" s="8"/>
      <c r="W234" s="8"/>
      <c r="X234" s="8"/>
      <c r="Y234" s="8"/>
    </row>
    <row r="235" spans="1:25" ht="15.75">
      <c r="A235" s="592"/>
      <c r="B235" s="203"/>
      <c r="C235" s="203"/>
      <c r="D235" s="203"/>
      <c r="E235" s="203"/>
      <c r="F235" s="203"/>
      <c r="G235" s="203"/>
      <c r="H235" s="203"/>
      <c r="I235" s="203"/>
      <c r="J235" s="203"/>
      <c r="K235" s="547"/>
      <c r="L235" s="547"/>
      <c r="M235" s="547"/>
      <c r="N235" s="547"/>
      <c r="O235" s="547"/>
      <c r="P235" s="547"/>
      <c r="Q235" s="547"/>
      <c r="R235" s="203"/>
      <c r="S235" s="8"/>
      <c r="T235" s="8"/>
      <c r="U235" s="8"/>
      <c r="V235" s="8"/>
      <c r="W235" s="8"/>
      <c r="X235" s="8"/>
      <c r="Y235" s="8"/>
    </row>
    <row r="236" spans="1:25" ht="15.75">
      <c r="A236" s="592"/>
      <c r="B236" s="203"/>
      <c r="C236" s="203"/>
      <c r="D236" s="203"/>
      <c r="E236" s="203"/>
      <c r="F236" s="203"/>
      <c r="G236" s="203"/>
      <c r="H236" s="203"/>
      <c r="I236" s="203"/>
      <c r="J236" s="203"/>
      <c r="K236" s="547"/>
      <c r="L236" s="547"/>
      <c r="M236" s="547"/>
      <c r="N236" s="547"/>
      <c r="O236" s="547"/>
      <c r="P236" s="547"/>
      <c r="Q236" s="547"/>
      <c r="R236" s="203"/>
      <c r="S236" s="8"/>
      <c r="T236" s="8"/>
      <c r="U236" s="8"/>
      <c r="V236" s="8"/>
      <c r="W236" s="8"/>
      <c r="X236" s="8"/>
      <c r="Y236" s="8"/>
    </row>
    <row r="237" spans="1:25" ht="15.75">
      <c r="A237" s="592"/>
      <c r="B237" s="203"/>
      <c r="C237" s="203"/>
      <c r="D237" s="203"/>
      <c r="E237" s="203"/>
      <c r="F237" s="203"/>
      <c r="G237" s="203"/>
      <c r="H237" s="203"/>
      <c r="I237" s="203"/>
      <c r="J237" s="203"/>
      <c r="K237" s="547"/>
      <c r="L237" s="547"/>
      <c r="M237" s="547"/>
      <c r="N237" s="547"/>
      <c r="O237" s="547"/>
      <c r="P237" s="547"/>
      <c r="Q237" s="547"/>
      <c r="R237" s="203"/>
      <c r="S237" s="8"/>
      <c r="T237" s="8"/>
      <c r="U237" s="8"/>
      <c r="V237" s="8"/>
      <c r="W237" s="8"/>
      <c r="X237" s="8"/>
      <c r="Y237" s="8"/>
    </row>
    <row r="238" spans="1:25" ht="15.75">
      <c r="A238" s="592"/>
      <c r="B238" s="203"/>
      <c r="C238" s="203"/>
      <c r="D238" s="203"/>
      <c r="E238" s="203"/>
      <c r="F238" s="203"/>
      <c r="G238" s="203"/>
      <c r="H238" s="203"/>
      <c r="I238" s="203"/>
      <c r="J238" s="203"/>
      <c r="K238" s="547"/>
      <c r="L238" s="547"/>
      <c r="M238" s="547"/>
      <c r="N238" s="547"/>
      <c r="O238" s="547"/>
      <c r="P238" s="547"/>
      <c r="Q238" s="547"/>
      <c r="R238" s="203"/>
      <c r="S238" s="8"/>
      <c r="T238" s="8"/>
      <c r="U238" s="8"/>
      <c r="V238" s="8"/>
      <c r="W238" s="8"/>
      <c r="X238" s="8"/>
      <c r="Y238" s="8"/>
    </row>
    <row r="239" spans="1:25" ht="15.75">
      <c r="A239" s="592"/>
      <c r="B239" s="203"/>
      <c r="C239" s="203"/>
      <c r="D239" s="203"/>
      <c r="E239" s="203"/>
      <c r="F239" s="203"/>
      <c r="G239" s="203"/>
      <c r="H239" s="203"/>
      <c r="I239" s="203"/>
      <c r="J239" s="203"/>
      <c r="K239" s="547"/>
      <c r="L239" s="547"/>
      <c r="M239" s="547"/>
      <c r="N239" s="547"/>
      <c r="O239" s="547"/>
      <c r="P239" s="547"/>
      <c r="Q239" s="547"/>
      <c r="R239" s="203"/>
      <c r="S239" s="8"/>
      <c r="T239" s="8"/>
      <c r="U239" s="8"/>
      <c r="V239" s="8"/>
      <c r="W239" s="8"/>
      <c r="X239" s="8"/>
      <c r="Y239" s="8"/>
    </row>
    <row r="240" spans="1:25" ht="15.75">
      <c r="A240" s="592"/>
      <c r="B240" s="203"/>
      <c r="C240" s="203"/>
      <c r="D240" s="203"/>
      <c r="E240" s="203"/>
      <c r="F240" s="203"/>
      <c r="G240" s="203"/>
      <c r="H240" s="203"/>
      <c r="I240" s="203"/>
      <c r="J240" s="203"/>
      <c r="K240" s="547"/>
      <c r="L240" s="547"/>
      <c r="M240" s="547"/>
      <c r="N240" s="547"/>
      <c r="O240" s="547"/>
      <c r="P240" s="547"/>
      <c r="Q240" s="547"/>
      <c r="R240" s="203"/>
      <c r="S240" s="8"/>
      <c r="T240" s="8"/>
      <c r="U240" s="8"/>
      <c r="V240" s="8"/>
      <c r="W240" s="8"/>
      <c r="X240" s="8"/>
      <c r="Y240" s="8"/>
    </row>
    <row r="241" spans="1:25" ht="15.75">
      <c r="A241" s="592"/>
      <c r="B241" s="203"/>
      <c r="C241" s="203"/>
      <c r="D241" s="203"/>
      <c r="E241" s="203"/>
      <c r="F241" s="203"/>
      <c r="G241" s="203"/>
      <c r="H241" s="203"/>
      <c r="I241" s="203"/>
      <c r="J241" s="203"/>
      <c r="K241" s="547"/>
      <c r="L241" s="547"/>
      <c r="M241" s="547"/>
      <c r="N241" s="547"/>
      <c r="O241" s="547"/>
      <c r="P241" s="547"/>
      <c r="Q241" s="547"/>
      <c r="R241" s="203"/>
      <c r="S241" s="8"/>
      <c r="T241" s="8"/>
      <c r="U241" s="8"/>
      <c r="V241" s="8"/>
      <c r="W241" s="8"/>
      <c r="X241" s="8"/>
      <c r="Y241" s="8"/>
    </row>
    <row r="242" spans="1:25" ht="15.75">
      <c r="A242" s="592"/>
      <c r="B242" s="203"/>
      <c r="C242" s="203"/>
      <c r="D242" s="203"/>
      <c r="E242" s="203"/>
      <c r="F242" s="203"/>
      <c r="G242" s="203"/>
      <c r="H242" s="203"/>
      <c r="I242" s="203"/>
      <c r="J242" s="203"/>
      <c r="K242" s="547"/>
      <c r="L242" s="547"/>
      <c r="M242" s="547"/>
      <c r="N242" s="547"/>
      <c r="O242" s="547"/>
      <c r="P242" s="547"/>
      <c r="Q242" s="547"/>
      <c r="R242" s="203"/>
      <c r="S242" s="8"/>
      <c r="T242" s="8"/>
      <c r="U242" s="8"/>
      <c r="V242" s="8"/>
      <c r="W242" s="8"/>
      <c r="X242" s="8"/>
      <c r="Y242" s="8"/>
    </row>
    <row r="243" spans="1:25" ht="15.75">
      <c r="A243" s="592"/>
      <c r="B243" s="203"/>
      <c r="C243" s="203"/>
      <c r="D243" s="203"/>
      <c r="E243" s="203"/>
      <c r="F243" s="203"/>
      <c r="G243" s="203"/>
      <c r="H243" s="203"/>
      <c r="I243" s="203"/>
      <c r="J243" s="203"/>
      <c r="K243" s="547"/>
      <c r="L243" s="547"/>
      <c r="M243" s="547"/>
      <c r="N243" s="547"/>
      <c r="O243" s="547"/>
      <c r="P243" s="547"/>
      <c r="Q243" s="547"/>
      <c r="R243" s="203"/>
      <c r="S243" s="8"/>
      <c r="T243" s="8"/>
      <c r="U243" s="8"/>
      <c r="V243" s="8"/>
      <c r="W243" s="8"/>
      <c r="X243" s="8"/>
      <c r="Y243" s="8"/>
    </row>
    <row r="244" spans="1:25" ht="15.75">
      <c r="A244" s="592"/>
      <c r="B244" s="203"/>
      <c r="C244" s="203"/>
      <c r="D244" s="203"/>
      <c r="E244" s="203"/>
      <c r="F244" s="203"/>
      <c r="G244" s="203"/>
      <c r="H244" s="203"/>
      <c r="I244" s="203"/>
      <c r="J244" s="203"/>
      <c r="K244" s="547"/>
      <c r="L244" s="547"/>
      <c r="M244" s="547"/>
      <c r="N244" s="547"/>
      <c r="O244" s="547"/>
      <c r="P244" s="547"/>
      <c r="Q244" s="547"/>
      <c r="R244" s="203"/>
      <c r="S244" s="8"/>
      <c r="T244" s="8"/>
      <c r="U244" s="8"/>
      <c r="V244" s="8"/>
      <c r="W244" s="8"/>
      <c r="X244" s="8"/>
      <c r="Y244" s="8"/>
    </row>
    <row r="245" spans="1:25" ht="15.75">
      <c r="A245" s="592"/>
      <c r="B245" s="203"/>
      <c r="C245" s="203"/>
      <c r="D245" s="203"/>
      <c r="E245" s="203"/>
      <c r="F245" s="203"/>
      <c r="G245" s="203"/>
      <c r="H245" s="203"/>
      <c r="I245" s="203"/>
      <c r="J245" s="203"/>
      <c r="K245" s="547"/>
      <c r="L245" s="547"/>
      <c r="M245" s="547"/>
      <c r="N245" s="547"/>
      <c r="O245" s="547"/>
      <c r="P245" s="547"/>
      <c r="Q245" s="547"/>
      <c r="R245" s="203"/>
      <c r="S245" s="8"/>
      <c r="T245" s="8"/>
      <c r="U245" s="8"/>
      <c r="V245" s="8"/>
      <c r="W245" s="8"/>
      <c r="X245" s="8"/>
      <c r="Y245" s="8"/>
    </row>
    <row r="246" spans="1:25" ht="15.75">
      <c r="A246" s="592"/>
      <c r="B246" s="203"/>
      <c r="C246" s="203"/>
      <c r="D246" s="203"/>
      <c r="E246" s="203"/>
      <c r="F246" s="203"/>
      <c r="G246" s="203"/>
      <c r="H246" s="203"/>
      <c r="I246" s="203"/>
      <c r="J246" s="203"/>
      <c r="K246" s="547"/>
      <c r="L246" s="547"/>
      <c r="M246" s="547"/>
      <c r="N246" s="547"/>
      <c r="O246" s="547"/>
      <c r="P246" s="547"/>
      <c r="Q246" s="547"/>
      <c r="R246" s="203"/>
      <c r="S246" s="8"/>
      <c r="T246" s="8"/>
      <c r="U246" s="8"/>
      <c r="V246" s="8"/>
      <c r="W246" s="8"/>
      <c r="X246" s="8"/>
      <c r="Y246" s="8"/>
    </row>
    <row r="247" spans="1:25" ht="15.75">
      <c r="A247" s="592"/>
      <c r="B247" s="203"/>
      <c r="C247" s="203"/>
      <c r="D247" s="203"/>
      <c r="E247" s="203"/>
      <c r="F247" s="203"/>
      <c r="G247" s="203"/>
      <c r="H247" s="203"/>
      <c r="I247" s="203"/>
      <c r="J247" s="203"/>
      <c r="K247" s="547"/>
      <c r="L247" s="547"/>
      <c r="M247" s="547"/>
      <c r="N247" s="547"/>
      <c r="O247" s="547"/>
      <c r="P247" s="547"/>
      <c r="Q247" s="547"/>
      <c r="R247" s="203"/>
      <c r="S247" s="8"/>
      <c r="T247" s="8"/>
      <c r="U247" s="8"/>
      <c r="V247" s="8"/>
      <c r="W247" s="8"/>
      <c r="X247" s="8"/>
      <c r="Y247" s="8"/>
    </row>
    <row r="248" spans="1:25" ht="15.75">
      <c r="A248" s="592"/>
      <c r="B248" s="203"/>
      <c r="C248" s="203"/>
      <c r="D248" s="203"/>
      <c r="E248" s="203"/>
      <c r="F248" s="203"/>
      <c r="G248" s="203"/>
      <c r="H248" s="203"/>
      <c r="I248" s="203"/>
      <c r="J248" s="203"/>
      <c r="K248" s="547"/>
      <c r="L248" s="547"/>
      <c r="M248" s="547"/>
      <c r="N248" s="547"/>
      <c r="O248" s="547"/>
      <c r="P248" s="547"/>
      <c r="Q248" s="547"/>
      <c r="R248" s="203"/>
      <c r="S248" s="8"/>
      <c r="T248" s="8"/>
      <c r="U248" s="8"/>
      <c r="V248" s="8"/>
      <c r="W248" s="8"/>
      <c r="X248" s="8"/>
      <c r="Y248" s="8"/>
    </row>
    <row r="249" spans="1:25" ht="15.75">
      <c r="A249" s="592"/>
      <c r="B249" s="203"/>
      <c r="C249" s="203"/>
      <c r="D249" s="203"/>
      <c r="E249" s="203"/>
      <c r="F249" s="203"/>
      <c r="G249" s="203"/>
      <c r="H249" s="203"/>
      <c r="I249" s="203"/>
      <c r="J249" s="203"/>
      <c r="K249" s="547"/>
      <c r="L249" s="547"/>
      <c r="M249" s="547"/>
      <c r="N249" s="547"/>
      <c r="O249" s="547"/>
      <c r="P249" s="547"/>
      <c r="Q249" s="547"/>
      <c r="R249" s="203"/>
      <c r="S249" s="8"/>
      <c r="T249" s="8"/>
      <c r="U249" s="8"/>
      <c r="V249" s="8"/>
      <c r="W249" s="8"/>
      <c r="X249" s="8"/>
      <c r="Y249" s="8"/>
    </row>
    <row r="250" spans="1:25" ht="15.75">
      <c r="A250" s="592"/>
      <c r="B250" s="203"/>
      <c r="C250" s="203"/>
      <c r="D250" s="203"/>
      <c r="E250" s="203"/>
      <c r="F250" s="203"/>
      <c r="G250" s="203"/>
      <c r="H250" s="203"/>
      <c r="I250" s="203"/>
      <c r="J250" s="203"/>
      <c r="K250" s="547"/>
      <c r="L250" s="547"/>
      <c r="M250" s="547"/>
      <c r="N250" s="547"/>
      <c r="O250" s="547"/>
      <c r="P250" s="547"/>
      <c r="Q250" s="547"/>
      <c r="R250" s="203"/>
      <c r="S250" s="8"/>
      <c r="T250" s="8"/>
      <c r="U250" s="8"/>
      <c r="V250" s="8"/>
      <c r="W250" s="8"/>
      <c r="X250" s="8"/>
      <c r="Y250" s="8"/>
    </row>
    <row r="251" spans="1:25" ht="15.75">
      <c r="A251" s="592"/>
      <c r="B251" s="203"/>
      <c r="C251" s="203"/>
      <c r="D251" s="203"/>
      <c r="E251" s="203"/>
      <c r="F251" s="203"/>
      <c r="G251" s="203"/>
      <c r="H251" s="203"/>
      <c r="I251" s="203"/>
      <c r="J251" s="203"/>
      <c r="K251" s="547"/>
      <c r="L251" s="547"/>
      <c r="M251" s="547"/>
      <c r="N251" s="547"/>
      <c r="O251" s="547"/>
      <c r="P251" s="547"/>
      <c r="Q251" s="547"/>
      <c r="R251" s="203"/>
      <c r="S251" s="8"/>
      <c r="T251" s="8"/>
      <c r="U251" s="8"/>
      <c r="V251" s="8"/>
      <c r="W251" s="8"/>
      <c r="X251" s="8"/>
      <c r="Y251" s="8"/>
    </row>
    <row r="252" spans="1:25" ht="15.75">
      <c r="A252" s="592"/>
      <c r="B252" s="203"/>
      <c r="C252" s="203"/>
      <c r="D252" s="203"/>
      <c r="E252" s="203"/>
      <c r="F252" s="203"/>
      <c r="G252" s="203"/>
      <c r="H252" s="203"/>
      <c r="I252" s="203"/>
      <c r="J252" s="203"/>
      <c r="K252" s="547"/>
      <c r="L252" s="547"/>
      <c r="M252" s="547"/>
      <c r="N252" s="547"/>
      <c r="O252" s="547"/>
      <c r="P252" s="547"/>
      <c r="Q252" s="547"/>
      <c r="R252" s="203"/>
      <c r="S252" s="8"/>
      <c r="T252" s="8"/>
      <c r="U252" s="8"/>
      <c r="V252" s="8"/>
      <c r="W252" s="8"/>
      <c r="X252" s="8"/>
      <c r="Y252" s="8"/>
    </row>
    <row r="253" spans="1:25" ht="15.75">
      <c r="A253" s="592"/>
      <c r="B253" s="203"/>
      <c r="C253" s="203"/>
      <c r="D253" s="203"/>
      <c r="E253" s="203"/>
      <c r="F253" s="203"/>
      <c r="G253" s="203"/>
      <c r="H253" s="203"/>
      <c r="I253" s="203"/>
      <c r="J253" s="203"/>
      <c r="K253" s="547"/>
      <c r="L253" s="547"/>
      <c r="M253" s="547"/>
      <c r="N253" s="547"/>
      <c r="O253" s="547"/>
      <c r="P253" s="547"/>
      <c r="Q253" s="547"/>
      <c r="R253" s="203"/>
      <c r="S253" s="8"/>
      <c r="T253" s="8"/>
      <c r="U253" s="8"/>
      <c r="V253" s="8"/>
      <c r="W253" s="8"/>
      <c r="X253" s="8"/>
      <c r="Y253" s="8"/>
    </row>
    <row r="254" spans="1:25" ht="15.75">
      <c r="A254" s="592"/>
      <c r="B254" s="203"/>
      <c r="C254" s="203"/>
      <c r="D254" s="203"/>
      <c r="E254" s="203"/>
      <c r="F254" s="203"/>
      <c r="G254" s="203"/>
      <c r="H254" s="203"/>
      <c r="I254" s="203"/>
      <c r="J254" s="203"/>
      <c r="K254" s="547"/>
      <c r="L254" s="547"/>
      <c r="M254" s="547"/>
      <c r="N254" s="547"/>
      <c r="O254" s="547"/>
      <c r="P254" s="547"/>
      <c r="Q254" s="547"/>
      <c r="R254" s="203"/>
      <c r="S254" s="8"/>
      <c r="T254" s="8"/>
      <c r="U254" s="8"/>
      <c r="V254" s="8"/>
      <c r="W254" s="8"/>
      <c r="X254" s="8"/>
      <c r="Y254" s="8"/>
    </row>
    <row r="255" spans="1:25" ht="15.75">
      <c r="A255" s="592"/>
      <c r="B255" s="203"/>
      <c r="C255" s="203"/>
      <c r="D255" s="203"/>
      <c r="E255" s="203"/>
      <c r="F255" s="203"/>
      <c r="G255" s="203"/>
      <c r="H255" s="203"/>
      <c r="I255" s="203"/>
      <c r="J255" s="203"/>
      <c r="K255" s="547"/>
      <c r="L255" s="547"/>
      <c r="M255" s="547"/>
      <c r="N255" s="547"/>
      <c r="O255" s="547"/>
      <c r="P255" s="547"/>
      <c r="Q255" s="547"/>
      <c r="R255" s="203"/>
      <c r="S255" s="8"/>
      <c r="T255" s="8"/>
      <c r="U255" s="8"/>
      <c r="V255" s="8"/>
      <c r="W255" s="8"/>
      <c r="X255" s="8"/>
      <c r="Y255" s="8"/>
    </row>
    <row r="256" spans="1:25" ht="15.75">
      <c r="A256" s="592"/>
      <c r="B256" s="203"/>
      <c r="C256" s="203"/>
      <c r="D256" s="203"/>
      <c r="E256" s="203"/>
      <c r="F256" s="203"/>
      <c r="G256" s="203"/>
      <c r="H256" s="203"/>
      <c r="I256" s="203"/>
      <c r="J256" s="203"/>
      <c r="K256" s="547"/>
      <c r="L256" s="547"/>
      <c r="M256" s="547"/>
      <c r="N256" s="547"/>
      <c r="O256" s="547"/>
      <c r="P256" s="547"/>
      <c r="Q256" s="547"/>
      <c r="R256" s="203"/>
      <c r="S256" s="8"/>
      <c r="T256" s="8"/>
      <c r="U256" s="8"/>
      <c r="V256" s="8"/>
      <c r="W256" s="8"/>
      <c r="X256" s="8"/>
      <c r="Y256" s="8"/>
    </row>
    <row r="257" spans="1:25" ht="15.75">
      <c r="A257" s="592"/>
      <c r="B257" s="203"/>
      <c r="C257" s="203"/>
      <c r="D257" s="203"/>
      <c r="E257" s="203"/>
      <c r="F257" s="203"/>
      <c r="G257" s="203"/>
      <c r="H257" s="203"/>
      <c r="I257" s="203"/>
      <c r="J257" s="203"/>
      <c r="K257" s="547"/>
      <c r="L257" s="547"/>
      <c r="M257" s="547"/>
      <c r="N257" s="547"/>
      <c r="O257" s="547"/>
      <c r="P257" s="547"/>
      <c r="Q257" s="547"/>
      <c r="R257" s="203"/>
      <c r="S257" s="8"/>
      <c r="T257" s="8"/>
      <c r="U257" s="8"/>
      <c r="V257" s="8"/>
      <c r="W257" s="8"/>
      <c r="X257" s="8"/>
      <c r="Y257" s="8"/>
    </row>
    <row r="258" spans="1:25" ht="15.75">
      <c r="A258" s="592"/>
      <c r="B258" s="203"/>
      <c r="C258" s="203"/>
      <c r="D258" s="203"/>
      <c r="E258" s="203"/>
      <c r="F258" s="203"/>
      <c r="G258" s="203"/>
      <c r="H258" s="203"/>
      <c r="I258" s="203"/>
      <c r="J258" s="203"/>
      <c r="K258" s="547"/>
      <c r="L258" s="547"/>
      <c r="M258" s="547"/>
      <c r="N258" s="547"/>
      <c r="O258" s="547"/>
      <c r="P258" s="547"/>
      <c r="Q258" s="547"/>
      <c r="R258" s="203"/>
      <c r="S258" s="8"/>
      <c r="T258" s="8"/>
      <c r="U258" s="8"/>
      <c r="V258" s="8"/>
      <c r="W258" s="8"/>
      <c r="X258" s="8"/>
      <c r="Y258" s="8"/>
    </row>
    <row r="259" spans="1:25" ht="15.75">
      <c r="A259" s="592"/>
      <c r="B259" s="203"/>
      <c r="C259" s="203"/>
      <c r="D259" s="203"/>
      <c r="E259" s="203"/>
      <c r="F259" s="203"/>
      <c r="G259" s="203"/>
      <c r="H259" s="203"/>
      <c r="I259" s="203"/>
      <c r="J259" s="203"/>
      <c r="K259" s="547"/>
      <c r="L259" s="547"/>
      <c r="M259" s="547"/>
      <c r="N259" s="547"/>
      <c r="O259" s="547"/>
      <c r="P259" s="547"/>
      <c r="Q259" s="547"/>
      <c r="R259" s="203"/>
      <c r="S259" s="8"/>
      <c r="T259" s="8"/>
      <c r="U259" s="8"/>
      <c r="V259" s="8"/>
      <c r="W259" s="8"/>
      <c r="X259" s="8"/>
      <c r="Y259" s="8"/>
    </row>
    <row r="260" spans="1:25" ht="15.75">
      <c r="A260" s="592"/>
      <c r="B260" s="203"/>
      <c r="C260" s="203"/>
      <c r="D260" s="203"/>
      <c r="E260" s="203"/>
      <c r="F260" s="203"/>
      <c r="G260" s="203"/>
      <c r="H260" s="203"/>
      <c r="I260" s="203"/>
      <c r="J260" s="203"/>
      <c r="K260" s="547"/>
      <c r="L260" s="547"/>
      <c r="M260" s="547"/>
      <c r="N260" s="547"/>
      <c r="O260" s="547"/>
      <c r="P260" s="547"/>
      <c r="Q260" s="547"/>
      <c r="R260" s="203"/>
      <c r="S260" s="8"/>
      <c r="T260" s="8"/>
      <c r="U260" s="8"/>
      <c r="V260" s="8"/>
      <c r="W260" s="8"/>
      <c r="X260" s="8"/>
      <c r="Y260" s="8"/>
    </row>
    <row r="261" spans="1:25" ht="15.75">
      <c r="A261" s="592"/>
      <c r="B261" s="203"/>
      <c r="C261" s="203"/>
      <c r="D261" s="203"/>
      <c r="E261" s="203"/>
      <c r="F261" s="203"/>
      <c r="G261" s="203"/>
      <c r="H261" s="203"/>
      <c r="I261" s="203"/>
      <c r="J261" s="203"/>
      <c r="K261" s="547"/>
      <c r="L261" s="547"/>
      <c r="M261" s="547"/>
      <c r="N261" s="547"/>
      <c r="O261" s="547"/>
      <c r="P261" s="547"/>
      <c r="Q261" s="547"/>
      <c r="R261" s="203"/>
      <c r="S261" s="8"/>
      <c r="T261" s="8"/>
      <c r="U261" s="8"/>
      <c r="V261" s="8"/>
      <c r="W261" s="8"/>
      <c r="X261" s="8"/>
      <c r="Y261" s="8"/>
    </row>
    <row r="262" spans="1:25" ht="15.75">
      <c r="A262" s="592"/>
      <c r="B262" s="203"/>
      <c r="C262" s="203"/>
      <c r="D262" s="203"/>
      <c r="E262" s="203"/>
      <c r="F262" s="203"/>
      <c r="G262" s="203"/>
      <c r="H262" s="203"/>
      <c r="I262" s="203"/>
      <c r="J262" s="203"/>
      <c r="K262" s="547"/>
      <c r="L262" s="547"/>
      <c r="M262" s="547"/>
      <c r="N262" s="547"/>
      <c r="O262" s="547"/>
      <c r="P262" s="547"/>
      <c r="Q262" s="547"/>
      <c r="R262" s="203"/>
      <c r="S262" s="8"/>
      <c r="T262" s="8"/>
      <c r="U262" s="8"/>
      <c r="V262" s="8"/>
      <c r="W262" s="8"/>
      <c r="X262" s="8"/>
      <c r="Y262" s="8"/>
    </row>
    <row r="263" spans="1:25" ht="15.75">
      <c r="A263" s="592"/>
      <c r="B263" s="203"/>
      <c r="C263" s="203"/>
      <c r="D263" s="203"/>
      <c r="E263" s="203"/>
      <c r="F263" s="203"/>
      <c r="G263" s="203"/>
      <c r="H263" s="203"/>
      <c r="I263" s="203"/>
      <c r="J263" s="203"/>
      <c r="K263" s="547"/>
      <c r="L263" s="547"/>
      <c r="M263" s="547"/>
      <c r="N263" s="547"/>
      <c r="O263" s="547"/>
      <c r="P263" s="547"/>
      <c r="Q263" s="547"/>
      <c r="R263" s="203"/>
      <c r="S263" s="8"/>
      <c r="T263" s="8"/>
      <c r="U263" s="8"/>
      <c r="V263" s="8"/>
      <c r="W263" s="8"/>
      <c r="X263" s="8"/>
      <c r="Y263" s="8"/>
    </row>
    <row r="264" spans="1:25" ht="15.75">
      <c r="A264" s="592"/>
      <c r="B264" s="203"/>
      <c r="C264" s="203"/>
      <c r="D264" s="203"/>
      <c r="E264" s="203"/>
      <c r="F264" s="203"/>
      <c r="G264" s="203"/>
      <c r="H264" s="203"/>
      <c r="I264" s="203"/>
      <c r="J264" s="203"/>
      <c r="K264" s="547"/>
      <c r="L264" s="547"/>
      <c r="M264" s="547"/>
      <c r="N264" s="547"/>
      <c r="O264" s="547"/>
      <c r="P264" s="547"/>
      <c r="Q264" s="547"/>
      <c r="R264" s="203"/>
      <c r="S264" s="8"/>
      <c r="T264" s="8"/>
      <c r="U264" s="8"/>
      <c r="V264" s="8"/>
      <c r="W264" s="8"/>
      <c r="X264" s="8"/>
      <c r="Y264" s="8"/>
    </row>
    <row r="265" spans="1:25" ht="15.75">
      <c r="A265" s="592"/>
      <c r="B265" s="203"/>
      <c r="C265" s="203"/>
      <c r="D265" s="203"/>
      <c r="E265" s="203"/>
      <c r="F265" s="203"/>
      <c r="G265" s="203"/>
      <c r="H265" s="203"/>
      <c r="I265" s="203"/>
      <c r="J265" s="203"/>
      <c r="K265" s="547"/>
      <c r="L265" s="547"/>
      <c r="M265" s="547"/>
      <c r="N265" s="547"/>
      <c r="O265" s="547"/>
      <c r="P265" s="547"/>
      <c r="Q265" s="547"/>
      <c r="R265" s="203"/>
      <c r="S265" s="8"/>
      <c r="T265" s="8"/>
      <c r="U265" s="8"/>
      <c r="V265" s="8"/>
      <c r="W265" s="8"/>
      <c r="X265" s="8"/>
      <c r="Y265" s="8"/>
    </row>
    <row r="266" spans="1:25" ht="15.75">
      <c r="A266" s="592"/>
      <c r="B266" s="203"/>
      <c r="C266" s="203"/>
      <c r="D266" s="203"/>
      <c r="E266" s="203"/>
      <c r="F266" s="203"/>
      <c r="G266" s="203"/>
      <c r="H266" s="203"/>
      <c r="I266" s="203"/>
      <c r="J266" s="203"/>
      <c r="K266" s="547"/>
      <c r="L266" s="547"/>
      <c r="M266" s="547"/>
      <c r="N266" s="547"/>
      <c r="O266" s="547"/>
      <c r="P266" s="547"/>
      <c r="Q266" s="547"/>
      <c r="R266" s="203"/>
      <c r="S266" s="8"/>
      <c r="T266" s="8"/>
      <c r="U266" s="8"/>
      <c r="V266" s="8"/>
      <c r="W266" s="8"/>
      <c r="X266" s="8"/>
      <c r="Y266" s="8"/>
    </row>
    <row r="267" spans="1:25" ht="15.75">
      <c r="A267" s="592"/>
      <c r="B267" s="203"/>
      <c r="C267" s="203"/>
      <c r="D267" s="203"/>
      <c r="E267" s="203"/>
      <c r="F267" s="203"/>
      <c r="G267" s="203"/>
      <c r="H267" s="203"/>
      <c r="I267" s="203"/>
      <c r="J267" s="203"/>
      <c r="K267" s="547"/>
      <c r="L267" s="547"/>
      <c r="M267" s="547"/>
      <c r="N267" s="547"/>
      <c r="O267" s="547"/>
      <c r="P267" s="547"/>
      <c r="Q267" s="547"/>
      <c r="R267" s="203"/>
      <c r="S267" s="8"/>
      <c r="T267" s="8"/>
      <c r="U267" s="8"/>
      <c r="V267" s="8"/>
      <c r="W267" s="8"/>
      <c r="X267" s="8"/>
      <c r="Y267" s="8"/>
    </row>
    <row r="268" spans="1:25" ht="15.75">
      <c r="A268" s="592"/>
      <c r="B268" s="203"/>
      <c r="C268" s="203"/>
      <c r="D268" s="203"/>
      <c r="E268" s="203"/>
      <c r="F268" s="203"/>
      <c r="G268" s="203"/>
      <c r="H268" s="203"/>
      <c r="I268" s="203"/>
      <c r="J268" s="203"/>
      <c r="K268" s="547"/>
      <c r="L268" s="547"/>
      <c r="M268" s="547"/>
      <c r="N268" s="547"/>
      <c r="O268" s="547"/>
      <c r="P268" s="547"/>
      <c r="Q268" s="547"/>
      <c r="R268" s="203"/>
      <c r="S268" s="8"/>
      <c r="T268" s="8"/>
      <c r="U268" s="8"/>
      <c r="V268" s="8"/>
      <c r="W268" s="8"/>
      <c r="X268" s="8"/>
      <c r="Y268" s="8"/>
    </row>
    <row r="269" spans="1:25" ht="15.75">
      <c r="A269" s="592"/>
      <c r="B269" s="203"/>
      <c r="C269" s="203"/>
      <c r="D269" s="203"/>
      <c r="E269" s="203"/>
      <c r="F269" s="203"/>
      <c r="G269" s="203"/>
      <c r="H269" s="203"/>
      <c r="I269" s="203"/>
      <c r="J269" s="203"/>
      <c r="K269" s="547"/>
      <c r="L269" s="547"/>
      <c r="M269" s="547"/>
      <c r="N269" s="547"/>
      <c r="O269" s="547"/>
      <c r="P269" s="547"/>
      <c r="Q269" s="547"/>
      <c r="R269" s="203"/>
      <c r="S269" s="8"/>
      <c r="T269" s="8"/>
      <c r="U269" s="8"/>
      <c r="V269" s="8"/>
      <c r="W269" s="8"/>
      <c r="X269" s="8"/>
      <c r="Y269" s="8"/>
    </row>
    <row r="270" spans="1:25" ht="15.75">
      <c r="A270" s="592"/>
      <c r="B270" s="203"/>
      <c r="C270" s="203"/>
      <c r="D270" s="203"/>
      <c r="E270" s="203"/>
      <c r="F270" s="203"/>
      <c r="G270" s="203"/>
      <c r="H270" s="203"/>
      <c r="I270" s="203"/>
      <c r="J270" s="203"/>
      <c r="K270" s="547"/>
      <c r="L270" s="547"/>
      <c r="M270" s="547"/>
      <c r="N270" s="547"/>
      <c r="O270" s="547"/>
      <c r="P270" s="547"/>
      <c r="Q270" s="547"/>
      <c r="R270" s="203"/>
      <c r="S270" s="8"/>
      <c r="T270" s="8"/>
      <c r="U270" s="8"/>
      <c r="V270" s="8"/>
      <c r="W270" s="8"/>
      <c r="X270" s="8"/>
      <c r="Y270" s="8"/>
    </row>
    <row r="271" spans="1:25" ht="15.75">
      <c r="A271" s="592"/>
      <c r="B271" s="203"/>
      <c r="C271" s="203"/>
      <c r="D271" s="203"/>
      <c r="E271" s="203"/>
      <c r="F271" s="203"/>
      <c r="G271" s="203"/>
      <c r="H271" s="203"/>
      <c r="I271" s="203"/>
      <c r="J271" s="203"/>
      <c r="K271" s="547"/>
      <c r="L271" s="547"/>
      <c r="M271" s="547"/>
      <c r="N271" s="547"/>
      <c r="O271" s="547"/>
      <c r="P271" s="547"/>
      <c r="Q271" s="547"/>
      <c r="R271" s="203"/>
      <c r="S271" s="8"/>
      <c r="T271" s="8"/>
      <c r="U271" s="8"/>
      <c r="V271" s="8"/>
      <c r="W271" s="8"/>
      <c r="X271" s="8"/>
      <c r="Y271" s="8"/>
    </row>
    <row r="272" spans="1:25" ht="15.75">
      <c r="A272" s="592"/>
      <c r="B272" s="203"/>
      <c r="C272" s="203"/>
      <c r="D272" s="203"/>
      <c r="E272" s="203"/>
      <c r="F272" s="203"/>
      <c r="G272" s="203"/>
      <c r="H272" s="203"/>
      <c r="I272" s="203"/>
      <c r="J272" s="203"/>
      <c r="K272" s="547"/>
      <c r="L272" s="547"/>
      <c r="M272" s="547"/>
      <c r="N272" s="547"/>
      <c r="O272" s="547"/>
      <c r="P272" s="547"/>
      <c r="Q272" s="547"/>
      <c r="R272" s="203"/>
      <c r="S272" s="8"/>
      <c r="T272" s="8"/>
      <c r="U272" s="8"/>
      <c r="V272" s="8"/>
      <c r="W272" s="8"/>
      <c r="X272" s="8"/>
      <c r="Y272" s="8"/>
    </row>
    <row r="273" spans="1:25" ht="15.75">
      <c r="A273" s="592"/>
      <c r="B273" s="203"/>
      <c r="C273" s="203"/>
      <c r="D273" s="203"/>
      <c r="E273" s="203"/>
      <c r="F273" s="203"/>
      <c r="G273" s="203"/>
      <c r="H273" s="203"/>
      <c r="I273" s="203"/>
      <c r="J273" s="203"/>
      <c r="K273" s="547"/>
      <c r="L273" s="547"/>
      <c r="M273" s="547"/>
      <c r="N273" s="547"/>
      <c r="O273" s="547"/>
      <c r="P273" s="547"/>
      <c r="Q273" s="547"/>
      <c r="R273" s="203"/>
      <c r="S273" s="8"/>
      <c r="T273" s="8"/>
      <c r="U273" s="8"/>
      <c r="V273" s="8"/>
      <c r="W273" s="8"/>
      <c r="X273" s="8"/>
      <c r="Y273" s="8"/>
    </row>
    <row r="274" spans="1:25" ht="15.75">
      <c r="A274" s="592"/>
      <c r="B274" s="203"/>
      <c r="C274" s="203"/>
      <c r="D274" s="203"/>
      <c r="E274" s="203"/>
      <c r="F274" s="203"/>
      <c r="G274" s="203"/>
      <c r="H274" s="203"/>
      <c r="I274" s="203"/>
      <c r="J274" s="203"/>
      <c r="K274" s="547"/>
      <c r="L274" s="547"/>
      <c r="M274" s="547"/>
      <c r="N274" s="547"/>
      <c r="O274" s="547"/>
      <c r="P274" s="547"/>
      <c r="Q274" s="547"/>
      <c r="R274" s="203"/>
      <c r="S274" s="8"/>
      <c r="T274" s="8"/>
      <c r="U274" s="8"/>
      <c r="V274" s="8"/>
      <c r="W274" s="8"/>
      <c r="X274" s="8"/>
      <c r="Y274" s="8"/>
    </row>
    <row r="275" spans="1:25" ht="15.75">
      <c r="A275" s="592"/>
      <c r="B275" s="203"/>
      <c r="C275" s="203"/>
      <c r="D275" s="203"/>
      <c r="E275" s="203"/>
      <c r="F275" s="203"/>
      <c r="G275" s="203"/>
      <c r="H275" s="203"/>
      <c r="I275" s="203"/>
      <c r="J275" s="203"/>
      <c r="K275" s="547"/>
      <c r="L275" s="547"/>
      <c r="M275" s="547"/>
      <c r="N275" s="547"/>
      <c r="O275" s="547"/>
      <c r="P275" s="547"/>
      <c r="Q275" s="547"/>
      <c r="R275" s="203"/>
      <c r="S275" s="8"/>
      <c r="T275" s="8"/>
      <c r="U275" s="8"/>
      <c r="V275" s="8"/>
      <c r="W275" s="8"/>
      <c r="X275" s="8"/>
      <c r="Y275" s="8"/>
    </row>
    <row r="276" spans="1:25" ht="15.75">
      <c r="A276" s="592"/>
      <c r="B276" s="203"/>
      <c r="C276" s="203"/>
      <c r="D276" s="203"/>
      <c r="E276" s="203"/>
      <c r="F276" s="203"/>
      <c r="G276" s="203"/>
      <c r="H276" s="203"/>
      <c r="I276" s="203"/>
      <c r="J276" s="203"/>
      <c r="K276" s="547"/>
      <c r="L276" s="547"/>
      <c r="M276" s="547"/>
      <c r="N276" s="547"/>
      <c r="O276" s="547"/>
      <c r="P276" s="547"/>
      <c r="Q276" s="547"/>
      <c r="R276" s="203"/>
      <c r="S276" s="8"/>
      <c r="T276" s="8"/>
      <c r="U276" s="8"/>
      <c r="V276" s="8"/>
      <c r="W276" s="8"/>
      <c r="X276" s="8"/>
      <c r="Y276" s="8"/>
    </row>
    <row r="277" spans="1:25" ht="15.75">
      <c r="A277" s="592"/>
      <c r="B277" s="203"/>
      <c r="C277" s="203"/>
      <c r="D277" s="203"/>
      <c r="E277" s="203"/>
      <c r="F277" s="203"/>
      <c r="G277" s="203"/>
      <c r="H277" s="203"/>
      <c r="I277" s="203"/>
      <c r="J277" s="203"/>
      <c r="K277" s="547"/>
      <c r="L277" s="547"/>
      <c r="M277" s="547"/>
      <c r="N277" s="547"/>
      <c r="O277" s="547"/>
      <c r="P277" s="547"/>
      <c r="Q277" s="547"/>
      <c r="R277" s="203"/>
      <c r="S277" s="8"/>
      <c r="T277" s="8"/>
      <c r="U277" s="8"/>
      <c r="V277" s="8"/>
      <c r="W277" s="8"/>
      <c r="X277" s="8"/>
      <c r="Y277" s="8"/>
    </row>
    <row r="278" spans="1:25" ht="15.75">
      <c r="A278" s="592"/>
      <c r="B278" s="203"/>
      <c r="C278" s="203"/>
      <c r="D278" s="203"/>
      <c r="E278" s="203"/>
      <c r="F278" s="203"/>
      <c r="G278" s="203"/>
      <c r="H278" s="203"/>
      <c r="I278" s="203"/>
      <c r="J278" s="203"/>
      <c r="K278" s="547"/>
      <c r="L278" s="547"/>
      <c r="M278" s="547"/>
      <c r="N278" s="547"/>
      <c r="O278" s="547"/>
      <c r="P278" s="547"/>
      <c r="Q278" s="547"/>
      <c r="R278" s="203"/>
      <c r="S278" s="8"/>
      <c r="T278" s="8"/>
      <c r="U278" s="8"/>
      <c r="V278" s="8"/>
      <c r="W278" s="8"/>
      <c r="X278" s="8"/>
      <c r="Y278" s="8"/>
    </row>
    <row r="279" spans="1:25" ht="15.75">
      <c r="A279" s="592"/>
      <c r="B279" s="203"/>
      <c r="C279" s="203"/>
      <c r="D279" s="203"/>
      <c r="E279" s="203"/>
      <c r="F279" s="203"/>
      <c r="G279" s="203"/>
      <c r="H279" s="203"/>
      <c r="I279" s="203"/>
      <c r="J279" s="203"/>
      <c r="K279" s="547"/>
      <c r="L279" s="547"/>
      <c r="M279" s="547"/>
      <c r="N279" s="547"/>
      <c r="O279" s="547"/>
      <c r="P279" s="547"/>
      <c r="Q279" s="547"/>
      <c r="R279" s="203"/>
      <c r="S279" s="8"/>
      <c r="T279" s="8"/>
      <c r="U279" s="8"/>
      <c r="V279" s="8"/>
      <c r="W279" s="8"/>
      <c r="X279" s="8"/>
      <c r="Y279" s="8"/>
    </row>
    <row r="280" spans="1:25" ht="15.75">
      <c r="A280" s="592"/>
      <c r="B280" s="203"/>
      <c r="C280" s="203"/>
      <c r="D280" s="203"/>
      <c r="E280" s="203"/>
      <c r="F280" s="203"/>
      <c r="G280" s="203"/>
      <c r="H280" s="203"/>
      <c r="I280" s="203"/>
      <c r="J280" s="203"/>
      <c r="K280" s="547"/>
      <c r="L280" s="547"/>
      <c r="M280" s="547"/>
      <c r="N280" s="547"/>
      <c r="O280" s="547"/>
      <c r="P280" s="547"/>
      <c r="Q280" s="547"/>
      <c r="R280" s="203"/>
      <c r="S280" s="8"/>
      <c r="T280" s="8"/>
      <c r="U280" s="8"/>
      <c r="V280" s="8"/>
      <c r="W280" s="8"/>
      <c r="X280" s="8"/>
      <c r="Y280" s="8"/>
    </row>
    <row r="281" spans="1:25" ht="15.75">
      <c r="A281" s="592"/>
      <c r="B281" s="203"/>
      <c r="C281" s="203"/>
      <c r="D281" s="203"/>
      <c r="E281" s="203"/>
      <c r="F281" s="203"/>
      <c r="G281" s="203"/>
      <c r="H281" s="203"/>
      <c r="I281" s="203"/>
      <c r="J281" s="203"/>
      <c r="K281" s="547"/>
      <c r="L281" s="547"/>
      <c r="M281" s="547"/>
      <c r="N281" s="547"/>
      <c r="O281" s="547"/>
      <c r="P281" s="547"/>
      <c r="Q281" s="547"/>
      <c r="R281" s="203"/>
      <c r="S281" s="8"/>
      <c r="T281" s="8"/>
      <c r="U281" s="8"/>
      <c r="V281" s="8"/>
      <c r="W281" s="8"/>
      <c r="X281" s="8"/>
      <c r="Y281" s="8"/>
    </row>
    <row r="282" spans="1:25" ht="15.75">
      <c r="A282" s="592"/>
      <c r="B282" s="203"/>
      <c r="C282" s="203"/>
      <c r="D282" s="203"/>
      <c r="E282" s="203"/>
      <c r="F282" s="203"/>
      <c r="G282" s="203"/>
      <c r="H282" s="203"/>
      <c r="I282" s="203"/>
      <c r="J282" s="203"/>
      <c r="K282" s="547"/>
      <c r="L282" s="547"/>
      <c r="M282" s="547"/>
      <c r="N282" s="547"/>
      <c r="O282" s="547"/>
      <c r="P282" s="547"/>
      <c r="Q282" s="547"/>
      <c r="R282" s="203"/>
      <c r="S282" s="8"/>
      <c r="T282" s="8"/>
      <c r="U282" s="8"/>
      <c r="V282" s="8"/>
      <c r="W282" s="8"/>
      <c r="X282" s="8"/>
      <c r="Y282" s="8"/>
    </row>
    <row r="283" spans="1:25" ht="15.75">
      <c r="A283" s="592"/>
      <c r="B283" s="203"/>
      <c r="C283" s="203"/>
      <c r="D283" s="203"/>
      <c r="E283" s="203"/>
      <c r="F283" s="203"/>
      <c r="G283" s="203"/>
      <c r="H283" s="203"/>
      <c r="I283" s="203"/>
      <c r="J283" s="203"/>
      <c r="K283" s="547"/>
      <c r="L283" s="547"/>
      <c r="M283" s="547"/>
      <c r="N283" s="547"/>
      <c r="O283" s="547"/>
      <c r="P283" s="547"/>
      <c r="Q283" s="547"/>
      <c r="R283" s="203"/>
      <c r="S283" s="8"/>
      <c r="T283" s="8"/>
      <c r="U283" s="8"/>
      <c r="V283" s="8"/>
      <c r="W283" s="8"/>
      <c r="X283" s="8"/>
      <c r="Y283" s="8"/>
    </row>
    <row r="284" spans="1:25" ht="15.75">
      <c r="A284" s="592"/>
      <c r="B284" s="203"/>
      <c r="C284" s="203"/>
      <c r="D284" s="203"/>
      <c r="E284" s="203"/>
      <c r="F284" s="203"/>
      <c r="G284" s="203"/>
      <c r="H284" s="203"/>
      <c r="I284" s="203"/>
      <c r="J284" s="203"/>
      <c r="K284" s="547"/>
      <c r="L284" s="547"/>
      <c r="M284" s="547"/>
      <c r="N284" s="547"/>
      <c r="O284" s="547"/>
      <c r="P284" s="547"/>
      <c r="Q284" s="547"/>
      <c r="R284" s="203"/>
      <c r="S284" s="8"/>
      <c r="T284" s="8"/>
      <c r="U284" s="8"/>
      <c r="V284" s="8"/>
      <c r="W284" s="8"/>
      <c r="X284" s="8"/>
      <c r="Y284" s="8"/>
    </row>
    <row r="285" spans="1:25" ht="15.75">
      <c r="A285" s="592"/>
      <c r="B285" s="203"/>
      <c r="C285" s="203"/>
      <c r="D285" s="203"/>
      <c r="E285" s="203"/>
      <c r="F285" s="203"/>
      <c r="G285" s="203"/>
      <c r="H285" s="203"/>
      <c r="I285" s="203"/>
      <c r="J285" s="203"/>
      <c r="K285" s="547"/>
      <c r="L285" s="547"/>
      <c r="M285" s="547"/>
      <c r="N285" s="547"/>
      <c r="O285" s="547"/>
      <c r="P285" s="547"/>
      <c r="Q285" s="547"/>
      <c r="R285" s="203"/>
      <c r="S285" s="8"/>
      <c r="T285" s="8"/>
      <c r="U285" s="8"/>
      <c r="V285" s="8"/>
      <c r="W285" s="8"/>
      <c r="X285" s="8"/>
      <c r="Y285" s="8"/>
    </row>
    <row r="286" spans="1:25" ht="15.75">
      <c r="A286" s="592"/>
      <c r="B286" s="203"/>
      <c r="C286" s="203"/>
      <c r="D286" s="203"/>
      <c r="E286" s="203"/>
      <c r="F286" s="203"/>
      <c r="G286" s="203"/>
      <c r="H286" s="203"/>
      <c r="I286" s="203"/>
      <c r="J286" s="203"/>
      <c r="K286" s="547"/>
      <c r="L286" s="547"/>
      <c r="M286" s="547"/>
      <c r="N286" s="547"/>
      <c r="O286" s="547"/>
      <c r="P286" s="547"/>
      <c r="Q286" s="547"/>
      <c r="R286" s="203"/>
      <c r="S286" s="8"/>
      <c r="T286" s="8"/>
      <c r="U286" s="8"/>
      <c r="V286" s="8"/>
      <c r="W286" s="8"/>
      <c r="X286" s="8"/>
      <c r="Y286" s="8"/>
    </row>
    <row r="287" spans="1:25" ht="15.75">
      <c r="A287" s="592"/>
      <c r="B287" s="203"/>
      <c r="C287" s="203"/>
      <c r="D287" s="203"/>
      <c r="E287" s="203"/>
      <c r="F287" s="203"/>
      <c r="G287" s="203"/>
      <c r="H287" s="203"/>
      <c r="I287" s="203"/>
      <c r="J287" s="203"/>
      <c r="K287" s="547"/>
      <c r="L287" s="547"/>
      <c r="M287" s="547"/>
      <c r="N287" s="547"/>
      <c r="O287" s="547"/>
      <c r="P287" s="547"/>
      <c r="Q287" s="547"/>
      <c r="R287" s="203"/>
      <c r="S287" s="8"/>
      <c r="T287" s="8"/>
      <c r="U287" s="8"/>
      <c r="V287" s="8"/>
      <c r="W287" s="8"/>
      <c r="X287" s="8"/>
      <c r="Y287" s="8"/>
    </row>
    <row r="288" spans="1:25" ht="15.75">
      <c r="A288" s="592"/>
      <c r="B288" s="203"/>
      <c r="C288" s="203"/>
      <c r="D288" s="203"/>
      <c r="E288" s="203"/>
      <c r="F288" s="203"/>
      <c r="G288" s="203"/>
      <c r="H288" s="203"/>
      <c r="I288" s="203"/>
      <c r="J288" s="203"/>
      <c r="K288" s="547"/>
      <c r="L288" s="547"/>
      <c r="M288" s="547"/>
      <c r="N288" s="547"/>
      <c r="O288" s="547"/>
      <c r="P288" s="547"/>
      <c r="Q288" s="547"/>
      <c r="R288" s="203"/>
      <c r="S288" s="8"/>
      <c r="T288" s="8"/>
      <c r="U288" s="8"/>
      <c r="V288" s="8"/>
      <c r="W288" s="8"/>
      <c r="X288" s="8"/>
      <c r="Y288" s="8"/>
    </row>
    <row r="289" spans="1:25" ht="15.75">
      <c r="A289" s="592"/>
      <c r="B289" s="203"/>
      <c r="C289" s="203"/>
      <c r="D289" s="203"/>
      <c r="E289" s="203"/>
      <c r="F289" s="203"/>
      <c r="G289" s="203"/>
      <c r="H289" s="203"/>
      <c r="I289" s="203"/>
      <c r="J289" s="203"/>
      <c r="K289" s="547"/>
      <c r="L289" s="547"/>
      <c r="M289" s="547"/>
      <c r="N289" s="547"/>
      <c r="O289" s="547"/>
      <c r="P289" s="547"/>
      <c r="Q289" s="547"/>
      <c r="R289" s="203"/>
      <c r="S289" s="8"/>
      <c r="T289" s="8"/>
      <c r="U289" s="8"/>
      <c r="V289" s="8"/>
      <c r="W289" s="8"/>
      <c r="X289" s="8"/>
      <c r="Y289" s="8"/>
    </row>
    <row r="290" spans="1:25" ht="15.75">
      <c r="A290" s="592"/>
      <c r="B290" s="203"/>
      <c r="C290" s="203"/>
      <c r="D290" s="203"/>
      <c r="E290" s="203"/>
      <c r="F290" s="203"/>
      <c r="G290" s="203"/>
      <c r="H290" s="203"/>
      <c r="I290" s="203"/>
      <c r="J290" s="203"/>
      <c r="K290" s="547"/>
      <c r="L290" s="547"/>
      <c r="M290" s="547"/>
      <c r="N290" s="547"/>
      <c r="O290" s="547"/>
      <c r="P290" s="547"/>
      <c r="Q290" s="547"/>
      <c r="R290" s="203"/>
      <c r="S290" s="8"/>
      <c r="T290" s="8"/>
      <c r="U290" s="8"/>
      <c r="V290" s="8"/>
      <c r="W290" s="8"/>
      <c r="X290" s="8"/>
      <c r="Y290" s="8"/>
    </row>
    <row r="291" spans="1:25" ht="15.75">
      <c r="A291" s="592"/>
      <c r="B291" s="203"/>
      <c r="C291" s="203"/>
      <c r="D291" s="203"/>
      <c r="E291" s="203"/>
      <c r="F291" s="203"/>
      <c r="G291" s="203"/>
      <c r="H291" s="203"/>
      <c r="I291" s="203"/>
      <c r="J291" s="203"/>
      <c r="K291" s="547"/>
      <c r="L291" s="547"/>
      <c r="M291" s="547"/>
      <c r="N291" s="547"/>
      <c r="O291" s="547"/>
      <c r="P291" s="547"/>
      <c r="Q291" s="547"/>
      <c r="R291" s="203"/>
      <c r="S291" s="8"/>
      <c r="T291" s="8"/>
      <c r="U291" s="8"/>
      <c r="V291" s="8"/>
      <c r="W291" s="8"/>
      <c r="X291" s="8"/>
      <c r="Y291" s="8"/>
    </row>
    <row r="292" spans="1:25" ht="15.75">
      <c r="A292" s="592"/>
      <c r="B292" s="203"/>
      <c r="C292" s="203"/>
      <c r="D292" s="203"/>
      <c r="E292" s="203"/>
      <c r="F292" s="203"/>
      <c r="G292" s="203"/>
      <c r="H292" s="203"/>
      <c r="I292" s="203"/>
      <c r="J292" s="203"/>
      <c r="K292" s="547"/>
      <c r="L292" s="547"/>
      <c r="M292" s="547"/>
      <c r="N292" s="547"/>
      <c r="O292" s="547"/>
      <c r="P292" s="547"/>
      <c r="Q292" s="547"/>
      <c r="R292" s="203"/>
      <c r="S292" s="8"/>
      <c r="T292" s="8"/>
      <c r="U292" s="8"/>
      <c r="V292" s="8"/>
      <c r="W292" s="8"/>
      <c r="X292" s="8"/>
      <c r="Y292" s="8"/>
    </row>
    <row r="293" spans="1:25" ht="15.75">
      <c r="A293" s="592"/>
      <c r="B293" s="203"/>
      <c r="C293" s="203"/>
      <c r="D293" s="203"/>
      <c r="E293" s="203"/>
      <c r="F293" s="203"/>
      <c r="G293" s="203"/>
      <c r="H293" s="203"/>
      <c r="I293" s="203"/>
      <c r="J293" s="203"/>
      <c r="K293" s="547"/>
      <c r="L293" s="547"/>
      <c r="M293" s="547"/>
      <c r="N293" s="547"/>
      <c r="O293" s="547"/>
      <c r="P293" s="547"/>
      <c r="Q293" s="547"/>
      <c r="R293" s="203"/>
      <c r="S293" s="8"/>
      <c r="T293" s="8"/>
      <c r="U293" s="8"/>
      <c r="V293" s="8"/>
      <c r="W293" s="8"/>
      <c r="X293" s="8"/>
      <c r="Y293" s="8"/>
    </row>
    <row r="294" spans="1:25" ht="15.75">
      <c r="A294" s="592"/>
      <c r="B294" s="203"/>
      <c r="C294" s="203"/>
      <c r="D294" s="203"/>
      <c r="E294" s="203"/>
      <c r="F294" s="203"/>
      <c r="G294" s="203"/>
      <c r="H294" s="203"/>
      <c r="I294" s="203"/>
      <c r="J294" s="203"/>
      <c r="K294" s="547"/>
      <c r="L294" s="547"/>
      <c r="M294" s="547"/>
      <c r="N294" s="547"/>
      <c r="O294" s="547"/>
      <c r="P294" s="547"/>
      <c r="Q294" s="547"/>
      <c r="R294" s="203"/>
      <c r="S294" s="8"/>
      <c r="T294" s="8"/>
      <c r="U294" s="8"/>
      <c r="V294" s="8"/>
      <c r="W294" s="8"/>
      <c r="X294" s="8"/>
      <c r="Y294" s="8"/>
    </row>
    <row r="295" spans="1:25" ht="15.75">
      <c r="A295" s="592"/>
      <c r="B295" s="203"/>
      <c r="C295" s="203"/>
      <c r="D295" s="203"/>
      <c r="E295" s="203"/>
      <c r="F295" s="203"/>
      <c r="G295" s="203"/>
      <c r="H295" s="203"/>
      <c r="I295" s="203"/>
      <c r="J295" s="203"/>
      <c r="K295" s="547"/>
      <c r="L295" s="547"/>
      <c r="M295" s="547"/>
      <c r="N295" s="547"/>
      <c r="O295" s="547"/>
      <c r="P295" s="547"/>
      <c r="Q295" s="547"/>
      <c r="R295" s="203"/>
      <c r="S295" s="8"/>
      <c r="T295" s="8"/>
      <c r="U295" s="8"/>
      <c r="V295" s="8"/>
      <c r="W295" s="8"/>
      <c r="X295" s="8"/>
      <c r="Y295" s="8"/>
    </row>
    <row r="296" spans="1:25" ht="15.75">
      <c r="A296" s="592"/>
      <c r="B296" s="203"/>
      <c r="C296" s="203"/>
      <c r="D296" s="203"/>
      <c r="E296" s="203"/>
      <c r="F296" s="203"/>
      <c r="G296" s="203"/>
      <c r="H296" s="203"/>
      <c r="I296" s="203"/>
      <c r="J296" s="203"/>
      <c r="K296" s="547"/>
      <c r="L296" s="547"/>
      <c r="M296" s="547"/>
      <c r="N296" s="547"/>
      <c r="O296" s="547"/>
      <c r="P296" s="547"/>
      <c r="Q296" s="547"/>
      <c r="R296" s="203"/>
      <c r="S296" s="8"/>
      <c r="T296" s="8"/>
      <c r="U296" s="8"/>
      <c r="V296" s="8"/>
      <c r="W296" s="8"/>
      <c r="X296" s="8"/>
      <c r="Y296" s="8"/>
    </row>
    <row r="297" spans="1:25" ht="15.75">
      <c r="A297" s="592"/>
      <c r="B297" s="203"/>
      <c r="C297" s="203"/>
      <c r="D297" s="203"/>
      <c r="E297" s="203"/>
      <c r="F297" s="203"/>
      <c r="G297" s="203"/>
      <c r="H297" s="203"/>
      <c r="I297" s="203"/>
      <c r="J297" s="203"/>
      <c r="K297" s="547"/>
      <c r="L297" s="547"/>
      <c r="M297" s="547"/>
      <c r="N297" s="547"/>
      <c r="O297" s="547"/>
      <c r="P297" s="547"/>
      <c r="Q297" s="547"/>
      <c r="R297" s="203"/>
      <c r="S297" s="8"/>
      <c r="T297" s="8"/>
      <c r="U297" s="8"/>
      <c r="V297" s="8"/>
      <c r="W297" s="8"/>
      <c r="X297" s="8"/>
      <c r="Y297" s="8"/>
    </row>
    <row r="298" spans="1:25" ht="15.75">
      <c r="A298" s="592"/>
      <c r="B298" s="203"/>
      <c r="C298" s="203"/>
      <c r="D298" s="203"/>
      <c r="E298" s="203"/>
      <c r="F298" s="203"/>
      <c r="G298" s="203"/>
      <c r="H298" s="203"/>
      <c r="I298" s="203"/>
      <c r="J298" s="203"/>
      <c r="K298" s="547"/>
      <c r="L298" s="547"/>
      <c r="M298" s="547"/>
      <c r="N298" s="547"/>
      <c r="O298" s="547"/>
      <c r="P298" s="547"/>
      <c r="Q298" s="547"/>
      <c r="R298" s="203"/>
      <c r="S298" s="8"/>
      <c r="T298" s="8"/>
      <c r="U298" s="8"/>
      <c r="V298" s="8"/>
      <c r="W298" s="8"/>
      <c r="X298" s="8"/>
      <c r="Y298" s="8"/>
    </row>
    <row r="299" spans="1:25" ht="15.75">
      <c r="A299" s="592"/>
      <c r="B299" s="203"/>
      <c r="C299" s="203"/>
      <c r="D299" s="203"/>
      <c r="E299" s="203"/>
      <c r="F299" s="203"/>
      <c r="G299" s="203"/>
      <c r="H299" s="203"/>
      <c r="I299" s="203"/>
      <c r="J299" s="203"/>
      <c r="K299" s="547"/>
      <c r="L299" s="547"/>
      <c r="M299" s="547"/>
      <c r="N299" s="547"/>
      <c r="O299" s="547"/>
      <c r="P299" s="547"/>
      <c r="Q299" s="547"/>
      <c r="R299" s="203"/>
      <c r="S299" s="8"/>
      <c r="T299" s="8"/>
      <c r="U299" s="8"/>
      <c r="V299" s="8"/>
      <c r="W299" s="8"/>
      <c r="X299" s="8"/>
      <c r="Y299" s="8"/>
    </row>
    <row r="300" spans="1:25" ht="15.75">
      <c r="A300" s="592"/>
      <c r="B300" s="203"/>
      <c r="C300" s="203"/>
      <c r="D300" s="203"/>
      <c r="E300" s="203"/>
      <c r="F300" s="203"/>
      <c r="G300" s="203"/>
      <c r="H300" s="203"/>
      <c r="I300" s="203"/>
      <c r="J300" s="203"/>
      <c r="K300" s="547"/>
      <c r="L300" s="547"/>
      <c r="M300" s="547"/>
      <c r="N300" s="547"/>
      <c r="O300" s="547"/>
      <c r="P300" s="547"/>
      <c r="Q300" s="547"/>
      <c r="R300" s="203"/>
      <c r="S300" s="8"/>
      <c r="T300" s="8"/>
      <c r="U300" s="8"/>
      <c r="V300" s="8"/>
      <c r="W300" s="8"/>
      <c r="X300" s="8"/>
      <c r="Y300" s="8"/>
    </row>
    <row r="301" spans="1:25" ht="15.75">
      <c r="A301" s="592"/>
      <c r="B301" s="203"/>
      <c r="C301" s="203"/>
      <c r="D301" s="203"/>
      <c r="E301" s="203"/>
      <c r="F301" s="203"/>
      <c r="G301" s="203"/>
      <c r="H301" s="203"/>
      <c r="I301" s="203"/>
      <c r="J301" s="203"/>
      <c r="K301" s="547"/>
      <c r="L301" s="547"/>
      <c r="M301" s="547"/>
      <c r="N301" s="547"/>
      <c r="O301" s="547"/>
      <c r="P301" s="547"/>
      <c r="Q301" s="547"/>
      <c r="R301" s="203"/>
      <c r="S301" s="8"/>
      <c r="T301" s="8"/>
      <c r="U301" s="8"/>
      <c r="V301" s="8"/>
      <c r="W301" s="8"/>
      <c r="X301" s="8"/>
      <c r="Y301" s="8"/>
    </row>
    <row r="302" spans="1:25" ht="15.75">
      <c r="A302" s="592"/>
      <c r="B302" s="203"/>
      <c r="C302" s="203"/>
      <c r="D302" s="203"/>
      <c r="E302" s="203"/>
      <c r="F302" s="203"/>
      <c r="G302" s="203"/>
      <c r="H302" s="203"/>
      <c r="I302" s="203"/>
      <c r="J302" s="203"/>
      <c r="K302" s="547"/>
      <c r="L302" s="547"/>
      <c r="M302" s="547"/>
      <c r="N302" s="547"/>
      <c r="O302" s="547"/>
      <c r="P302" s="547"/>
      <c r="Q302" s="547"/>
      <c r="R302" s="203"/>
      <c r="S302" s="8"/>
      <c r="T302" s="8"/>
      <c r="U302" s="8"/>
      <c r="V302" s="8"/>
      <c r="W302" s="8"/>
      <c r="X302" s="8"/>
      <c r="Y302" s="8"/>
    </row>
    <row r="303" spans="1:25" ht="15.75">
      <c r="A303" s="592"/>
      <c r="B303" s="203"/>
      <c r="C303" s="203"/>
      <c r="D303" s="203"/>
      <c r="E303" s="203"/>
      <c r="F303" s="203"/>
      <c r="G303" s="203"/>
      <c r="H303" s="203"/>
      <c r="I303" s="203"/>
      <c r="J303" s="203"/>
      <c r="K303" s="547"/>
      <c r="L303" s="547"/>
      <c r="M303" s="547"/>
      <c r="N303" s="547"/>
      <c r="O303" s="547"/>
      <c r="P303" s="547"/>
      <c r="Q303" s="547"/>
      <c r="R303" s="203"/>
      <c r="S303" s="8"/>
      <c r="T303" s="8"/>
      <c r="U303" s="8"/>
      <c r="V303" s="8"/>
      <c r="W303" s="8"/>
      <c r="X303" s="8"/>
      <c r="Y303" s="8"/>
    </row>
    <row r="304" spans="1:25" ht="15.75">
      <c r="A304" s="592"/>
      <c r="B304" s="203"/>
      <c r="C304" s="203"/>
      <c r="D304" s="203"/>
      <c r="E304" s="203"/>
      <c r="F304" s="203"/>
      <c r="G304" s="203"/>
      <c r="H304" s="203"/>
      <c r="I304" s="203"/>
      <c r="J304" s="203"/>
      <c r="K304" s="547"/>
      <c r="L304" s="547"/>
      <c r="M304" s="547"/>
      <c r="N304" s="547"/>
      <c r="O304" s="547"/>
      <c r="P304" s="547"/>
      <c r="Q304" s="547"/>
      <c r="R304" s="203"/>
      <c r="S304" s="8"/>
      <c r="T304" s="8"/>
      <c r="U304" s="8"/>
      <c r="V304" s="8"/>
      <c r="W304" s="8"/>
      <c r="X304" s="8"/>
      <c r="Y304" s="8"/>
    </row>
    <row r="305" spans="1:25" ht="15.75">
      <c r="A305" s="592"/>
      <c r="B305" s="203"/>
      <c r="C305" s="203"/>
      <c r="D305" s="203"/>
      <c r="E305" s="203"/>
      <c r="F305" s="203"/>
      <c r="G305" s="203"/>
      <c r="H305" s="203"/>
      <c r="I305" s="203"/>
      <c r="J305" s="203"/>
      <c r="K305" s="547"/>
      <c r="L305" s="547"/>
      <c r="M305" s="547"/>
      <c r="N305" s="547"/>
      <c r="O305" s="547"/>
      <c r="P305" s="547"/>
      <c r="Q305" s="547"/>
      <c r="R305" s="203"/>
      <c r="S305" s="8"/>
      <c r="T305" s="8"/>
      <c r="U305" s="8"/>
      <c r="V305" s="8"/>
      <c r="W305" s="8"/>
      <c r="X305" s="8"/>
      <c r="Y305" s="8"/>
    </row>
    <row r="306" spans="1:25" ht="15.75">
      <c r="A306" s="592"/>
      <c r="B306" s="203"/>
      <c r="C306" s="203"/>
      <c r="D306" s="203"/>
      <c r="E306" s="203"/>
      <c r="F306" s="203"/>
      <c r="G306" s="203"/>
      <c r="H306" s="203"/>
      <c r="I306" s="203"/>
      <c r="J306" s="203"/>
      <c r="K306" s="547"/>
      <c r="L306" s="547"/>
      <c r="M306" s="547"/>
      <c r="N306" s="547"/>
      <c r="O306" s="547"/>
      <c r="P306" s="547"/>
      <c r="Q306" s="547"/>
      <c r="R306" s="203"/>
      <c r="S306" s="8"/>
      <c r="T306" s="8"/>
      <c r="U306" s="8"/>
      <c r="V306" s="8"/>
      <c r="W306" s="8"/>
      <c r="X306" s="8"/>
      <c r="Y306" s="8"/>
    </row>
    <row r="307" spans="1:25" ht="15.75">
      <c r="A307" s="592"/>
      <c r="B307" s="203"/>
      <c r="C307" s="203"/>
      <c r="D307" s="203"/>
      <c r="E307" s="203"/>
      <c r="F307" s="203"/>
      <c r="G307" s="203"/>
      <c r="H307" s="203"/>
      <c r="I307" s="203"/>
      <c r="J307" s="203"/>
      <c r="K307" s="547"/>
      <c r="L307" s="547"/>
      <c r="M307" s="547"/>
      <c r="N307" s="547"/>
      <c r="O307" s="547"/>
      <c r="P307" s="547"/>
      <c r="Q307" s="547"/>
      <c r="R307" s="203"/>
      <c r="S307" s="8"/>
      <c r="T307" s="8"/>
      <c r="U307" s="8"/>
      <c r="V307" s="8"/>
      <c r="W307" s="8"/>
      <c r="X307" s="8"/>
      <c r="Y307" s="8"/>
    </row>
    <row r="308" spans="1:25" ht="15.75">
      <c r="A308" s="592"/>
      <c r="B308" s="203"/>
      <c r="C308" s="203"/>
      <c r="D308" s="203"/>
      <c r="E308" s="203"/>
      <c r="F308" s="203"/>
      <c r="G308" s="203"/>
      <c r="H308" s="203"/>
      <c r="I308" s="203"/>
      <c r="J308" s="203"/>
      <c r="K308" s="547"/>
      <c r="L308" s="547"/>
      <c r="M308" s="547"/>
      <c r="N308" s="547"/>
      <c r="O308" s="547"/>
      <c r="P308" s="547"/>
      <c r="Q308" s="547"/>
      <c r="R308" s="203"/>
      <c r="S308" s="8"/>
      <c r="T308" s="8"/>
      <c r="U308" s="8"/>
      <c r="V308" s="8"/>
      <c r="W308" s="8"/>
      <c r="X308" s="8"/>
      <c r="Y308" s="8"/>
    </row>
    <row r="309" spans="1:25" ht="15.75">
      <c r="A309" s="592"/>
      <c r="B309" s="203"/>
      <c r="C309" s="203"/>
      <c r="D309" s="203"/>
      <c r="E309" s="203"/>
      <c r="F309" s="203"/>
      <c r="G309" s="203"/>
      <c r="H309" s="203"/>
      <c r="I309" s="203"/>
      <c r="J309" s="203"/>
      <c r="K309" s="547"/>
      <c r="L309" s="547"/>
      <c r="M309" s="547"/>
      <c r="N309" s="547"/>
      <c r="O309" s="547"/>
      <c r="P309" s="547"/>
      <c r="Q309" s="547"/>
      <c r="R309" s="203"/>
      <c r="S309" s="8"/>
      <c r="T309" s="8"/>
      <c r="U309" s="8"/>
      <c r="V309" s="8"/>
      <c r="W309" s="8"/>
      <c r="X309" s="8"/>
      <c r="Y309" s="8"/>
    </row>
    <row r="310" spans="1:25" ht="15.75">
      <c r="A310" s="592"/>
      <c r="B310" s="203"/>
      <c r="C310" s="203"/>
      <c r="D310" s="203"/>
      <c r="E310" s="203"/>
      <c r="F310" s="203"/>
      <c r="G310" s="203"/>
      <c r="H310" s="203"/>
      <c r="I310" s="203"/>
      <c r="J310" s="203"/>
      <c r="K310" s="547"/>
      <c r="L310" s="547"/>
      <c r="M310" s="547"/>
      <c r="N310" s="547"/>
      <c r="O310" s="547"/>
      <c r="P310" s="547"/>
      <c r="Q310" s="547"/>
      <c r="R310" s="203"/>
      <c r="S310" s="8"/>
      <c r="T310" s="8"/>
      <c r="U310" s="8"/>
      <c r="V310" s="8"/>
      <c r="W310" s="8"/>
      <c r="X310" s="8"/>
      <c r="Y310" s="8"/>
    </row>
    <row r="311" spans="1:25" ht="15.75">
      <c r="A311" s="592"/>
      <c r="B311" s="203"/>
      <c r="C311" s="203"/>
      <c r="D311" s="203"/>
      <c r="E311" s="203"/>
      <c r="F311" s="203"/>
      <c r="G311" s="203"/>
      <c r="H311" s="203"/>
      <c r="I311" s="203"/>
      <c r="J311" s="203"/>
      <c r="K311" s="547"/>
      <c r="L311" s="547"/>
      <c r="M311" s="547"/>
      <c r="N311" s="547"/>
      <c r="O311" s="547"/>
      <c r="P311" s="547"/>
      <c r="Q311" s="547"/>
      <c r="R311" s="203"/>
      <c r="S311" s="8"/>
      <c r="T311" s="8"/>
      <c r="U311" s="8"/>
      <c r="V311" s="8"/>
      <c r="W311" s="8"/>
      <c r="X311" s="8"/>
      <c r="Y311" s="8"/>
    </row>
    <row r="312" spans="1:25" ht="15.75">
      <c r="A312" s="592"/>
      <c r="B312" s="203"/>
      <c r="C312" s="203"/>
      <c r="D312" s="203"/>
      <c r="E312" s="203"/>
      <c r="F312" s="203"/>
      <c r="G312" s="203"/>
      <c r="H312" s="203"/>
      <c r="I312" s="203"/>
      <c r="J312" s="203"/>
      <c r="K312" s="547"/>
      <c r="L312" s="547"/>
      <c r="M312" s="547"/>
      <c r="N312" s="547"/>
      <c r="O312" s="547"/>
      <c r="P312" s="547"/>
      <c r="Q312" s="547"/>
      <c r="R312" s="203"/>
      <c r="S312" s="8"/>
      <c r="T312" s="8"/>
      <c r="U312" s="8"/>
      <c r="V312" s="8"/>
      <c r="W312" s="8"/>
      <c r="X312" s="8"/>
      <c r="Y312" s="8"/>
    </row>
    <row r="313" spans="1:25" ht="15.75">
      <c r="A313" s="592"/>
      <c r="B313" s="203"/>
      <c r="C313" s="203"/>
      <c r="D313" s="203"/>
      <c r="E313" s="203"/>
      <c r="F313" s="203"/>
      <c r="G313" s="203"/>
      <c r="H313" s="203"/>
      <c r="I313" s="203"/>
      <c r="J313" s="203"/>
      <c r="K313" s="547"/>
      <c r="L313" s="547"/>
      <c r="M313" s="547"/>
      <c r="N313" s="547"/>
      <c r="O313" s="547"/>
      <c r="P313" s="547"/>
      <c r="Q313" s="547"/>
      <c r="R313" s="203"/>
      <c r="S313" s="8"/>
      <c r="T313" s="8"/>
      <c r="U313" s="8"/>
      <c r="V313" s="8"/>
      <c r="W313" s="8"/>
      <c r="X313" s="8"/>
      <c r="Y313" s="8"/>
    </row>
    <row r="314" spans="1:25" ht="15.75">
      <c r="A314" s="592"/>
      <c r="B314" s="203"/>
      <c r="C314" s="203"/>
      <c r="D314" s="203"/>
      <c r="E314" s="203"/>
      <c r="F314" s="203"/>
      <c r="G314" s="203"/>
      <c r="H314" s="203"/>
      <c r="I314" s="203"/>
      <c r="J314" s="203"/>
      <c r="K314" s="547"/>
      <c r="L314" s="547"/>
      <c r="M314" s="547"/>
      <c r="N314" s="547"/>
      <c r="O314" s="547"/>
      <c r="P314" s="547"/>
      <c r="Q314" s="547"/>
      <c r="R314" s="203"/>
      <c r="S314" s="8"/>
      <c r="T314" s="8"/>
      <c r="U314" s="8"/>
      <c r="V314" s="8"/>
      <c r="W314" s="8"/>
      <c r="X314" s="8"/>
      <c r="Y314" s="8"/>
    </row>
    <row r="315" spans="1:25" ht="15.75">
      <c r="A315" s="592"/>
      <c r="B315" s="203"/>
      <c r="C315" s="203"/>
      <c r="D315" s="203"/>
      <c r="E315" s="203"/>
      <c r="F315" s="203"/>
      <c r="G315" s="203"/>
      <c r="H315" s="203"/>
      <c r="I315" s="203"/>
      <c r="J315" s="203"/>
      <c r="K315" s="547"/>
      <c r="L315" s="547"/>
      <c r="M315" s="547"/>
      <c r="N315" s="547"/>
      <c r="O315" s="547"/>
      <c r="P315" s="547"/>
      <c r="Q315" s="547"/>
      <c r="R315" s="203"/>
      <c r="S315" s="8"/>
      <c r="T315" s="8"/>
      <c r="U315" s="8"/>
      <c r="V315" s="8"/>
      <c r="W315" s="8"/>
      <c r="X315" s="8"/>
      <c r="Y315" s="8"/>
    </row>
    <row r="316" spans="1:25" ht="15.75">
      <c r="A316" s="592"/>
      <c r="B316" s="203"/>
      <c r="C316" s="203"/>
      <c r="D316" s="203"/>
      <c r="E316" s="203"/>
      <c r="F316" s="203"/>
      <c r="G316" s="203"/>
      <c r="H316" s="203"/>
      <c r="I316" s="203"/>
      <c r="J316" s="203"/>
      <c r="K316" s="547"/>
      <c r="L316" s="547"/>
      <c r="M316" s="547"/>
      <c r="N316" s="547"/>
      <c r="O316" s="547"/>
      <c r="P316" s="547"/>
      <c r="Q316" s="547"/>
      <c r="R316" s="203"/>
      <c r="S316" s="8"/>
      <c r="T316" s="8"/>
      <c r="U316" s="8"/>
      <c r="V316" s="8"/>
      <c r="W316" s="8"/>
      <c r="X316" s="8"/>
      <c r="Y316" s="8"/>
    </row>
    <row r="317" spans="1:25" ht="15.75">
      <c r="A317" s="592"/>
      <c r="B317" s="203"/>
      <c r="C317" s="203"/>
      <c r="D317" s="203"/>
      <c r="E317" s="203"/>
      <c r="F317" s="203"/>
      <c r="G317" s="203"/>
      <c r="H317" s="203"/>
      <c r="I317" s="203"/>
      <c r="J317" s="203"/>
      <c r="K317" s="547"/>
      <c r="L317" s="547"/>
      <c r="M317" s="547"/>
      <c r="N317" s="547"/>
      <c r="O317" s="547"/>
      <c r="P317" s="547"/>
      <c r="Q317" s="547"/>
      <c r="R317" s="203"/>
      <c r="S317" s="8"/>
      <c r="T317" s="8"/>
      <c r="U317" s="8"/>
      <c r="V317" s="8"/>
      <c r="W317" s="8"/>
      <c r="X317" s="8"/>
      <c r="Y317" s="8"/>
    </row>
    <row r="318" spans="1:25" ht="15.75">
      <c r="A318" s="592"/>
      <c r="B318" s="203"/>
      <c r="C318" s="203"/>
      <c r="D318" s="203"/>
      <c r="E318" s="203"/>
      <c r="F318" s="203"/>
      <c r="G318" s="203"/>
      <c r="H318" s="203"/>
      <c r="I318" s="203"/>
      <c r="J318" s="203"/>
      <c r="K318" s="547"/>
      <c r="L318" s="547"/>
      <c r="M318" s="547"/>
      <c r="N318" s="547"/>
      <c r="O318" s="547"/>
      <c r="P318" s="547"/>
      <c r="Q318" s="547"/>
      <c r="R318" s="203"/>
      <c r="S318" s="8"/>
      <c r="T318" s="8"/>
      <c r="U318" s="8"/>
      <c r="V318" s="8"/>
      <c r="W318" s="8"/>
      <c r="X318" s="8"/>
      <c r="Y318" s="8"/>
    </row>
    <row r="319" spans="1:25" ht="15.75">
      <c r="A319" s="592"/>
      <c r="B319" s="203"/>
      <c r="C319" s="203"/>
      <c r="D319" s="203"/>
      <c r="E319" s="203"/>
      <c r="F319" s="203"/>
      <c r="G319" s="203"/>
      <c r="H319" s="203"/>
      <c r="I319" s="203"/>
      <c r="J319" s="203"/>
      <c r="K319" s="547"/>
      <c r="L319" s="547"/>
      <c r="M319" s="547"/>
      <c r="N319" s="547"/>
      <c r="O319" s="547"/>
      <c r="P319" s="547"/>
      <c r="Q319" s="547"/>
      <c r="R319" s="203"/>
      <c r="S319" s="8"/>
      <c r="T319" s="8"/>
      <c r="U319" s="8"/>
      <c r="V319" s="8"/>
      <c r="W319" s="8"/>
      <c r="X319" s="8"/>
      <c r="Y319" s="8"/>
    </row>
    <row r="320" spans="1:25" ht="15.75">
      <c r="A320" s="592"/>
      <c r="B320" s="203"/>
      <c r="C320" s="203"/>
      <c r="D320" s="203"/>
      <c r="E320" s="203"/>
      <c r="F320" s="203"/>
      <c r="G320" s="203"/>
      <c r="H320" s="203"/>
      <c r="I320" s="203"/>
      <c r="J320" s="203"/>
      <c r="K320" s="547"/>
      <c r="L320" s="547"/>
      <c r="M320" s="547"/>
      <c r="N320" s="547"/>
      <c r="O320" s="547"/>
      <c r="P320" s="547"/>
      <c r="Q320" s="547"/>
      <c r="R320" s="203"/>
      <c r="S320" s="8"/>
      <c r="T320" s="8"/>
      <c r="U320" s="8"/>
      <c r="V320" s="8"/>
      <c r="W320" s="8"/>
      <c r="X320" s="8"/>
      <c r="Y320" s="8"/>
    </row>
    <row r="321" spans="1:25" ht="15.75">
      <c r="A321" s="592"/>
      <c r="B321" s="203"/>
      <c r="C321" s="203"/>
      <c r="D321" s="203"/>
      <c r="E321" s="203"/>
      <c r="F321" s="203"/>
      <c r="G321" s="203"/>
      <c r="H321" s="203"/>
      <c r="I321" s="203"/>
      <c r="J321" s="203"/>
      <c r="K321" s="547"/>
      <c r="L321" s="547"/>
      <c r="M321" s="547"/>
      <c r="N321" s="547"/>
      <c r="O321" s="547"/>
      <c r="P321" s="547"/>
      <c r="Q321" s="547"/>
      <c r="R321" s="203"/>
      <c r="S321" s="8"/>
      <c r="T321" s="8"/>
      <c r="U321" s="8"/>
      <c r="V321" s="8"/>
      <c r="W321" s="8"/>
      <c r="X321" s="8"/>
      <c r="Y321" s="8"/>
    </row>
    <row r="322" spans="1:25" ht="15.75">
      <c r="A322" s="592"/>
      <c r="B322" s="203"/>
      <c r="C322" s="203"/>
      <c r="D322" s="203"/>
      <c r="E322" s="203"/>
      <c r="F322" s="203"/>
      <c r="G322" s="203"/>
      <c r="H322" s="203"/>
      <c r="I322" s="203"/>
      <c r="J322" s="203"/>
      <c r="K322" s="547"/>
      <c r="L322" s="547"/>
      <c r="M322" s="547"/>
      <c r="N322" s="547"/>
      <c r="O322" s="547"/>
      <c r="P322" s="547"/>
      <c r="Q322" s="547"/>
      <c r="R322" s="203"/>
      <c r="S322" s="8"/>
      <c r="T322" s="8"/>
      <c r="U322" s="8"/>
      <c r="V322" s="8"/>
      <c r="W322" s="8"/>
      <c r="X322" s="8"/>
      <c r="Y322" s="8"/>
    </row>
    <row r="323" spans="1:25" ht="15.75">
      <c r="A323" s="592"/>
      <c r="B323" s="203"/>
      <c r="C323" s="203"/>
      <c r="D323" s="203"/>
      <c r="E323" s="203"/>
      <c r="F323" s="203"/>
      <c r="G323" s="203"/>
      <c r="H323" s="203"/>
      <c r="I323" s="203"/>
      <c r="J323" s="203"/>
      <c r="K323" s="547"/>
      <c r="L323" s="547"/>
      <c r="M323" s="547"/>
      <c r="N323" s="547"/>
      <c r="O323" s="547"/>
      <c r="P323" s="547"/>
      <c r="Q323" s="547"/>
      <c r="R323" s="203"/>
      <c r="S323" s="8"/>
      <c r="T323" s="8"/>
      <c r="U323" s="8"/>
      <c r="V323" s="8"/>
      <c r="W323" s="8"/>
      <c r="X323" s="8"/>
      <c r="Y323" s="8"/>
    </row>
    <row r="324" spans="1:25" ht="15.75">
      <c r="A324" s="592"/>
      <c r="B324" s="203"/>
      <c r="C324" s="203"/>
      <c r="D324" s="203"/>
      <c r="E324" s="203"/>
      <c r="F324" s="203"/>
      <c r="G324" s="203"/>
      <c r="H324" s="203"/>
      <c r="I324" s="203"/>
      <c r="J324" s="203"/>
      <c r="K324" s="547"/>
      <c r="L324" s="547"/>
      <c r="M324" s="547"/>
      <c r="N324" s="547"/>
      <c r="O324" s="547"/>
      <c r="P324" s="547"/>
      <c r="Q324" s="547"/>
      <c r="R324" s="203"/>
      <c r="S324" s="8"/>
      <c r="T324" s="8"/>
      <c r="U324" s="8"/>
      <c r="V324" s="8"/>
      <c r="W324" s="8"/>
      <c r="X324" s="8"/>
      <c r="Y324" s="8"/>
    </row>
    <row r="325" spans="1:25" ht="15.75">
      <c r="A325" s="592"/>
      <c r="B325" s="203"/>
      <c r="C325" s="203"/>
      <c r="D325" s="203"/>
      <c r="E325" s="203"/>
      <c r="F325" s="203"/>
      <c r="G325" s="203"/>
      <c r="H325" s="203"/>
      <c r="I325" s="203"/>
      <c r="J325" s="203"/>
      <c r="K325" s="547"/>
      <c r="L325" s="547"/>
      <c r="M325" s="547"/>
      <c r="N325" s="547"/>
      <c r="O325" s="547"/>
      <c r="P325" s="547"/>
      <c r="Q325" s="547"/>
      <c r="R325" s="203"/>
      <c r="S325" s="8"/>
      <c r="T325" s="8"/>
      <c r="U325" s="8"/>
      <c r="V325" s="8"/>
      <c r="W325" s="8"/>
      <c r="X325" s="8"/>
      <c r="Y325" s="8"/>
    </row>
    <row r="326" spans="1:25" ht="15.75">
      <c r="A326" s="592"/>
      <c r="B326" s="203"/>
      <c r="C326" s="203"/>
      <c r="D326" s="203"/>
      <c r="E326" s="203"/>
      <c r="F326" s="203"/>
      <c r="G326" s="203"/>
      <c r="H326" s="203"/>
      <c r="I326" s="203"/>
      <c r="J326" s="203"/>
      <c r="K326" s="547"/>
      <c r="L326" s="547"/>
      <c r="M326" s="547"/>
      <c r="N326" s="547"/>
      <c r="O326" s="547"/>
      <c r="P326" s="547"/>
      <c r="Q326" s="547"/>
      <c r="R326" s="203"/>
      <c r="S326" s="8"/>
      <c r="T326" s="8"/>
      <c r="U326" s="8"/>
      <c r="V326" s="8"/>
      <c r="W326" s="8"/>
      <c r="X326" s="8"/>
      <c r="Y326" s="8"/>
    </row>
    <row r="327" spans="1:25" ht="15.75">
      <c r="A327" s="592"/>
      <c r="B327" s="203"/>
      <c r="C327" s="203"/>
      <c r="D327" s="203"/>
      <c r="E327" s="203"/>
      <c r="F327" s="203"/>
      <c r="G327" s="203"/>
      <c r="H327" s="203"/>
      <c r="I327" s="203"/>
      <c r="J327" s="203"/>
      <c r="K327" s="547"/>
      <c r="L327" s="547"/>
      <c r="M327" s="547"/>
      <c r="N327" s="547"/>
      <c r="O327" s="547"/>
      <c r="P327" s="547"/>
      <c r="Q327" s="547"/>
      <c r="R327" s="203"/>
      <c r="S327" s="8"/>
      <c r="T327" s="8"/>
      <c r="U327" s="8"/>
      <c r="V327" s="8"/>
      <c r="W327" s="8"/>
      <c r="X327" s="8"/>
      <c r="Y327" s="8"/>
    </row>
    <row r="328" spans="1:25" ht="15.75">
      <c r="A328" s="592"/>
      <c r="B328" s="203"/>
      <c r="C328" s="203"/>
      <c r="D328" s="203"/>
      <c r="E328" s="203"/>
      <c r="F328" s="203"/>
      <c r="G328" s="203"/>
      <c r="H328" s="203"/>
      <c r="I328" s="203"/>
      <c r="J328" s="203"/>
      <c r="K328" s="547"/>
      <c r="L328" s="547"/>
      <c r="M328" s="547"/>
      <c r="N328" s="547"/>
      <c r="O328" s="547"/>
      <c r="P328" s="547"/>
      <c r="Q328" s="547"/>
      <c r="R328" s="203"/>
      <c r="S328" s="8"/>
      <c r="T328" s="8"/>
      <c r="U328" s="8"/>
      <c r="V328" s="8"/>
      <c r="W328" s="8"/>
      <c r="X328" s="8"/>
      <c r="Y328" s="8"/>
    </row>
    <row r="329" spans="1:25" ht="15.75">
      <c r="A329" s="592"/>
      <c r="B329" s="203"/>
      <c r="C329" s="203"/>
      <c r="D329" s="203"/>
      <c r="E329" s="203"/>
      <c r="F329" s="203"/>
      <c r="G329" s="203"/>
      <c r="H329" s="203"/>
      <c r="I329" s="203"/>
      <c r="J329" s="203"/>
      <c r="K329" s="547"/>
      <c r="L329" s="547"/>
      <c r="M329" s="547"/>
      <c r="N329" s="547"/>
      <c r="O329" s="547"/>
      <c r="P329" s="547"/>
      <c r="Q329" s="547"/>
      <c r="R329" s="203"/>
      <c r="S329" s="8"/>
      <c r="T329" s="8"/>
      <c r="U329" s="8"/>
      <c r="V329" s="8"/>
      <c r="W329" s="8"/>
      <c r="X329" s="8"/>
      <c r="Y329" s="8"/>
    </row>
    <row r="330" spans="1:25" ht="15.75">
      <c r="A330" s="592"/>
      <c r="B330" s="203"/>
      <c r="C330" s="203"/>
      <c r="D330" s="203"/>
      <c r="E330" s="203"/>
      <c r="F330" s="203"/>
      <c r="G330" s="203"/>
      <c r="H330" s="203"/>
      <c r="I330" s="203"/>
      <c r="J330" s="203"/>
      <c r="K330" s="547"/>
      <c r="L330" s="547"/>
      <c r="M330" s="547"/>
      <c r="N330" s="547"/>
      <c r="O330" s="547"/>
      <c r="P330" s="547"/>
      <c r="Q330" s="547"/>
      <c r="R330" s="203"/>
      <c r="S330" s="8"/>
      <c r="T330" s="8"/>
      <c r="U330" s="8"/>
      <c r="V330" s="8"/>
      <c r="W330" s="8"/>
      <c r="X330" s="8"/>
      <c r="Y330" s="8"/>
    </row>
    <row r="331" spans="1:25" ht="15.75">
      <c r="A331" s="592"/>
      <c r="B331" s="203"/>
      <c r="C331" s="203"/>
      <c r="D331" s="203"/>
      <c r="E331" s="203"/>
      <c r="F331" s="203"/>
      <c r="G331" s="203"/>
      <c r="H331" s="203"/>
      <c r="I331" s="203"/>
      <c r="J331" s="203"/>
      <c r="K331" s="547"/>
      <c r="L331" s="547"/>
      <c r="M331" s="547"/>
      <c r="N331" s="547"/>
      <c r="O331" s="547"/>
      <c r="P331" s="547"/>
      <c r="Q331" s="547"/>
      <c r="R331" s="203"/>
      <c r="S331" s="8"/>
      <c r="T331" s="8"/>
      <c r="U331" s="8"/>
      <c r="V331" s="8"/>
      <c r="W331" s="8"/>
      <c r="X331" s="8"/>
      <c r="Y331" s="8"/>
    </row>
    <row r="332" spans="1:25" ht="15.75">
      <c r="A332" s="592"/>
      <c r="B332" s="203"/>
      <c r="C332" s="203"/>
      <c r="D332" s="203"/>
      <c r="E332" s="203"/>
      <c r="F332" s="203"/>
      <c r="G332" s="203"/>
      <c r="H332" s="203"/>
      <c r="I332" s="203"/>
      <c r="J332" s="203"/>
      <c r="K332" s="547"/>
      <c r="L332" s="547"/>
      <c r="M332" s="547"/>
      <c r="N332" s="547"/>
      <c r="O332" s="547"/>
      <c r="P332" s="547"/>
      <c r="Q332" s="547"/>
      <c r="R332" s="203"/>
      <c r="S332" s="8"/>
      <c r="T332" s="8"/>
      <c r="U332" s="8"/>
      <c r="V332" s="8"/>
      <c r="W332" s="8"/>
      <c r="X332" s="8"/>
      <c r="Y332" s="8"/>
    </row>
    <row r="333" spans="1:25" ht="15.75">
      <c r="A333" s="592"/>
      <c r="B333" s="203"/>
      <c r="C333" s="203"/>
      <c r="D333" s="203"/>
      <c r="E333" s="203"/>
      <c r="F333" s="203"/>
      <c r="G333" s="203"/>
      <c r="H333" s="203"/>
      <c r="I333" s="203"/>
      <c r="J333" s="203"/>
      <c r="K333" s="547"/>
      <c r="L333" s="547"/>
      <c r="M333" s="547"/>
      <c r="N333" s="547"/>
      <c r="O333" s="547"/>
      <c r="P333" s="547"/>
      <c r="Q333" s="547"/>
      <c r="R333" s="203"/>
      <c r="S333" s="8"/>
      <c r="T333" s="8"/>
      <c r="U333" s="8"/>
      <c r="V333" s="8"/>
      <c r="W333" s="8"/>
      <c r="X333" s="8"/>
      <c r="Y333" s="8"/>
    </row>
    <row r="334" spans="1:25" ht="15.75">
      <c r="A334" s="592"/>
      <c r="B334" s="203"/>
      <c r="C334" s="203"/>
      <c r="D334" s="203"/>
      <c r="E334" s="203"/>
      <c r="F334" s="203"/>
      <c r="G334" s="203"/>
      <c r="H334" s="203"/>
      <c r="I334" s="203"/>
      <c r="J334" s="203"/>
      <c r="K334" s="547"/>
      <c r="L334" s="547"/>
      <c r="M334" s="547"/>
      <c r="N334" s="547"/>
      <c r="O334" s="547"/>
      <c r="P334" s="547"/>
      <c r="Q334" s="547"/>
      <c r="R334" s="203"/>
      <c r="S334" s="8"/>
      <c r="T334" s="8"/>
      <c r="U334" s="8"/>
      <c r="V334" s="8"/>
      <c r="W334" s="8"/>
      <c r="X334" s="8"/>
      <c r="Y334" s="8"/>
    </row>
    <row r="335" spans="1:25" ht="15.75">
      <c r="A335" s="592"/>
      <c r="B335" s="203"/>
      <c r="C335" s="203"/>
      <c r="D335" s="203"/>
      <c r="E335" s="203"/>
      <c r="F335" s="203"/>
      <c r="G335" s="203"/>
      <c r="H335" s="203"/>
      <c r="I335" s="203"/>
      <c r="J335" s="203"/>
      <c r="K335" s="547"/>
      <c r="L335" s="547"/>
      <c r="M335" s="547"/>
      <c r="N335" s="547"/>
      <c r="O335" s="547"/>
      <c r="P335" s="547"/>
      <c r="Q335" s="547"/>
      <c r="R335" s="203"/>
      <c r="S335" s="8"/>
      <c r="T335" s="8"/>
      <c r="U335" s="8"/>
      <c r="V335" s="8"/>
      <c r="W335" s="8"/>
      <c r="X335" s="8"/>
      <c r="Y335" s="8"/>
    </row>
    <row r="336" spans="1:25" ht="15.75">
      <c r="A336" s="592"/>
      <c r="B336" s="203"/>
      <c r="C336" s="203"/>
      <c r="D336" s="203"/>
      <c r="E336" s="203"/>
      <c r="F336" s="203"/>
      <c r="G336" s="203"/>
      <c r="H336" s="203"/>
      <c r="I336" s="203"/>
      <c r="J336" s="203"/>
      <c r="K336" s="547"/>
      <c r="L336" s="547"/>
      <c r="M336" s="547"/>
      <c r="N336" s="547"/>
      <c r="O336" s="547"/>
      <c r="P336" s="547"/>
      <c r="Q336" s="547"/>
      <c r="R336" s="203"/>
      <c r="S336" s="8"/>
      <c r="T336" s="8"/>
      <c r="U336" s="8"/>
      <c r="V336" s="8"/>
      <c r="W336" s="8"/>
      <c r="X336" s="8"/>
      <c r="Y336" s="8"/>
    </row>
    <row r="337" spans="1:25" ht="15.75">
      <c r="A337" s="592"/>
      <c r="B337" s="203"/>
      <c r="C337" s="203"/>
      <c r="D337" s="203"/>
      <c r="E337" s="203"/>
      <c r="F337" s="203"/>
      <c r="G337" s="203"/>
      <c r="H337" s="203"/>
      <c r="I337" s="203"/>
      <c r="J337" s="203"/>
      <c r="K337" s="547"/>
      <c r="L337" s="547"/>
      <c r="M337" s="547"/>
      <c r="N337" s="547"/>
      <c r="O337" s="547"/>
      <c r="P337" s="547"/>
      <c r="Q337" s="547"/>
      <c r="R337" s="203"/>
      <c r="S337" s="8"/>
      <c r="T337" s="8"/>
      <c r="U337" s="8"/>
      <c r="V337" s="8"/>
      <c r="W337" s="8"/>
      <c r="X337" s="8"/>
      <c r="Y337" s="8"/>
    </row>
    <row r="338" spans="1:25" ht="15.75">
      <c r="A338" s="592"/>
      <c r="B338" s="203"/>
      <c r="C338" s="203"/>
      <c r="D338" s="203"/>
      <c r="E338" s="203"/>
      <c r="F338" s="203"/>
      <c r="G338" s="203"/>
      <c r="H338" s="203"/>
      <c r="I338" s="203"/>
      <c r="J338" s="203"/>
      <c r="K338" s="547"/>
      <c r="L338" s="547"/>
      <c r="M338" s="547"/>
      <c r="N338" s="547"/>
      <c r="O338" s="547"/>
      <c r="P338" s="547"/>
      <c r="Q338" s="547"/>
      <c r="R338" s="203"/>
      <c r="S338" s="8"/>
      <c r="T338" s="8"/>
      <c r="U338" s="8"/>
      <c r="V338" s="8"/>
      <c r="W338" s="8"/>
      <c r="X338" s="8"/>
      <c r="Y338" s="8"/>
    </row>
    <row r="339" spans="1:25" ht="15.75">
      <c r="A339" s="592"/>
      <c r="B339" s="203"/>
      <c r="C339" s="203"/>
      <c r="D339" s="203"/>
      <c r="E339" s="203"/>
      <c r="F339" s="203"/>
      <c r="G339" s="203"/>
      <c r="H339" s="203"/>
      <c r="I339" s="203"/>
      <c r="J339" s="203"/>
      <c r="K339" s="547"/>
      <c r="L339" s="547"/>
      <c r="M339" s="547"/>
      <c r="N339" s="547"/>
      <c r="O339" s="547"/>
      <c r="P339" s="547"/>
      <c r="Q339" s="547"/>
      <c r="R339" s="203"/>
      <c r="S339" s="8"/>
      <c r="T339" s="8"/>
      <c r="U339" s="8"/>
      <c r="V339" s="8"/>
      <c r="W339" s="8"/>
      <c r="X339" s="8"/>
      <c r="Y339" s="8"/>
    </row>
    <row r="340" spans="1:25" ht="15.75">
      <c r="A340" s="592"/>
      <c r="B340" s="203"/>
      <c r="C340" s="203"/>
      <c r="D340" s="203"/>
      <c r="E340" s="203"/>
      <c r="F340" s="203"/>
      <c r="G340" s="203"/>
      <c r="H340" s="203"/>
      <c r="I340" s="203"/>
      <c r="J340" s="203"/>
      <c r="K340" s="547"/>
      <c r="L340" s="547"/>
      <c r="M340" s="547"/>
      <c r="N340" s="547"/>
      <c r="O340" s="547"/>
      <c r="P340" s="547"/>
      <c r="Q340" s="547"/>
      <c r="R340" s="203"/>
      <c r="S340" s="8"/>
      <c r="T340" s="8"/>
      <c r="U340" s="8"/>
      <c r="V340" s="8"/>
      <c r="W340" s="8"/>
      <c r="X340" s="8"/>
      <c r="Y340" s="8"/>
    </row>
    <row r="341" spans="1:25" ht="15.75">
      <c r="A341" s="592"/>
      <c r="B341" s="203"/>
      <c r="C341" s="203"/>
      <c r="D341" s="203"/>
      <c r="E341" s="203"/>
      <c r="F341" s="203"/>
      <c r="G341" s="203"/>
      <c r="H341" s="203"/>
      <c r="I341" s="203"/>
      <c r="J341" s="203"/>
      <c r="K341" s="547"/>
      <c r="L341" s="547"/>
      <c r="M341" s="547"/>
      <c r="N341" s="547"/>
      <c r="O341" s="547"/>
      <c r="P341" s="547"/>
      <c r="Q341" s="547"/>
      <c r="R341" s="203"/>
      <c r="S341" s="8"/>
      <c r="T341" s="8"/>
      <c r="U341" s="8"/>
      <c r="V341" s="8"/>
      <c r="W341" s="8"/>
      <c r="X341" s="8"/>
      <c r="Y341" s="8"/>
    </row>
    <row r="342" spans="1:25" ht="15.75">
      <c r="A342" s="592"/>
      <c r="B342" s="203"/>
      <c r="C342" s="203"/>
      <c r="D342" s="203"/>
      <c r="E342" s="203"/>
      <c r="F342" s="203"/>
      <c r="G342" s="203"/>
      <c r="H342" s="203"/>
      <c r="I342" s="203"/>
      <c r="J342" s="203"/>
      <c r="K342" s="547"/>
      <c r="L342" s="547"/>
      <c r="M342" s="547"/>
      <c r="N342" s="547"/>
      <c r="O342" s="547"/>
      <c r="P342" s="547"/>
      <c r="Q342" s="547"/>
      <c r="R342" s="203"/>
      <c r="S342" s="8"/>
      <c r="T342" s="8"/>
      <c r="U342" s="8"/>
      <c r="V342" s="8"/>
      <c r="W342" s="8"/>
      <c r="X342" s="8"/>
      <c r="Y342" s="8"/>
    </row>
    <row r="343" spans="1:25" ht="15.75">
      <c r="A343" s="592"/>
      <c r="B343" s="203"/>
      <c r="C343" s="203"/>
      <c r="D343" s="203"/>
      <c r="E343" s="203"/>
      <c r="F343" s="203"/>
      <c r="G343" s="203"/>
      <c r="H343" s="203"/>
      <c r="I343" s="203"/>
      <c r="J343" s="203"/>
      <c r="K343" s="547"/>
      <c r="L343" s="547"/>
      <c r="M343" s="547"/>
      <c r="N343" s="547"/>
      <c r="O343" s="547"/>
      <c r="P343" s="547"/>
      <c r="Q343" s="547"/>
      <c r="R343" s="203"/>
      <c r="S343" s="8"/>
      <c r="T343" s="8"/>
      <c r="U343" s="8"/>
      <c r="V343" s="8"/>
      <c r="W343" s="8"/>
      <c r="X343" s="8"/>
      <c r="Y343" s="8"/>
    </row>
    <row r="344" spans="1:25" ht="15.75">
      <c r="A344" s="592"/>
      <c r="B344" s="203"/>
      <c r="C344" s="203"/>
      <c r="D344" s="203"/>
      <c r="E344" s="203"/>
      <c r="F344" s="203"/>
      <c r="G344" s="203"/>
      <c r="H344" s="203"/>
      <c r="I344" s="203"/>
      <c r="J344" s="203"/>
      <c r="K344" s="547"/>
      <c r="L344" s="547"/>
      <c r="M344" s="547"/>
      <c r="N344" s="547"/>
      <c r="O344" s="547"/>
      <c r="P344" s="547"/>
      <c r="Q344" s="547"/>
      <c r="R344" s="203"/>
      <c r="S344" s="8"/>
      <c r="T344" s="8"/>
      <c r="U344" s="8"/>
      <c r="V344" s="8"/>
      <c r="W344" s="8"/>
      <c r="X344" s="8"/>
      <c r="Y344" s="8"/>
    </row>
    <row r="345" spans="1:25" ht="15.75">
      <c r="A345" s="592"/>
      <c r="B345" s="203"/>
      <c r="C345" s="203"/>
      <c r="D345" s="203"/>
      <c r="E345" s="203"/>
      <c r="F345" s="203"/>
      <c r="G345" s="203"/>
      <c r="H345" s="203"/>
      <c r="I345" s="203"/>
      <c r="J345" s="203"/>
      <c r="K345" s="547"/>
      <c r="L345" s="547"/>
      <c r="M345" s="547"/>
      <c r="N345" s="547"/>
      <c r="O345" s="547"/>
      <c r="P345" s="547"/>
      <c r="Q345" s="547"/>
      <c r="R345" s="203"/>
      <c r="S345" s="8"/>
      <c r="T345" s="8"/>
      <c r="U345" s="8"/>
      <c r="V345" s="8"/>
      <c r="W345" s="8"/>
      <c r="X345" s="8"/>
      <c r="Y345" s="8"/>
    </row>
    <row r="346" spans="1:25" ht="15.75">
      <c r="A346" s="592"/>
      <c r="B346" s="203"/>
      <c r="C346" s="203"/>
      <c r="D346" s="203"/>
      <c r="E346" s="203"/>
      <c r="F346" s="203"/>
      <c r="G346" s="203"/>
      <c r="H346" s="203"/>
      <c r="I346" s="203"/>
      <c r="J346" s="203"/>
      <c r="K346" s="547"/>
      <c r="L346" s="547"/>
      <c r="M346" s="547"/>
      <c r="N346" s="547"/>
      <c r="O346" s="547"/>
      <c r="P346" s="547"/>
      <c r="Q346" s="547"/>
      <c r="R346" s="203"/>
      <c r="S346" s="8"/>
      <c r="T346" s="8"/>
      <c r="U346" s="8"/>
      <c r="V346" s="8"/>
      <c r="W346" s="8"/>
      <c r="X346" s="8"/>
      <c r="Y346" s="8"/>
    </row>
    <row r="347" spans="1:25" ht="15.75">
      <c r="A347" s="592"/>
      <c r="B347" s="203"/>
      <c r="C347" s="203"/>
      <c r="D347" s="203"/>
      <c r="E347" s="203"/>
      <c r="F347" s="203"/>
      <c r="G347" s="203"/>
      <c r="H347" s="203"/>
      <c r="I347" s="203"/>
      <c r="J347" s="203"/>
      <c r="K347" s="547"/>
      <c r="L347" s="547"/>
      <c r="M347" s="547"/>
      <c r="N347" s="547"/>
      <c r="O347" s="547"/>
      <c r="P347" s="547"/>
      <c r="Q347" s="547"/>
      <c r="R347" s="203"/>
      <c r="S347" s="8"/>
      <c r="T347" s="8"/>
      <c r="U347" s="8"/>
      <c r="V347" s="8"/>
      <c r="W347" s="8"/>
      <c r="X347" s="8"/>
      <c r="Y347" s="8"/>
    </row>
    <row r="348" spans="1:25" ht="15.75">
      <c r="A348" s="592"/>
      <c r="B348" s="203"/>
      <c r="C348" s="203"/>
      <c r="D348" s="203"/>
      <c r="E348" s="203"/>
      <c r="F348" s="203"/>
      <c r="G348" s="203"/>
      <c r="H348" s="203"/>
      <c r="I348" s="203"/>
      <c r="J348" s="203"/>
      <c r="K348" s="547"/>
      <c r="L348" s="547"/>
      <c r="M348" s="547"/>
      <c r="N348" s="547"/>
      <c r="O348" s="547"/>
      <c r="P348" s="547"/>
      <c r="Q348" s="547"/>
      <c r="R348" s="203"/>
      <c r="S348" s="8"/>
      <c r="T348" s="8"/>
      <c r="U348" s="8"/>
      <c r="V348" s="8"/>
      <c r="W348" s="8"/>
      <c r="X348" s="8"/>
      <c r="Y348" s="8"/>
    </row>
    <row r="349" spans="1:25" ht="15.75">
      <c r="A349" s="592"/>
      <c r="B349" s="203"/>
      <c r="C349" s="203"/>
      <c r="D349" s="203"/>
      <c r="E349" s="203"/>
      <c r="F349" s="203"/>
      <c r="G349" s="203"/>
      <c r="H349" s="203"/>
      <c r="I349" s="203"/>
      <c r="J349" s="203"/>
      <c r="K349" s="547"/>
      <c r="L349" s="547"/>
      <c r="M349" s="547"/>
      <c r="N349" s="547"/>
      <c r="O349" s="547"/>
      <c r="P349" s="547"/>
      <c r="Q349" s="547"/>
      <c r="R349" s="203"/>
      <c r="S349" s="8"/>
      <c r="T349" s="8"/>
      <c r="U349" s="8"/>
      <c r="V349" s="8"/>
      <c r="W349" s="8"/>
      <c r="X349" s="8"/>
      <c r="Y349" s="8"/>
    </row>
    <row r="350" spans="1:25" ht="15.75">
      <c r="A350" s="592"/>
      <c r="B350" s="203"/>
      <c r="C350" s="203"/>
      <c r="D350" s="203"/>
      <c r="E350" s="203"/>
      <c r="F350" s="203"/>
      <c r="G350" s="203"/>
      <c r="H350" s="203"/>
      <c r="I350" s="203"/>
      <c r="J350" s="203"/>
      <c r="K350" s="547"/>
      <c r="L350" s="547"/>
      <c r="M350" s="547"/>
      <c r="N350" s="547"/>
      <c r="O350" s="547"/>
      <c r="P350" s="547"/>
      <c r="Q350" s="547"/>
      <c r="R350" s="203"/>
      <c r="S350" s="8"/>
      <c r="T350" s="8"/>
      <c r="U350" s="8"/>
      <c r="V350" s="8"/>
      <c r="W350" s="8"/>
      <c r="X350" s="8"/>
      <c r="Y350" s="8"/>
    </row>
    <row r="351" spans="1:25" ht="15.75">
      <c r="A351" s="592"/>
      <c r="B351" s="203"/>
      <c r="C351" s="203"/>
      <c r="D351" s="203"/>
      <c r="E351" s="203"/>
      <c r="F351" s="203"/>
      <c r="G351" s="203"/>
      <c r="H351" s="203"/>
      <c r="I351" s="203"/>
      <c r="J351" s="203"/>
      <c r="K351" s="547"/>
      <c r="L351" s="547"/>
      <c r="M351" s="547"/>
      <c r="N351" s="547"/>
      <c r="O351" s="547"/>
      <c r="P351" s="547"/>
      <c r="Q351" s="547"/>
      <c r="R351" s="203"/>
      <c r="S351" s="8"/>
      <c r="T351" s="8"/>
      <c r="U351" s="8"/>
      <c r="V351" s="8"/>
      <c r="W351" s="8"/>
      <c r="X351" s="8"/>
      <c r="Y351" s="8"/>
    </row>
    <row r="352" spans="1:25" ht="15.75">
      <c r="A352" s="592"/>
      <c r="B352" s="203"/>
      <c r="C352" s="203"/>
      <c r="D352" s="203"/>
      <c r="E352" s="203"/>
      <c r="F352" s="203"/>
      <c r="G352" s="203"/>
      <c r="H352" s="203"/>
      <c r="I352" s="203"/>
      <c r="J352" s="203"/>
      <c r="K352" s="547"/>
      <c r="L352" s="547"/>
      <c r="M352" s="547"/>
      <c r="N352" s="547"/>
      <c r="O352" s="547"/>
      <c r="P352" s="547"/>
      <c r="Q352" s="547"/>
      <c r="R352" s="203"/>
      <c r="S352" s="8"/>
      <c r="T352" s="8"/>
      <c r="U352" s="8"/>
      <c r="V352" s="8"/>
      <c r="W352" s="8"/>
      <c r="X352" s="8"/>
      <c r="Y352" s="8"/>
    </row>
    <row r="353" spans="1:25" ht="15.75">
      <c r="A353" s="592"/>
      <c r="B353" s="203"/>
      <c r="C353" s="203"/>
      <c r="D353" s="203"/>
      <c r="E353" s="203"/>
      <c r="F353" s="203"/>
      <c r="G353" s="203"/>
      <c r="H353" s="203"/>
      <c r="I353" s="203"/>
      <c r="J353" s="203"/>
      <c r="K353" s="547"/>
      <c r="L353" s="547"/>
      <c r="M353" s="547"/>
      <c r="N353" s="547"/>
      <c r="O353" s="547"/>
      <c r="P353" s="547"/>
      <c r="Q353" s="547"/>
      <c r="R353" s="203"/>
      <c r="S353" s="8"/>
      <c r="T353" s="8"/>
      <c r="U353" s="8"/>
      <c r="V353" s="8"/>
      <c r="W353" s="8"/>
      <c r="X353" s="8"/>
      <c r="Y353" s="8"/>
    </row>
    <row r="354" spans="1:25" ht="15.75">
      <c r="A354" s="592"/>
      <c r="B354" s="203"/>
      <c r="C354" s="203"/>
      <c r="D354" s="203"/>
      <c r="E354" s="203"/>
      <c r="F354" s="203"/>
      <c r="G354" s="203"/>
      <c r="H354" s="203"/>
      <c r="I354" s="203"/>
      <c r="J354" s="203"/>
      <c r="K354" s="547"/>
      <c r="L354" s="547"/>
      <c r="M354" s="547"/>
      <c r="N354" s="547"/>
      <c r="O354" s="547"/>
      <c r="P354" s="547"/>
      <c r="Q354" s="547"/>
      <c r="R354" s="203"/>
      <c r="S354" s="8"/>
      <c r="T354" s="8"/>
      <c r="U354" s="8"/>
      <c r="V354" s="8"/>
      <c r="W354" s="8"/>
      <c r="X354" s="8"/>
      <c r="Y354" s="8"/>
    </row>
    <row r="355" spans="1:25" ht="15.75">
      <c r="A355" s="592"/>
      <c r="B355" s="203"/>
      <c r="C355" s="203"/>
      <c r="D355" s="203"/>
      <c r="E355" s="203"/>
      <c r="F355" s="203"/>
      <c r="G355" s="203"/>
      <c r="H355" s="203"/>
      <c r="I355" s="203"/>
      <c r="J355" s="203"/>
      <c r="K355" s="547"/>
      <c r="L355" s="547"/>
      <c r="M355" s="547"/>
      <c r="N355" s="547"/>
      <c r="O355" s="547"/>
      <c r="P355" s="547"/>
      <c r="Q355" s="547"/>
      <c r="R355" s="203"/>
      <c r="S355" s="8"/>
      <c r="T355" s="8"/>
      <c r="U355" s="8"/>
      <c r="V355" s="8"/>
      <c r="W355" s="8"/>
      <c r="X355" s="8"/>
      <c r="Y355" s="8"/>
    </row>
    <row r="356" spans="1:25" ht="15.75">
      <c r="A356" s="592"/>
      <c r="B356" s="203"/>
      <c r="C356" s="203"/>
      <c r="D356" s="203"/>
      <c r="E356" s="203"/>
      <c r="F356" s="203"/>
      <c r="G356" s="203"/>
      <c r="H356" s="203"/>
      <c r="I356" s="203"/>
      <c r="J356" s="203"/>
      <c r="K356" s="547"/>
      <c r="L356" s="547"/>
      <c r="M356" s="547"/>
      <c r="N356" s="547"/>
      <c r="O356" s="547"/>
      <c r="P356" s="547"/>
      <c r="Q356" s="547"/>
      <c r="R356" s="203"/>
      <c r="S356" s="8"/>
      <c r="T356" s="8"/>
      <c r="U356" s="8"/>
      <c r="V356" s="8"/>
      <c r="W356" s="8"/>
      <c r="X356" s="8"/>
      <c r="Y356" s="8"/>
    </row>
    <row r="357" spans="1:25" ht="15.75">
      <c r="A357" s="592"/>
      <c r="B357" s="203"/>
      <c r="C357" s="203"/>
      <c r="D357" s="203"/>
      <c r="E357" s="203"/>
      <c r="F357" s="203"/>
      <c r="G357" s="203"/>
      <c r="H357" s="203"/>
      <c r="I357" s="203"/>
      <c r="J357" s="203"/>
      <c r="K357" s="547"/>
      <c r="L357" s="547"/>
      <c r="M357" s="547"/>
      <c r="N357" s="547"/>
      <c r="O357" s="547"/>
      <c r="P357" s="547"/>
      <c r="Q357" s="547"/>
      <c r="R357" s="203"/>
      <c r="S357" s="8"/>
      <c r="T357" s="8"/>
      <c r="U357" s="8"/>
      <c r="V357" s="8"/>
      <c r="W357" s="8"/>
      <c r="X357" s="8"/>
      <c r="Y357" s="8"/>
    </row>
    <row r="358" spans="1:25" ht="15.75">
      <c r="A358" s="592"/>
      <c r="B358" s="203"/>
      <c r="C358" s="203"/>
      <c r="D358" s="203"/>
      <c r="E358" s="203"/>
      <c r="F358" s="203"/>
      <c r="G358" s="203"/>
      <c r="H358" s="203"/>
      <c r="I358" s="203"/>
      <c r="J358" s="203"/>
      <c r="K358" s="547"/>
      <c r="L358" s="547"/>
      <c r="M358" s="547"/>
      <c r="N358" s="547"/>
      <c r="O358" s="547"/>
      <c r="P358" s="547"/>
      <c r="Q358" s="547"/>
      <c r="R358" s="203"/>
      <c r="S358" s="8"/>
      <c r="T358" s="8"/>
      <c r="U358" s="8"/>
      <c r="V358" s="8"/>
      <c r="W358" s="8"/>
      <c r="X358" s="8"/>
      <c r="Y358" s="8"/>
    </row>
    <row r="359" spans="1:25" ht="15.75">
      <c r="A359" s="592"/>
      <c r="B359" s="203"/>
      <c r="C359" s="203"/>
      <c r="D359" s="203"/>
      <c r="E359" s="203"/>
      <c r="F359" s="203"/>
      <c r="G359" s="203"/>
      <c r="H359" s="203"/>
      <c r="I359" s="203"/>
      <c r="J359" s="203"/>
      <c r="K359" s="547"/>
      <c r="L359" s="547"/>
      <c r="M359" s="547"/>
      <c r="N359" s="547"/>
      <c r="O359" s="547"/>
      <c r="P359" s="547"/>
      <c r="Q359" s="547"/>
      <c r="R359" s="203"/>
      <c r="S359" s="8"/>
      <c r="T359" s="8"/>
      <c r="U359" s="8"/>
      <c r="V359" s="8"/>
      <c r="W359" s="8"/>
      <c r="X359" s="8"/>
      <c r="Y359" s="8"/>
    </row>
    <row r="360" spans="1:25" ht="15.75">
      <c r="A360" s="592"/>
      <c r="B360" s="203"/>
      <c r="C360" s="203"/>
      <c r="D360" s="203"/>
      <c r="E360" s="203"/>
      <c r="F360" s="203"/>
      <c r="G360" s="203"/>
      <c r="H360" s="203"/>
      <c r="I360" s="203"/>
      <c r="J360" s="203"/>
      <c r="K360" s="547"/>
      <c r="L360" s="547"/>
      <c r="M360" s="547"/>
      <c r="N360" s="547"/>
      <c r="O360" s="547"/>
      <c r="P360" s="547"/>
      <c r="Q360" s="547"/>
      <c r="R360" s="203"/>
      <c r="S360" s="8"/>
      <c r="T360" s="8"/>
      <c r="U360" s="8"/>
      <c r="V360" s="8"/>
      <c r="W360" s="8"/>
      <c r="X360" s="8"/>
      <c r="Y360" s="8"/>
    </row>
    <row r="361" spans="1:25" ht="15.75">
      <c r="A361" s="592"/>
      <c r="B361" s="203"/>
      <c r="C361" s="203"/>
      <c r="D361" s="203"/>
      <c r="E361" s="203"/>
      <c r="F361" s="203"/>
      <c r="G361" s="203"/>
      <c r="H361" s="203"/>
      <c r="I361" s="203"/>
      <c r="J361" s="203"/>
      <c r="K361" s="547"/>
      <c r="L361" s="547"/>
      <c r="M361" s="547"/>
      <c r="N361" s="547"/>
      <c r="O361" s="547"/>
      <c r="P361" s="547"/>
      <c r="Q361" s="547"/>
      <c r="R361" s="203"/>
      <c r="S361" s="8"/>
      <c r="T361" s="8"/>
      <c r="U361" s="8"/>
      <c r="V361" s="8"/>
      <c r="W361" s="8"/>
      <c r="X361" s="8"/>
      <c r="Y361" s="8"/>
    </row>
    <row r="362" spans="1:25" ht="15.75">
      <c r="A362" s="592"/>
      <c r="B362" s="203"/>
      <c r="C362" s="203"/>
      <c r="D362" s="203"/>
      <c r="E362" s="203"/>
      <c r="F362" s="203"/>
      <c r="G362" s="203"/>
      <c r="H362" s="203"/>
      <c r="I362" s="203"/>
      <c r="J362" s="203"/>
      <c r="K362" s="547"/>
      <c r="L362" s="547"/>
      <c r="M362" s="547"/>
      <c r="N362" s="547"/>
      <c r="O362" s="547"/>
      <c r="P362" s="547"/>
      <c r="Q362" s="547"/>
      <c r="R362" s="203"/>
      <c r="S362" s="8"/>
      <c r="T362" s="8"/>
      <c r="U362" s="8"/>
      <c r="V362" s="8"/>
      <c r="W362" s="8"/>
      <c r="X362" s="8"/>
      <c r="Y362" s="8"/>
    </row>
    <row r="363" spans="1:25" ht="15.75">
      <c r="A363" s="592"/>
      <c r="B363" s="203"/>
      <c r="C363" s="203"/>
      <c r="D363" s="203"/>
      <c r="E363" s="203"/>
      <c r="F363" s="203"/>
      <c r="G363" s="203"/>
      <c r="H363" s="203"/>
      <c r="I363" s="203"/>
      <c r="J363" s="203"/>
      <c r="K363" s="547"/>
      <c r="L363" s="547"/>
      <c r="M363" s="547"/>
      <c r="N363" s="547"/>
      <c r="O363" s="547"/>
      <c r="P363" s="547"/>
      <c r="Q363" s="547"/>
      <c r="R363" s="203"/>
      <c r="S363" s="8"/>
      <c r="T363" s="8"/>
      <c r="U363" s="8"/>
      <c r="V363" s="8"/>
      <c r="W363" s="8"/>
      <c r="X363" s="8"/>
      <c r="Y363" s="8"/>
    </row>
    <row r="364" spans="1:25" ht="15.75">
      <c r="A364" s="592"/>
      <c r="B364" s="203"/>
      <c r="C364" s="203"/>
      <c r="D364" s="203"/>
      <c r="E364" s="203"/>
      <c r="F364" s="203"/>
      <c r="G364" s="203"/>
      <c r="H364" s="203"/>
      <c r="I364" s="203"/>
      <c r="J364" s="203"/>
      <c r="K364" s="547"/>
      <c r="L364" s="547"/>
      <c r="M364" s="547"/>
      <c r="N364" s="547"/>
      <c r="O364" s="547"/>
      <c r="P364" s="547"/>
      <c r="Q364" s="547"/>
      <c r="R364" s="203"/>
      <c r="S364" s="8"/>
      <c r="T364" s="8"/>
      <c r="U364" s="8"/>
      <c r="V364" s="8"/>
      <c r="W364" s="8"/>
      <c r="X364" s="8"/>
      <c r="Y364" s="8"/>
    </row>
    <row r="365" spans="1:25" ht="15.75">
      <c r="A365" s="592"/>
      <c r="B365" s="203"/>
      <c r="C365" s="203"/>
      <c r="D365" s="203"/>
      <c r="E365" s="203"/>
      <c r="F365" s="203"/>
      <c r="G365" s="203"/>
      <c r="H365" s="203"/>
      <c r="I365" s="203"/>
      <c r="J365" s="203"/>
      <c r="K365" s="547"/>
      <c r="L365" s="547"/>
      <c r="M365" s="547"/>
      <c r="N365" s="547"/>
      <c r="O365" s="547"/>
      <c r="P365" s="547"/>
      <c r="Q365" s="547"/>
      <c r="R365" s="203"/>
      <c r="S365" s="8"/>
      <c r="T365" s="8"/>
      <c r="U365" s="8"/>
      <c r="V365" s="8"/>
      <c r="W365" s="8"/>
      <c r="X365" s="8"/>
      <c r="Y365" s="8"/>
    </row>
    <row r="366" spans="1:25" ht="15.75">
      <c r="A366" s="592"/>
      <c r="B366" s="203"/>
      <c r="C366" s="203"/>
      <c r="D366" s="203"/>
      <c r="E366" s="203"/>
      <c r="F366" s="203"/>
      <c r="G366" s="203"/>
      <c r="H366" s="203"/>
      <c r="I366" s="203"/>
      <c r="J366" s="203"/>
      <c r="K366" s="547"/>
      <c r="L366" s="547"/>
      <c r="M366" s="547"/>
      <c r="N366" s="547"/>
      <c r="O366" s="547"/>
      <c r="P366" s="547"/>
      <c r="Q366" s="547"/>
      <c r="R366" s="203"/>
      <c r="S366" s="8"/>
      <c r="T366" s="8"/>
      <c r="U366" s="8"/>
      <c r="V366" s="8"/>
      <c r="W366" s="8"/>
      <c r="X366" s="8"/>
      <c r="Y366" s="8"/>
    </row>
    <row r="367" spans="1:25" ht="15.75">
      <c r="A367" s="592"/>
      <c r="B367" s="203"/>
      <c r="C367" s="203"/>
      <c r="D367" s="203"/>
      <c r="E367" s="203"/>
      <c r="F367" s="203"/>
      <c r="G367" s="203"/>
      <c r="H367" s="203"/>
      <c r="I367" s="203"/>
      <c r="J367" s="203"/>
      <c r="K367" s="547"/>
      <c r="L367" s="547"/>
      <c r="M367" s="547"/>
      <c r="N367" s="547"/>
      <c r="O367" s="547"/>
      <c r="P367" s="547"/>
      <c r="Q367" s="547"/>
      <c r="R367" s="203"/>
      <c r="S367" s="8"/>
      <c r="T367" s="8"/>
      <c r="U367" s="8"/>
      <c r="V367" s="8"/>
      <c r="W367" s="8"/>
      <c r="X367" s="8"/>
      <c r="Y367" s="8"/>
    </row>
    <row r="368" spans="1:25" ht="15.75">
      <c r="A368" s="592"/>
      <c r="B368" s="203"/>
      <c r="C368" s="203"/>
      <c r="D368" s="203"/>
      <c r="E368" s="203"/>
      <c r="F368" s="203"/>
      <c r="G368" s="203"/>
      <c r="H368" s="203"/>
      <c r="I368" s="203"/>
      <c r="J368" s="203"/>
      <c r="K368" s="547"/>
      <c r="L368" s="547"/>
      <c r="M368" s="547"/>
      <c r="N368" s="547"/>
      <c r="O368" s="547"/>
      <c r="P368" s="547"/>
      <c r="Q368" s="547"/>
      <c r="R368" s="203"/>
      <c r="S368" s="8"/>
      <c r="T368" s="8"/>
      <c r="U368" s="8"/>
      <c r="V368" s="8"/>
      <c r="W368" s="8"/>
      <c r="X368" s="8"/>
      <c r="Y368" s="8"/>
    </row>
    <row r="369" spans="1:25" ht="15.75">
      <c r="A369" s="592"/>
      <c r="B369" s="203"/>
      <c r="C369" s="203"/>
      <c r="D369" s="203"/>
      <c r="E369" s="203"/>
      <c r="F369" s="203"/>
      <c r="G369" s="203"/>
      <c r="H369" s="203"/>
      <c r="I369" s="203"/>
      <c r="J369" s="203"/>
      <c r="K369" s="547"/>
      <c r="L369" s="547"/>
      <c r="M369" s="547"/>
      <c r="N369" s="547"/>
      <c r="O369" s="547"/>
      <c r="P369" s="547"/>
      <c r="Q369" s="547"/>
      <c r="R369" s="203"/>
      <c r="S369" s="8"/>
      <c r="T369" s="8"/>
      <c r="U369" s="8"/>
      <c r="V369" s="8"/>
      <c r="W369" s="8"/>
      <c r="X369" s="8"/>
      <c r="Y369" s="8"/>
    </row>
    <row r="370" spans="1:25" ht="15.75">
      <c r="A370" s="592"/>
      <c r="B370" s="203"/>
      <c r="C370" s="203"/>
      <c r="D370" s="203"/>
      <c r="E370" s="203"/>
      <c r="F370" s="203"/>
      <c r="G370" s="203"/>
      <c r="H370" s="203"/>
      <c r="I370" s="203"/>
      <c r="J370" s="203"/>
      <c r="K370" s="547"/>
      <c r="L370" s="547"/>
      <c r="M370" s="547"/>
      <c r="N370" s="547"/>
      <c r="O370" s="547"/>
      <c r="P370" s="547"/>
      <c r="Q370" s="547"/>
      <c r="R370" s="203"/>
      <c r="S370" s="8"/>
      <c r="T370" s="8"/>
      <c r="U370" s="8"/>
      <c r="V370" s="8"/>
      <c r="W370" s="8"/>
      <c r="X370" s="8"/>
      <c r="Y370" s="8"/>
    </row>
    <row r="371" spans="1:25" ht="15.75">
      <c r="A371" s="592"/>
      <c r="B371" s="203"/>
      <c r="C371" s="203"/>
      <c r="D371" s="203"/>
      <c r="E371" s="203"/>
      <c r="F371" s="203"/>
      <c r="G371" s="203"/>
      <c r="H371" s="203"/>
      <c r="I371" s="203"/>
      <c r="J371" s="203"/>
      <c r="K371" s="547"/>
      <c r="L371" s="547"/>
      <c r="M371" s="547"/>
      <c r="N371" s="547"/>
      <c r="O371" s="547"/>
      <c r="P371" s="547"/>
      <c r="Q371" s="547"/>
      <c r="R371" s="203"/>
      <c r="S371" s="8"/>
      <c r="T371" s="8"/>
      <c r="U371" s="8"/>
      <c r="V371" s="8"/>
      <c r="W371" s="8"/>
      <c r="X371" s="8"/>
      <c r="Y371" s="8"/>
    </row>
    <row r="372" spans="1:25" ht="15.75">
      <c r="A372" s="592"/>
      <c r="B372" s="203"/>
      <c r="C372" s="203"/>
      <c r="D372" s="203"/>
      <c r="E372" s="203"/>
      <c r="F372" s="203"/>
      <c r="G372" s="203"/>
      <c r="H372" s="203"/>
      <c r="I372" s="203"/>
      <c r="J372" s="203"/>
      <c r="K372" s="547"/>
      <c r="L372" s="547"/>
      <c r="M372" s="547"/>
      <c r="N372" s="547"/>
      <c r="O372" s="547"/>
      <c r="P372" s="547"/>
      <c r="Q372" s="547"/>
      <c r="R372" s="203"/>
      <c r="S372" s="8"/>
      <c r="T372" s="8"/>
      <c r="U372" s="8"/>
      <c r="V372" s="8"/>
      <c r="W372" s="8"/>
      <c r="X372" s="8"/>
      <c r="Y372" s="8"/>
    </row>
    <row r="373" spans="1:25" ht="15.75">
      <c r="A373" s="592"/>
      <c r="B373" s="203"/>
      <c r="C373" s="203"/>
      <c r="D373" s="203"/>
      <c r="E373" s="203"/>
      <c r="F373" s="203"/>
      <c r="G373" s="203"/>
      <c r="H373" s="203"/>
      <c r="I373" s="203"/>
      <c r="J373" s="203"/>
      <c r="K373" s="547"/>
      <c r="L373" s="547"/>
      <c r="M373" s="547"/>
      <c r="N373" s="547"/>
      <c r="O373" s="547"/>
      <c r="P373" s="547"/>
      <c r="Q373" s="547"/>
      <c r="R373" s="203"/>
      <c r="S373" s="8"/>
      <c r="T373" s="8"/>
      <c r="U373" s="8"/>
      <c r="V373" s="8"/>
      <c r="W373" s="8"/>
      <c r="X373" s="8"/>
      <c r="Y373" s="8"/>
    </row>
    <row r="374" spans="1:25" ht="15.75">
      <c r="A374" s="592"/>
      <c r="B374" s="203"/>
      <c r="C374" s="203"/>
      <c r="D374" s="203"/>
      <c r="E374" s="203"/>
      <c r="F374" s="203"/>
      <c r="G374" s="203"/>
      <c r="H374" s="203"/>
      <c r="I374" s="203"/>
      <c r="J374" s="203"/>
      <c r="K374" s="547"/>
      <c r="L374" s="547"/>
      <c r="M374" s="547"/>
      <c r="N374" s="547"/>
      <c r="O374" s="547"/>
      <c r="P374" s="547"/>
      <c r="Q374" s="547"/>
      <c r="R374" s="203"/>
      <c r="S374" s="8"/>
      <c r="T374" s="8"/>
      <c r="U374" s="8"/>
      <c r="V374" s="8"/>
      <c r="W374" s="8"/>
      <c r="X374" s="8"/>
      <c r="Y374" s="8"/>
    </row>
    <row r="375" spans="1:25" ht="15.75">
      <c r="A375" s="592"/>
      <c r="B375" s="203"/>
      <c r="C375" s="203"/>
      <c r="D375" s="203"/>
      <c r="E375" s="203"/>
      <c r="F375" s="203"/>
      <c r="G375" s="203"/>
      <c r="H375" s="203"/>
      <c r="I375" s="203"/>
      <c r="J375" s="203"/>
      <c r="K375" s="547"/>
      <c r="L375" s="547"/>
      <c r="M375" s="547"/>
      <c r="N375" s="547"/>
      <c r="O375" s="547"/>
      <c r="P375" s="547"/>
      <c r="Q375" s="547"/>
      <c r="R375" s="203"/>
      <c r="S375" s="8"/>
      <c r="T375" s="8"/>
      <c r="U375" s="8"/>
      <c r="V375" s="8"/>
      <c r="W375" s="8"/>
      <c r="X375" s="8"/>
      <c r="Y375" s="8"/>
    </row>
    <row r="376" spans="1:25" ht="15.75">
      <c r="A376" s="592"/>
      <c r="B376" s="203"/>
      <c r="C376" s="203"/>
      <c r="D376" s="203"/>
      <c r="E376" s="203"/>
      <c r="F376" s="203"/>
      <c r="G376" s="203"/>
      <c r="H376" s="203"/>
      <c r="I376" s="203"/>
      <c r="J376" s="203"/>
      <c r="K376" s="547"/>
      <c r="L376" s="547"/>
      <c r="M376" s="547"/>
      <c r="N376" s="547"/>
      <c r="O376" s="547"/>
      <c r="P376" s="547"/>
      <c r="Q376" s="547"/>
      <c r="R376" s="203"/>
      <c r="S376" s="8"/>
      <c r="T376" s="8"/>
      <c r="U376" s="8"/>
      <c r="V376" s="8"/>
      <c r="W376" s="8"/>
      <c r="X376" s="8"/>
      <c r="Y376" s="8"/>
    </row>
    <row r="377" spans="1:25" ht="15.75">
      <c r="A377" s="592"/>
      <c r="B377" s="203"/>
      <c r="C377" s="203"/>
      <c r="D377" s="203"/>
      <c r="E377" s="203"/>
      <c r="F377" s="203"/>
      <c r="G377" s="203"/>
      <c r="H377" s="203"/>
      <c r="I377" s="203"/>
      <c r="J377" s="203"/>
      <c r="K377" s="547"/>
      <c r="L377" s="547"/>
      <c r="M377" s="547"/>
      <c r="N377" s="547"/>
      <c r="O377" s="547"/>
      <c r="P377" s="547"/>
      <c r="Q377" s="547"/>
      <c r="R377" s="203"/>
      <c r="S377" s="8"/>
      <c r="T377" s="8"/>
      <c r="U377" s="8"/>
      <c r="V377" s="8"/>
      <c r="W377" s="8"/>
      <c r="X377" s="8"/>
      <c r="Y377" s="8"/>
    </row>
    <row r="378" spans="1:25" ht="15.75">
      <c r="A378" s="592"/>
      <c r="B378" s="203"/>
      <c r="C378" s="203"/>
      <c r="D378" s="203"/>
      <c r="E378" s="203"/>
      <c r="F378" s="203"/>
      <c r="G378" s="203"/>
      <c r="H378" s="203"/>
      <c r="I378" s="203"/>
      <c r="J378" s="203"/>
      <c r="K378" s="547"/>
      <c r="L378" s="547"/>
      <c r="M378" s="547"/>
      <c r="N378" s="547"/>
      <c r="O378" s="547"/>
      <c r="P378" s="547"/>
      <c r="Q378" s="547"/>
      <c r="R378" s="203"/>
      <c r="S378" s="8"/>
      <c r="T378" s="8"/>
      <c r="U378" s="8"/>
      <c r="V378" s="8"/>
      <c r="W378" s="8"/>
      <c r="X378" s="8"/>
      <c r="Y378" s="8"/>
    </row>
    <row r="379" spans="1:25" ht="15.75">
      <c r="A379" s="592"/>
      <c r="B379" s="203"/>
      <c r="C379" s="203"/>
      <c r="D379" s="203"/>
      <c r="E379" s="203"/>
      <c r="F379" s="203"/>
      <c r="G379" s="203"/>
      <c r="H379" s="203"/>
      <c r="I379" s="203"/>
      <c r="J379" s="203"/>
      <c r="K379" s="547"/>
      <c r="L379" s="547"/>
      <c r="M379" s="547"/>
      <c r="N379" s="547"/>
      <c r="O379" s="547"/>
      <c r="P379" s="547"/>
      <c r="Q379" s="547"/>
      <c r="R379" s="203"/>
      <c r="S379" s="8"/>
      <c r="T379" s="8"/>
      <c r="U379" s="8"/>
      <c r="V379" s="8"/>
      <c r="W379" s="8"/>
      <c r="X379" s="8"/>
      <c r="Y379" s="8"/>
    </row>
    <row r="380" spans="1:25" ht="15.75">
      <c r="A380" s="592"/>
      <c r="B380" s="203"/>
      <c r="C380" s="203"/>
      <c r="D380" s="203"/>
      <c r="E380" s="203"/>
      <c r="F380" s="203"/>
      <c r="G380" s="203"/>
      <c r="H380" s="203"/>
      <c r="I380" s="203"/>
      <c r="J380" s="203"/>
      <c r="K380" s="547"/>
      <c r="L380" s="547"/>
      <c r="M380" s="547"/>
      <c r="N380" s="547"/>
      <c r="O380" s="547"/>
      <c r="P380" s="547"/>
      <c r="Q380" s="547"/>
      <c r="R380" s="203"/>
      <c r="S380" s="8"/>
      <c r="T380" s="8"/>
      <c r="U380" s="8"/>
      <c r="V380" s="8"/>
      <c r="W380" s="8"/>
      <c r="X380" s="8"/>
      <c r="Y380" s="8"/>
    </row>
    <row r="381" spans="1:25" ht="15.75">
      <c r="A381" s="592"/>
      <c r="B381" s="203"/>
      <c r="C381" s="203"/>
      <c r="D381" s="203"/>
      <c r="E381" s="203"/>
      <c r="F381" s="203"/>
      <c r="G381" s="203"/>
      <c r="H381" s="203"/>
      <c r="I381" s="203"/>
      <c r="J381" s="203"/>
      <c r="K381" s="547"/>
      <c r="L381" s="547"/>
      <c r="M381" s="547"/>
      <c r="N381" s="547"/>
      <c r="O381" s="547"/>
      <c r="P381" s="547"/>
      <c r="Q381" s="547"/>
      <c r="R381" s="203"/>
      <c r="S381" s="8"/>
      <c r="T381" s="8"/>
      <c r="U381" s="8"/>
      <c r="V381" s="8"/>
      <c r="W381" s="8"/>
      <c r="X381" s="8"/>
      <c r="Y381" s="8"/>
    </row>
    <row r="382" spans="1:25" ht="15.75">
      <c r="A382" s="592"/>
      <c r="B382" s="203"/>
      <c r="C382" s="203"/>
      <c r="D382" s="203"/>
      <c r="E382" s="203"/>
      <c r="F382" s="203"/>
      <c r="G382" s="203"/>
      <c r="H382" s="203"/>
      <c r="I382" s="203"/>
      <c r="J382" s="203"/>
      <c r="K382" s="547"/>
      <c r="L382" s="547"/>
      <c r="M382" s="547"/>
      <c r="N382" s="547"/>
      <c r="O382" s="547"/>
      <c r="P382" s="547"/>
      <c r="Q382" s="547"/>
      <c r="R382" s="203"/>
      <c r="S382" s="8"/>
      <c r="T382" s="8"/>
      <c r="U382" s="8"/>
      <c r="V382" s="8"/>
      <c r="W382" s="8"/>
      <c r="X382" s="8"/>
      <c r="Y382" s="8"/>
    </row>
    <row r="383" spans="1:25" ht="15.75">
      <c r="A383" s="592"/>
      <c r="B383" s="203"/>
      <c r="C383" s="203"/>
      <c r="D383" s="203"/>
      <c r="E383" s="203"/>
      <c r="F383" s="203"/>
      <c r="G383" s="203"/>
      <c r="H383" s="203"/>
      <c r="I383" s="203"/>
      <c r="J383" s="203"/>
      <c r="K383" s="547"/>
      <c r="L383" s="547"/>
      <c r="M383" s="547"/>
      <c r="N383" s="547"/>
      <c r="O383" s="547"/>
      <c r="P383" s="547"/>
      <c r="Q383" s="547"/>
      <c r="R383" s="203"/>
      <c r="S383" s="8"/>
      <c r="T383" s="8"/>
      <c r="U383" s="8"/>
      <c r="V383" s="8"/>
      <c r="W383" s="8"/>
      <c r="X383" s="8"/>
      <c r="Y383" s="8"/>
    </row>
    <row r="384" spans="1:25" ht="15.75">
      <c r="A384" s="592"/>
      <c r="B384" s="203"/>
      <c r="C384" s="203"/>
      <c r="D384" s="203"/>
      <c r="E384" s="203"/>
      <c r="F384" s="203"/>
      <c r="G384" s="203"/>
      <c r="H384" s="203"/>
      <c r="I384" s="203"/>
      <c r="J384" s="203"/>
      <c r="K384" s="547"/>
      <c r="L384" s="547"/>
      <c r="M384" s="547"/>
      <c r="N384" s="547"/>
      <c r="O384" s="547"/>
      <c r="P384" s="547"/>
      <c r="Q384" s="547"/>
      <c r="R384" s="203"/>
      <c r="S384" s="8"/>
      <c r="T384" s="8"/>
      <c r="U384" s="8"/>
      <c r="V384" s="8"/>
      <c r="W384" s="8"/>
      <c r="X384" s="8"/>
      <c r="Y384" s="8"/>
    </row>
    <row r="385" spans="1:25" ht="15.75">
      <c r="A385" s="592"/>
      <c r="B385" s="203"/>
      <c r="C385" s="203"/>
      <c r="D385" s="203"/>
      <c r="E385" s="203"/>
      <c r="F385" s="203"/>
      <c r="G385" s="203"/>
      <c r="H385" s="203"/>
      <c r="I385" s="203"/>
      <c r="J385" s="203"/>
      <c r="K385" s="547"/>
      <c r="L385" s="547"/>
      <c r="M385" s="547"/>
      <c r="N385" s="547"/>
      <c r="O385" s="547"/>
      <c r="P385" s="547"/>
      <c r="Q385" s="547"/>
      <c r="R385" s="203"/>
      <c r="S385" s="8"/>
      <c r="T385" s="8"/>
      <c r="U385" s="8"/>
      <c r="V385" s="8"/>
      <c r="W385" s="8"/>
      <c r="X385" s="8"/>
      <c r="Y385" s="8"/>
    </row>
    <row r="386" spans="1:25" ht="15.75">
      <c r="A386" s="592"/>
      <c r="B386" s="203"/>
      <c r="C386" s="203"/>
      <c r="D386" s="203"/>
      <c r="E386" s="203"/>
      <c r="F386" s="203"/>
      <c r="G386" s="203"/>
      <c r="H386" s="203"/>
      <c r="I386" s="203"/>
      <c r="J386" s="203"/>
      <c r="K386" s="547"/>
      <c r="L386" s="547"/>
      <c r="M386" s="547"/>
      <c r="N386" s="547"/>
      <c r="O386" s="547"/>
      <c r="P386" s="547"/>
      <c r="Q386" s="547"/>
      <c r="R386" s="203"/>
      <c r="S386" s="8"/>
      <c r="T386" s="8"/>
      <c r="U386" s="8"/>
      <c r="V386" s="8"/>
      <c r="W386" s="8"/>
      <c r="X386" s="8"/>
      <c r="Y386" s="8"/>
    </row>
    <row r="387" spans="1:25" ht="15.75">
      <c r="A387" s="592"/>
      <c r="B387" s="203"/>
      <c r="C387" s="203"/>
      <c r="D387" s="203"/>
      <c r="E387" s="203"/>
      <c r="F387" s="203"/>
      <c r="G387" s="203"/>
      <c r="H387" s="203"/>
      <c r="I387" s="203"/>
      <c r="J387" s="203"/>
      <c r="K387" s="547"/>
      <c r="L387" s="547"/>
      <c r="M387" s="547"/>
      <c r="N387" s="547"/>
      <c r="O387" s="547"/>
      <c r="P387" s="547"/>
      <c r="Q387" s="547"/>
      <c r="R387" s="203"/>
      <c r="S387" s="8"/>
      <c r="T387" s="8"/>
      <c r="U387" s="8"/>
      <c r="V387" s="8"/>
      <c r="W387" s="8"/>
      <c r="X387" s="8"/>
      <c r="Y387" s="8"/>
    </row>
    <row r="388" spans="1:25" ht="15.75">
      <c r="A388" s="592"/>
      <c r="B388" s="203"/>
      <c r="C388" s="203"/>
      <c r="D388" s="203"/>
      <c r="E388" s="203"/>
      <c r="F388" s="203"/>
      <c r="G388" s="203"/>
      <c r="H388" s="203"/>
      <c r="I388" s="203"/>
      <c r="J388" s="203"/>
      <c r="K388" s="547"/>
      <c r="L388" s="547"/>
      <c r="M388" s="547"/>
      <c r="N388" s="547"/>
      <c r="O388" s="547"/>
      <c r="P388" s="547"/>
      <c r="Q388" s="547"/>
      <c r="R388" s="203"/>
      <c r="S388" s="8"/>
      <c r="T388" s="8"/>
      <c r="U388" s="8"/>
      <c r="V388" s="8"/>
      <c r="W388" s="8"/>
      <c r="X388" s="8"/>
      <c r="Y388" s="8"/>
    </row>
    <row r="389" spans="1:25" ht="15.75">
      <c r="A389" s="592"/>
      <c r="B389" s="203"/>
      <c r="C389" s="203"/>
      <c r="D389" s="203"/>
      <c r="E389" s="203"/>
      <c r="F389" s="203"/>
      <c r="G389" s="203"/>
      <c r="H389" s="203"/>
      <c r="I389" s="203"/>
      <c r="J389" s="203"/>
      <c r="K389" s="547"/>
      <c r="L389" s="547"/>
      <c r="M389" s="547"/>
      <c r="N389" s="547"/>
      <c r="O389" s="547"/>
      <c r="P389" s="547"/>
      <c r="Q389" s="547"/>
      <c r="R389" s="203"/>
      <c r="S389" s="8"/>
      <c r="T389" s="8"/>
      <c r="U389" s="8"/>
      <c r="V389" s="8"/>
      <c r="W389" s="8"/>
      <c r="X389" s="8"/>
      <c r="Y389" s="8"/>
    </row>
    <row r="390" spans="1:25" ht="15.75">
      <c r="A390" s="592"/>
      <c r="B390" s="203"/>
      <c r="C390" s="203"/>
      <c r="D390" s="203"/>
      <c r="E390" s="203"/>
      <c r="F390" s="203"/>
      <c r="G390" s="203"/>
      <c r="H390" s="203"/>
      <c r="I390" s="203"/>
      <c r="J390" s="203"/>
      <c r="K390" s="547"/>
      <c r="L390" s="547"/>
      <c r="M390" s="547"/>
      <c r="N390" s="547"/>
      <c r="O390" s="547"/>
      <c r="P390" s="547"/>
      <c r="Q390" s="547"/>
      <c r="R390" s="203"/>
      <c r="S390" s="8"/>
      <c r="T390" s="8"/>
      <c r="U390" s="8"/>
      <c r="V390" s="8"/>
      <c r="W390" s="8"/>
      <c r="X390" s="8"/>
      <c r="Y390" s="8"/>
    </row>
    <row r="391" spans="1:25" ht="15.75">
      <c r="A391" s="592"/>
      <c r="B391" s="203"/>
      <c r="C391" s="203"/>
      <c r="D391" s="203"/>
      <c r="E391" s="203"/>
      <c r="F391" s="203"/>
      <c r="G391" s="203"/>
      <c r="H391" s="203"/>
      <c r="I391" s="203"/>
      <c r="J391" s="203"/>
      <c r="K391" s="547"/>
      <c r="L391" s="547"/>
      <c r="M391" s="547"/>
      <c r="N391" s="547"/>
      <c r="O391" s="547"/>
      <c r="P391" s="547"/>
      <c r="Q391" s="547"/>
      <c r="R391" s="203"/>
      <c r="S391" s="8"/>
      <c r="T391" s="8"/>
      <c r="U391" s="8"/>
      <c r="V391" s="8"/>
      <c r="W391" s="8"/>
      <c r="X391" s="8"/>
      <c r="Y391" s="8"/>
    </row>
    <row r="392" spans="1:25" ht="15.75">
      <c r="A392" s="592"/>
      <c r="B392" s="203"/>
      <c r="C392" s="203"/>
      <c r="D392" s="203"/>
      <c r="E392" s="203"/>
      <c r="F392" s="203"/>
      <c r="G392" s="203"/>
      <c r="H392" s="203"/>
      <c r="I392" s="203"/>
      <c r="J392" s="203"/>
      <c r="K392" s="547"/>
      <c r="L392" s="547"/>
      <c r="M392" s="547"/>
      <c r="N392" s="547"/>
      <c r="O392" s="547"/>
      <c r="P392" s="547"/>
      <c r="Q392" s="547"/>
      <c r="R392" s="203"/>
      <c r="S392" s="8"/>
      <c r="T392" s="8"/>
      <c r="U392" s="8"/>
      <c r="V392" s="8"/>
      <c r="W392" s="8"/>
      <c r="X392" s="8"/>
      <c r="Y392" s="8"/>
    </row>
    <row r="393" spans="1:25" ht="15.75">
      <c r="A393" s="592"/>
      <c r="B393" s="203"/>
      <c r="C393" s="203"/>
      <c r="D393" s="203"/>
      <c r="E393" s="203"/>
      <c r="F393" s="203"/>
      <c r="G393" s="203"/>
      <c r="H393" s="203"/>
      <c r="I393" s="203"/>
      <c r="J393" s="203"/>
      <c r="K393" s="547"/>
      <c r="L393" s="547"/>
      <c r="M393" s="547"/>
      <c r="N393" s="547"/>
      <c r="O393" s="547"/>
      <c r="P393" s="547"/>
      <c r="Q393" s="547"/>
      <c r="R393" s="203"/>
      <c r="S393" s="8"/>
      <c r="T393" s="8"/>
      <c r="U393" s="8"/>
      <c r="V393" s="8"/>
      <c r="W393" s="8"/>
      <c r="X393" s="8"/>
      <c r="Y393" s="8"/>
    </row>
    <row r="394" spans="1:25" ht="15.75">
      <c r="A394" s="592"/>
      <c r="B394" s="203"/>
      <c r="C394" s="203"/>
      <c r="D394" s="203"/>
      <c r="E394" s="203"/>
      <c r="F394" s="203"/>
      <c r="G394" s="203"/>
      <c r="H394" s="203"/>
      <c r="I394" s="203"/>
      <c r="J394" s="203"/>
      <c r="K394" s="547"/>
      <c r="L394" s="547"/>
      <c r="M394" s="547"/>
      <c r="N394" s="547"/>
      <c r="O394" s="547"/>
      <c r="P394" s="547"/>
      <c r="Q394" s="547"/>
      <c r="R394" s="203"/>
      <c r="S394" s="8"/>
      <c r="T394" s="8"/>
      <c r="U394" s="8"/>
      <c r="V394" s="8"/>
      <c r="W394" s="8"/>
      <c r="X394" s="8"/>
      <c r="Y394" s="8"/>
    </row>
    <row r="395" spans="1:25" ht="15.75">
      <c r="A395" s="592"/>
      <c r="B395" s="203"/>
      <c r="C395" s="203"/>
      <c r="D395" s="203"/>
      <c r="E395" s="203"/>
      <c r="F395" s="203"/>
      <c r="G395" s="203"/>
      <c r="H395" s="203"/>
      <c r="I395" s="203"/>
      <c r="J395" s="203"/>
      <c r="K395" s="547"/>
      <c r="L395" s="547"/>
      <c r="M395" s="547"/>
      <c r="N395" s="547"/>
      <c r="O395" s="547"/>
      <c r="P395" s="547"/>
      <c r="Q395" s="547"/>
      <c r="R395" s="203"/>
      <c r="S395" s="8"/>
      <c r="T395" s="8"/>
      <c r="U395" s="8"/>
      <c r="V395" s="8"/>
      <c r="W395" s="8"/>
      <c r="X395" s="8"/>
      <c r="Y395" s="8"/>
    </row>
    <row r="396" spans="1:25" ht="15.75">
      <c r="A396" s="592"/>
      <c r="B396" s="203"/>
      <c r="C396" s="203"/>
      <c r="D396" s="203"/>
      <c r="E396" s="203"/>
      <c r="F396" s="203"/>
      <c r="G396" s="203"/>
      <c r="H396" s="203"/>
      <c r="I396" s="203"/>
      <c r="J396" s="203"/>
      <c r="K396" s="547"/>
      <c r="L396" s="547"/>
      <c r="M396" s="547"/>
      <c r="N396" s="547"/>
      <c r="O396" s="547"/>
      <c r="P396" s="547"/>
      <c r="Q396" s="547"/>
      <c r="R396" s="203"/>
      <c r="S396" s="8"/>
      <c r="T396" s="8"/>
      <c r="U396" s="8"/>
      <c r="V396" s="8"/>
      <c r="W396" s="8"/>
      <c r="X396" s="8"/>
      <c r="Y396" s="8"/>
    </row>
    <row r="397" spans="1:25" ht="15.75">
      <c r="A397" s="592"/>
      <c r="B397" s="203"/>
      <c r="C397" s="203"/>
      <c r="D397" s="203"/>
      <c r="E397" s="203"/>
      <c r="F397" s="203"/>
      <c r="G397" s="203"/>
      <c r="H397" s="203"/>
      <c r="I397" s="203"/>
      <c r="J397" s="203"/>
      <c r="K397" s="547"/>
      <c r="L397" s="547"/>
      <c r="M397" s="547"/>
      <c r="N397" s="547"/>
      <c r="O397" s="547"/>
      <c r="P397" s="547"/>
      <c r="Q397" s="547"/>
      <c r="R397" s="203"/>
      <c r="S397" s="8"/>
      <c r="T397" s="8"/>
      <c r="U397" s="8"/>
      <c r="V397" s="8"/>
      <c r="W397" s="8"/>
      <c r="X397" s="8"/>
      <c r="Y397" s="8"/>
    </row>
    <row r="398" spans="1:25" ht="15.75">
      <c r="A398" s="592"/>
      <c r="B398" s="203"/>
      <c r="C398" s="203"/>
      <c r="D398" s="203"/>
      <c r="E398" s="203"/>
      <c r="F398" s="203"/>
      <c r="G398" s="203"/>
      <c r="H398" s="203"/>
      <c r="I398" s="203"/>
      <c r="J398" s="203"/>
      <c r="K398" s="547"/>
      <c r="L398" s="547"/>
      <c r="M398" s="547"/>
      <c r="N398" s="547"/>
      <c r="O398" s="547"/>
      <c r="P398" s="547"/>
      <c r="Q398" s="547"/>
      <c r="R398" s="203"/>
      <c r="S398" s="8"/>
      <c r="T398" s="8"/>
      <c r="U398" s="8"/>
      <c r="V398" s="8"/>
      <c r="W398" s="8"/>
      <c r="X398" s="8"/>
      <c r="Y398" s="8"/>
    </row>
    <row r="399" spans="1:25" ht="15.75">
      <c r="A399" s="592"/>
      <c r="B399" s="203"/>
      <c r="C399" s="203"/>
      <c r="D399" s="203"/>
      <c r="E399" s="203"/>
      <c r="F399" s="203"/>
      <c r="G399" s="203"/>
      <c r="H399" s="203"/>
      <c r="I399" s="203"/>
      <c r="J399" s="203"/>
      <c r="K399" s="547"/>
      <c r="L399" s="547"/>
      <c r="M399" s="547"/>
      <c r="N399" s="547"/>
      <c r="O399" s="547"/>
      <c r="P399" s="547"/>
      <c r="Q399" s="547"/>
      <c r="R399" s="203"/>
      <c r="S399" s="8"/>
      <c r="T399" s="8"/>
      <c r="U399" s="8"/>
      <c r="V399" s="8"/>
      <c r="W399" s="8"/>
      <c r="X399" s="8"/>
      <c r="Y399" s="8"/>
    </row>
    <row r="400" spans="1:25" ht="15.75">
      <c r="A400" s="592"/>
      <c r="B400" s="203"/>
      <c r="C400" s="203"/>
      <c r="D400" s="203"/>
      <c r="E400" s="203"/>
      <c r="F400" s="203"/>
      <c r="G400" s="203"/>
      <c r="H400" s="203"/>
      <c r="I400" s="203"/>
      <c r="J400" s="203"/>
      <c r="K400" s="547"/>
      <c r="L400" s="547"/>
      <c r="M400" s="547"/>
      <c r="N400" s="547"/>
      <c r="O400" s="547"/>
      <c r="P400" s="547"/>
      <c r="Q400" s="547"/>
      <c r="R400" s="203"/>
      <c r="S400" s="8"/>
      <c r="T400" s="8"/>
      <c r="U400" s="8"/>
      <c r="V400" s="8"/>
      <c r="W400" s="8"/>
      <c r="X400" s="8"/>
      <c r="Y400" s="8"/>
    </row>
    <row r="401" spans="1:25" ht="15.75">
      <c r="A401" s="592"/>
      <c r="B401" s="203"/>
      <c r="C401" s="203"/>
      <c r="D401" s="203"/>
      <c r="E401" s="203"/>
      <c r="F401" s="203"/>
      <c r="G401" s="203"/>
      <c r="H401" s="203"/>
      <c r="I401" s="203"/>
      <c r="J401" s="203"/>
      <c r="K401" s="547"/>
      <c r="L401" s="547"/>
      <c r="M401" s="547"/>
      <c r="N401" s="547"/>
      <c r="O401" s="547"/>
      <c r="P401" s="547"/>
      <c r="Q401" s="547"/>
      <c r="R401" s="203"/>
      <c r="S401" s="8"/>
      <c r="T401" s="8"/>
      <c r="U401" s="8"/>
      <c r="V401" s="8"/>
      <c r="W401" s="8"/>
      <c r="X401" s="8"/>
      <c r="Y401" s="8"/>
    </row>
    <row r="402" spans="1:25" ht="15.75">
      <c r="A402" s="592"/>
      <c r="B402" s="203"/>
      <c r="C402" s="203"/>
      <c r="D402" s="203"/>
      <c r="E402" s="203"/>
      <c r="F402" s="203"/>
      <c r="G402" s="203"/>
      <c r="H402" s="203"/>
      <c r="I402" s="203"/>
      <c r="J402" s="203"/>
      <c r="K402" s="547"/>
      <c r="L402" s="547"/>
      <c r="M402" s="547"/>
      <c r="N402" s="547"/>
      <c r="O402" s="547"/>
      <c r="P402" s="547"/>
      <c r="Q402" s="547"/>
      <c r="R402" s="203"/>
      <c r="S402" s="8"/>
      <c r="T402" s="8"/>
      <c r="U402" s="8"/>
      <c r="V402" s="8"/>
      <c r="W402" s="8"/>
      <c r="X402" s="8"/>
      <c r="Y402" s="8"/>
    </row>
    <row r="403" spans="1:25" ht="15.75">
      <c r="A403" s="592"/>
      <c r="B403" s="203"/>
      <c r="C403" s="203"/>
      <c r="D403" s="203"/>
      <c r="E403" s="203"/>
      <c r="F403" s="203"/>
      <c r="G403" s="203"/>
      <c r="H403" s="203"/>
      <c r="I403" s="203"/>
      <c r="J403" s="203"/>
      <c r="K403" s="547"/>
      <c r="L403" s="547"/>
      <c r="M403" s="547"/>
      <c r="N403" s="547"/>
      <c r="O403" s="547"/>
      <c r="P403" s="547"/>
      <c r="Q403" s="547"/>
      <c r="R403" s="203"/>
      <c r="S403" s="8"/>
      <c r="T403" s="8"/>
      <c r="U403" s="8"/>
      <c r="V403" s="8"/>
      <c r="W403" s="8"/>
      <c r="X403" s="8"/>
      <c r="Y403" s="8"/>
    </row>
    <row r="404" spans="1:25" ht="15.75">
      <c r="A404" s="592"/>
      <c r="B404" s="203"/>
      <c r="C404" s="203"/>
      <c r="D404" s="203"/>
      <c r="E404" s="203"/>
      <c r="F404" s="203"/>
      <c r="G404" s="203"/>
      <c r="H404" s="203"/>
      <c r="I404" s="203"/>
      <c r="J404" s="203"/>
      <c r="K404" s="547"/>
      <c r="L404" s="547"/>
      <c r="M404" s="547"/>
      <c r="N404" s="547"/>
      <c r="O404" s="547"/>
      <c r="P404" s="547"/>
      <c r="Q404" s="547"/>
      <c r="R404" s="203"/>
      <c r="S404" s="8"/>
      <c r="T404" s="8"/>
      <c r="U404" s="8"/>
      <c r="V404" s="8"/>
      <c r="W404" s="8"/>
      <c r="X404" s="8"/>
      <c r="Y404" s="8"/>
    </row>
    <row r="405" spans="1:25" ht="15.75">
      <c r="A405" s="592"/>
      <c r="B405" s="203"/>
      <c r="C405" s="203"/>
      <c r="D405" s="203"/>
      <c r="E405" s="203"/>
      <c r="F405" s="203"/>
      <c r="G405" s="203"/>
      <c r="H405" s="203"/>
      <c r="I405" s="203"/>
      <c r="J405" s="203"/>
      <c r="K405" s="547"/>
      <c r="L405" s="547"/>
      <c r="M405" s="547"/>
      <c r="N405" s="547"/>
      <c r="O405" s="547"/>
      <c r="P405" s="547"/>
      <c r="Q405" s="547"/>
      <c r="R405" s="203"/>
      <c r="S405" s="8"/>
      <c r="T405" s="8"/>
      <c r="U405" s="8"/>
      <c r="V405" s="8"/>
      <c r="W405" s="8"/>
      <c r="X405" s="8"/>
      <c r="Y405" s="8"/>
    </row>
    <row r="406" spans="1:25" ht="15.75">
      <c r="A406" s="592"/>
      <c r="B406" s="203"/>
      <c r="C406" s="203"/>
      <c r="D406" s="203"/>
      <c r="E406" s="203"/>
      <c r="F406" s="203"/>
      <c r="G406" s="203"/>
      <c r="H406" s="203"/>
      <c r="I406" s="203"/>
      <c r="J406" s="203"/>
      <c r="K406" s="547"/>
      <c r="L406" s="547"/>
      <c r="M406" s="547"/>
      <c r="N406" s="547"/>
      <c r="O406" s="547"/>
      <c r="P406" s="547"/>
      <c r="Q406" s="547"/>
      <c r="R406" s="203"/>
      <c r="S406" s="8"/>
      <c r="T406" s="8"/>
      <c r="U406" s="8"/>
      <c r="V406" s="8"/>
      <c r="W406" s="8"/>
      <c r="X406" s="8"/>
      <c r="Y406" s="8"/>
    </row>
    <row r="407" spans="1:25" ht="15.75">
      <c r="A407" s="592"/>
      <c r="B407" s="203"/>
      <c r="C407" s="203"/>
      <c r="D407" s="203"/>
      <c r="E407" s="203"/>
      <c r="F407" s="203"/>
      <c r="G407" s="203"/>
      <c r="H407" s="203"/>
      <c r="I407" s="203"/>
      <c r="J407" s="203"/>
      <c r="K407" s="547"/>
      <c r="L407" s="547"/>
      <c r="M407" s="547"/>
      <c r="N407" s="547"/>
      <c r="O407" s="547"/>
      <c r="P407" s="547"/>
      <c r="Q407" s="547"/>
      <c r="R407" s="203"/>
      <c r="S407" s="8"/>
      <c r="T407" s="8"/>
      <c r="U407" s="8"/>
      <c r="V407" s="8"/>
      <c r="W407" s="8"/>
      <c r="X407" s="8"/>
      <c r="Y407" s="8"/>
    </row>
    <row r="408" spans="1:25" ht="15.75">
      <c r="A408" s="592"/>
      <c r="B408" s="203"/>
      <c r="C408" s="203"/>
      <c r="D408" s="203"/>
      <c r="E408" s="203"/>
      <c r="F408" s="203"/>
      <c r="G408" s="203"/>
      <c r="H408" s="203"/>
      <c r="I408" s="203"/>
      <c r="J408" s="203"/>
      <c r="K408" s="547"/>
      <c r="L408" s="547"/>
      <c r="M408" s="547"/>
      <c r="N408" s="547"/>
      <c r="O408" s="547"/>
      <c r="P408" s="547"/>
      <c r="Q408" s="547"/>
      <c r="R408" s="203"/>
      <c r="S408" s="8"/>
      <c r="T408" s="8"/>
      <c r="U408" s="8"/>
      <c r="V408" s="8"/>
      <c r="W408" s="8"/>
      <c r="X408" s="8"/>
      <c r="Y408" s="8"/>
    </row>
    <row r="409" spans="1:25" ht="15.75">
      <c r="A409" s="592"/>
      <c r="B409" s="203"/>
      <c r="C409" s="203"/>
      <c r="D409" s="203"/>
      <c r="E409" s="203"/>
      <c r="F409" s="203"/>
      <c r="G409" s="203"/>
      <c r="H409" s="203"/>
      <c r="I409" s="203"/>
      <c r="J409" s="203"/>
      <c r="K409" s="547"/>
      <c r="L409" s="547"/>
      <c r="M409" s="547"/>
      <c r="N409" s="547"/>
      <c r="O409" s="547"/>
      <c r="P409" s="547"/>
      <c r="Q409" s="547"/>
      <c r="R409" s="203"/>
      <c r="S409" s="8"/>
      <c r="T409" s="8"/>
      <c r="U409" s="8"/>
      <c r="V409" s="8"/>
      <c r="W409" s="8"/>
      <c r="X409" s="8"/>
      <c r="Y409" s="8"/>
    </row>
    <row r="410" spans="1:25" ht="15.75">
      <c r="A410" s="592"/>
      <c r="B410" s="203"/>
      <c r="C410" s="203"/>
      <c r="D410" s="203"/>
      <c r="E410" s="203"/>
      <c r="F410" s="203"/>
      <c r="G410" s="203"/>
      <c r="H410" s="203"/>
      <c r="I410" s="203"/>
      <c r="J410" s="203"/>
      <c r="K410" s="547"/>
      <c r="L410" s="547"/>
      <c r="M410" s="547"/>
      <c r="N410" s="547"/>
      <c r="O410" s="547"/>
      <c r="P410" s="547"/>
      <c r="Q410" s="547"/>
      <c r="R410" s="203"/>
      <c r="S410" s="8"/>
      <c r="T410" s="8"/>
      <c r="U410" s="8"/>
      <c r="V410" s="8"/>
      <c r="W410" s="8"/>
      <c r="X410" s="8"/>
      <c r="Y410" s="8"/>
    </row>
    <row r="411" spans="1:25" ht="15.75">
      <c r="A411" s="592"/>
      <c r="B411" s="203"/>
      <c r="C411" s="203"/>
      <c r="D411" s="203"/>
      <c r="E411" s="203"/>
      <c r="F411" s="203"/>
      <c r="G411" s="203"/>
      <c r="H411" s="203"/>
      <c r="I411" s="203"/>
      <c r="J411" s="203"/>
      <c r="K411" s="547"/>
      <c r="L411" s="547"/>
      <c r="M411" s="547"/>
      <c r="N411" s="547"/>
      <c r="O411" s="547"/>
      <c r="P411" s="547"/>
      <c r="Q411" s="547"/>
      <c r="R411" s="203"/>
      <c r="S411" s="8"/>
      <c r="T411" s="8"/>
      <c r="U411" s="8"/>
      <c r="V411" s="8"/>
      <c r="W411" s="8"/>
      <c r="X411" s="8"/>
      <c r="Y411" s="8"/>
    </row>
    <row r="412" spans="1:25" ht="15.75">
      <c r="A412" s="592"/>
      <c r="B412" s="203"/>
      <c r="C412" s="203"/>
      <c r="D412" s="203"/>
      <c r="E412" s="203"/>
      <c r="F412" s="203"/>
      <c r="G412" s="203"/>
      <c r="H412" s="203"/>
      <c r="I412" s="203"/>
      <c r="J412" s="203"/>
      <c r="K412" s="547"/>
      <c r="L412" s="547"/>
      <c r="M412" s="547"/>
      <c r="N412" s="547"/>
      <c r="O412" s="547"/>
      <c r="P412" s="547"/>
      <c r="Q412" s="547"/>
      <c r="R412" s="203"/>
      <c r="S412" s="8"/>
      <c r="T412" s="8"/>
      <c r="U412" s="8"/>
      <c r="V412" s="8"/>
      <c r="W412" s="8"/>
      <c r="X412" s="8"/>
      <c r="Y412" s="8"/>
    </row>
    <row r="413" spans="1:25" ht="15.75">
      <c r="A413" s="592"/>
      <c r="B413" s="203"/>
      <c r="C413" s="203"/>
      <c r="D413" s="203"/>
      <c r="E413" s="203"/>
      <c r="F413" s="203"/>
      <c r="G413" s="203"/>
      <c r="H413" s="203"/>
      <c r="I413" s="203"/>
      <c r="J413" s="203"/>
      <c r="K413" s="547"/>
      <c r="L413" s="547"/>
      <c r="M413" s="547"/>
      <c r="N413" s="547"/>
      <c r="O413" s="547"/>
      <c r="P413" s="547"/>
      <c r="Q413" s="547"/>
      <c r="R413" s="203"/>
      <c r="S413" s="8"/>
      <c r="T413" s="8"/>
      <c r="U413" s="8"/>
      <c r="V413" s="8"/>
      <c r="W413" s="8"/>
      <c r="X413" s="8"/>
      <c r="Y413" s="8"/>
    </row>
    <row r="414" spans="1:25" ht="15.75">
      <c r="A414" s="592"/>
      <c r="B414" s="203"/>
      <c r="C414" s="203"/>
      <c r="D414" s="203"/>
      <c r="E414" s="203"/>
      <c r="F414" s="203"/>
      <c r="G414" s="203"/>
      <c r="H414" s="203"/>
      <c r="I414" s="203"/>
      <c r="J414" s="203"/>
      <c r="K414" s="547"/>
      <c r="L414" s="547"/>
      <c r="M414" s="547"/>
      <c r="N414" s="547"/>
      <c r="O414" s="547"/>
      <c r="P414" s="547"/>
      <c r="Q414" s="547"/>
      <c r="R414" s="203"/>
      <c r="S414" s="8"/>
      <c r="T414" s="8"/>
      <c r="U414" s="8"/>
      <c r="V414" s="8"/>
      <c r="W414" s="8"/>
      <c r="X414" s="8"/>
      <c r="Y414" s="8"/>
    </row>
    <row r="415" spans="1:25" ht="15.75">
      <c r="A415" s="592"/>
      <c r="B415" s="203"/>
      <c r="C415" s="203"/>
      <c r="D415" s="203"/>
      <c r="E415" s="203"/>
      <c r="F415" s="203"/>
      <c r="G415" s="203"/>
      <c r="H415" s="203"/>
      <c r="I415" s="203"/>
      <c r="J415" s="203"/>
      <c r="K415" s="547"/>
      <c r="L415" s="547"/>
      <c r="M415" s="547"/>
      <c r="N415" s="547"/>
      <c r="O415" s="547"/>
      <c r="P415" s="547"/>
      <c r="Q415" s="547"/>
      <c r="R415" s="203"/>
      <c r="S415" s="8"/>
      <c r="T415" s="8"/>
      <c r="U415" s="8"/>
      <c r="V415" s="8"/>
      <c r="W415" s="8"/>
      <c r="X415" s="8"/>
      <c r="Y415" s="8"/>
    </row>
    <row r="416" spans="1:25" ht="15.75">
      <c r="A416" s="592"/>
      <c r="B416" s="203"/>
      <c r="C416" s="203"/>
      <c r="D416" s="203"/>
      <c r="E416" s="203"/>
      <c r="F416" s="203"/>
      <c r="G416" s="203"/>
      <c r="H416" s="203"/>
      <c r="I416" s="203"/>
      <c r="J416" s="203"/>
      <c r="K416" s="547"/>
      <c r="L416" s="547"/>
      <c r="M416" s="547"/>
      <c r="N416" s="547"/>
      <c r="O416" s="547"/>
      <c r="P416" s="547"/>
      <c r="Q416" s="547"/>
      <c r="R416" s="203"/>
      <c r="S416" s="8"/>
      <c r="T416" s="8"/>
      <c r="U416" s="8"/>
      <c r="V416" s="8"/>
      <c r="W416" s="8"/>
      <c r="X416" s="8"/>
      <c r="Y416" s="8"/>
    </row>
    <row r="417" spans="1:25" ht="15.75">
      <c r="A417" s="592"/>
      <c r="B417" s="203"/>
      <c r="C417" s="203"/>
      <c r="D417" s="203"/>
      <c r="E417" s="203"/>
      <c r="F417" s="203"/>
      <c r="G417" s="203"/>
      <c r="H417" s="203"/>
      <c r="I417" s="203"/>
      <c r="J417" s="203"/>
      <c r="K417" s="547"/>
      <c r="L417" s="547"/>
      <c r="M417" s="547"/>
      <c r="N417" s="547"/>
      <c r="O417" s="547"/>
      <c r="P417" s="547"/>
      <c r="Q417" s="547"/>
      <c r="R417" s="203"/>
      <c r="S417" s="8"/>
      <c r="T417" s="8"/>
      <c r="U417" s="8"/>
      <c r="V417" s="8"/>
      <c r="W417" s="8"/>
      <c r="X417" s="8"/>
      <c r="Y417" s="8"/>
    </row>
    <row r="418" spans="1:25" ht="15.75">
      <c r="A418" s="592"/>
      <c r="B418" s="203"/>
      <c r="C418" s="203"/>
      <c r="D418" s="203"/>
      <c r="E418" s="203"/>
      <c r="F418" s="203"/>
      <c r="G418" s="203"/>
      <c r="H418" s="203"/>
      <c r="I418" s="203"/>
      <c r="J418" s="203"/>
      <c r="K418" s="547"/>
      <c r="L418" s="547"/>
      <c r="M418" s="547"/>
      <c r="N418" s="547"/>
      <c r="O418" s="547"/>
      <c r="P418" s="547"/>
      <c r="Q418" s="547"/>
      <c r="R418" s="203"/>
      <c r="S418" s="8"/>
      <c r="T418" s="8"/>
      <c r="U418" s="8"/>
      <c r="V418" s="8"/>
      <c r="W418" s="8"/>
      <c r="X418" s="8"/>
      <c r="Y418" s="8"/>
    </row>
    <row r="419" spans="1:25" ht="15.75">
      <c r="A419" s="592"/>
      <c r="B419" s="203"/>
      <c r="C419" s="203"/>
      <c r="D419" s="203"/>
      <c r="E419" s="203"/>
      <c r="F419" s="203"/>
      <c r="G419" s="203"/>
      <c r="H419" s="203"/>
      <c r="I419" s="203"/>
      <c r="J419" s="203"/>
      <c r="K419" s="547"/>
      <c r="L419" s="547"/>
      <c r="M419" s="547"/>
      <c r="N419" s="547"/>
      <c r="O419" s="547"/>
      <c r="P419" s="547"/>
      <c r="Q419" s="547"/>
      <c r="R419" s="203"/>
      <c r="S419" s="8"/>
      <c r="T419" s="8"/>
      <c r="U419" s="8"/>
      <c r="V419" s="8"/>
      <c r="W419" s="8"/>
      <c r="X419" s="8"/>
      <c r="Y419" s="8"/>
    </row>
    <row r="420" spans="1:25" ht="15.75">
      <c r="A420" s="592"/>
      <c r="B420" s="203"/>
      <c r="C420" s="203"/>
      <c r="D420" s="203"/>
      <c r="E420" s="203"/>
      <c r="F420" s="203"/>
      <c r="G420" s="203"/>
      <c r="H420" s="203"/>
      <c r="I420" s="203"/>
      <c r="J420" s="203"/>
      <c r="K420" s="547"/>
      <c r="L420" s="547"/>
      <c r="M420" s="547"/>
      <c r="N420" s="547"/>
      <c r="O420" s="547"/>
      <c r="P420" s="547"/>
      <c r="Q420" s="547"/>
      <c r="R420" s="203"/>
      <c r="S420" s="8"/>
      <c r="T420" s="8"/>
      <c r="U420" s="8"/>
      <c r="V420" s="8"/>
      <c r="W420" s="8"/>
      <c r="X420" s="8"/>
      <c r="Y420" s="8"/>
    </row>
    <row r="421" spans="1:25" ht="15.75">
      <c r="A421" s="592"/>
      <c r="B421" s="203"/>
      <c r="C421" s="203"/>
      <c r="D421" s="203"/>
      <c r="E421" s="203"/>
      <c r="F421" s="203"/>
      <c r="G421" s="203"/>
      <c r="H421" s="203"/>
      <c r="I421" s="203"/>
      <c r="J421" s="203"/>
      <c r="K421" s="547"/>
      <c r="L421" s="547"/>
      <c r="M421" s="547"/>
      <c r="N421" s="547"/>
      <c r="O421" s="547"/>
      <c r="P421" s="547"/>
      <c r="Q421" s="547"/>
      <c r="R421" s="203"/>
      <c r="S421" s="8"/>
      <c r="T421" s="8"/>
      <c r="U421" s="8"/>
      <c r="V421" s="8"/>
      <c r="W421" s="8"/>
      <c r="X421" s="8"/>
      <c r="Y421" s="8"/>
    </row>
    <row r="422" spans="1:25" ht="15.75">
      <c r="A422" s="592"/>
      <c r="B422" s="203"/>
      <c r="C422" s="203"/>
      <c r="D422" s="203"/>
      <c r="E422" s="203"/>
      <c r="F422" s="203"/>
      <c r="G422" s="203"/>
      <c r="H422" s="203"/>
      <c r="I422" s="203"/>
      <c r="J422" s="203"/>
      <c r="K422" s="547"/>
      <c r="L422" s="547"/>
      <c r="M422" s="547"/>
      <c r="N422" s="547"/>
      <c r="O422" s="547"/>
      <c r="P422" s="547"/>
      <c r="Q422" s="547"/>
      <c r="R422" s="203"/>
      <c r="S422" s="8"/>
      <c r="T422" s="8"/>
      <c r="U422" s="8"/>
      <c r="V422" s="8"/>
      <c r="W422" s="8"/>
      <c r="X422" s="8"/>
      <c r="Y422" s="8"/>
    </row>
    <row r="423" spans="1:25" ht="15.75">
      <c r="A423" s="592"/>
      <c r="B423" s="203"/>
      <c r="C423" s="203"/>
      <c r="D423" s="203"/>
      <c r="E423" s="203"/>
      <c r="F423" s="203"/>
      <c r="G423" s="203"/>
      <c r="H423" s="203"/>
      <c r="I423" s="203"/>
      <c r="J423" s="203"/>
      <c r="K423" s="547"/>
      <c r="L423" s="547"/>
      <c r="M423" s="547"/>
      <c r="N423" s="547"/>
      <c r="O423" s="547"/>
      <c r="P423" s="547"/>
      <c r="Q423" s="547"/>
      <c r="R423" s="203"/>
      <c r="S423" s="8"/>
      <c r="T423" s="8"/>
      <c r="U423" s="8"/>
      <c r="V423" s="8"/>
      <c r="W423" s="8"/>
      <c r="X423" s="8"/>
      <c r="Y423" s="8"/>
    </row>
    <row r="424" spans="1:25" ht="15.75">
      <c r="A424" s="592"/>
      <c r="B424" s="203"/>
      <c r="C424" s="203"/>
      <c r="D424" s="203"/>
      <c r="E424" s="203"/>
      <c r="F424" s="203"/>
      <c r="G424" s="203"/>
      <c r="H424" s="203"/>
      <c r="I424" s="203"/>
      <c r="J424" s="203"/>
      <c r="K424" s="547"/>
      <c r="L424" s="547"/>
      <c r="M424" s="547"/>
      <c r="N424" s="547"/>
      <c r="O424" s="547"/>
      <c r="P424" s="547"/>
      <c r="Q424" s="547"/>
      <c r="R424" s="203"/>
      <c r="S424" s="8"/>
      <c r="T424" s="8"/>
      <c r="U424" s="8"/>
      <c r="V424" s="8"/>
      <c r="W424" s="8"/>
      <c r="X424" s="8"/>
      <c r="Y424" s="8"/>
    </row>
    <row r="425" spans="1:25" ht="15.75">
      <c r="A425" s="592"/>
      <c r="B425" s="203"/>
      <c r="C425" s="203"/>
      <c r="D425" s="203"/>
      <c r="E425" s="203"/>
      <c r="F425" s="203"/>
      <c r="G425" s="203"/>
      <c r="H425" s="203"/>
      <c r="I425" s="203"/>
      <c r="J425" s="203"/>
      <c r="K425" s="547"/>
      <c r="L425" s="547"/>
      <c r="M425" s="547"/>
      <c r="N425" s="547"/>
      <c r="O425" s="547"/>
      <c r="P425" s="547"/>
      <c r="Q425" s="547"/>
      <c r="R425" s="203"/>
      <c r="S425" s="8"/>
      <c r="T425" s="8"/>
      <c r="U425" s="8"/>
      <c r="V425" s="8"/>
      <c r="W425" s="8"/>
      <c r="X425" s="8"/>
      <c r="Y425" s="8"/>
    </row>
    <row r="426" spans="1:25" ht="15.75">
      <c r="A426" s="592"/>
      <c r="B426" s="203"/>
      <c r="C426" s="203"/>
      <c r="D426" s="203"/>
      <c r="E426" s="203"/>
      <c r="F426" s="203"/>
      <c r="G426" s="203"/>
      <c r="H426" s="203"/>
      <c r="I426" s="203"/>
      <c r="J426" s="203"/>
      <c r="K426" s="547"/>
      <c r="L426" s="547"/>
      <c r="M426" s="547"/>
      <c r="N426" s="547"/>
      <c r="O426" s="547"/>
      <c r="P426" s="547"/>
      <c r="Q426" s="547"/>
      <c r="R426" s="203"/>
      <c r="S426" s="8"/>
      <c r="T426" s="8"/>
      <c r="U426" s="8"/>
      <c r="V426" s="8"/>
      <c r="W426" s="8"/>
      <c r="X426" s="8"/>
      <c r="Y426" s="8"/>
    </row>
    <row r="427" spans="1:25" ht="15.75">
      <c r="A427" s="592"/>
      <c r="B427" s="203"/>
      <c r="C427" s="203"/>
      <c r="D427" s="203"/>
      <c r="E427" s="203"/>
      <c r="F427" s="203"/>
      <c r="G427" s="203"/>
      <c r="H427" s="203"/>
      <c r="I427" s="203"/>
      <c r="J427" s="203"/>
      <c r="K427" s="547"/>
      <c r="L427" s="547"/>
      <c r="M427" s="547"/>
      <c r="N427" s="547"/>
      <c r="O427" s="547"/>
      <c r="P427" s="547"/>
      <c r="Q427" s="547"/>
      <c r="R427" s="203"/>
      <c r="S427" s="8"/>
      <c r="T427" s="8"/>
      <c r="U427" s="8"/>
      <c r="V427" s="8"/>
      <c r="W427" s="8"/>
      <c r="X427" s="8"/>
      <c r="Y427" s="8"/>
    </row>
    <row r="428" spans="1:25" ht="15.75">
      <c r="A428" s="592"/>
      <c r="B428" s="203"/>
      <c r="C428" s="203"/>
      <c r="D428" s="203"/>
      <c r="E428" s="203"/>
      <c r="F428" s="203"/>
      <c r="G428" s="203"/>
      <c r="H428" s="203"/>
      <c r="I428" s="203"/>
      <c r="J428" s="203"/>
      <c r="K428" s="547"/>
      <c r="L428" s="547"/>
      <c r="M428" s="547"/>
      <c r="N428" s="547"/>
      <c r="O428" s="547"/>
      <c r="P428" s="547"/>
      <c r="Q428" s="547"/>
      <c r="R428" s="203"/>
      <c r="S428" s="8"/>
      <c r="T428" s="8"/>
      <c r="U428" s="8"/>
      <c r="V428" s="8"/>
      <c r="W428" s="8"/>
      <c r="X428" s="8"/>
      <c r="Y428" s="8"/>
    </row>
    <row r="429" spans="1:25" ht="15.75">
      <c r="A429" s="592"/>
      <c r="B429" s="203"/>
      <c r="C429" s="203"/>
      <c r="D429" s="203"/>
      <c r="E429" s="203"/>
      <c r="F429" s="203"/>
      <c r="G429" s="203"/>
      <c r="H429" s="203"/>
      <c r="I429" s="203"/>
      <c r="J429" s="203"/>
      <c r="K429" s="547"/>
      <c r="L429" s="547"/>
      <c r="M429" s="547"/>
      <c r="N429" s="547"/>
      <c r="O429" s="547"/>
      <c r="P429" s="547"/>
      <c r="Q429" s="547"/>
      <c r="R429" s="203"/>
      <c r="S429" s="8"/>
      <c r="T429" s="8"/>
      <c r="U429" s="8"/>
      <c r="V429" s="8"/>
      <c r="W429" s="8"/>
      <c r="X429" s="8"/>
      <c r="Y429" s="8"/>
    </row>
    <row r="430" spans="1:25" ht="15.75">
      <c r="A430" s="592"/>
      <c r="B430" s="203"/>
      <c r="C430" s="203"/>
      <c r="D430" s="203"/>
      <c r="E430" s="203"/>
      <c r="F430" s="203"/>
      <c r="G430" s="203"/>
      <c r="H430" s="203"/>
      <c r="I430" s="203"/>
      <c r="J430" s="203"/>
      <c r="K430" s="547"/>
      <c r="L430" s="547"/>
      <c r="M430" s="547"/>
      <c r="N430" s="547"/>
      <c r="O430" s="547"/>
      <c r="P430" s="547"/>
      <c r="Q430" s="547"/>
      <c r="R430" s="203"/>
      <c r="S430" s="8"/>
      <c r="T430" s="8"/>
      <c r="U430" s="8"/>
      <c r="V430" s="8"/>
      <c r="W430" s="8"/>
      <c r="X430" s="8"/>
      <c r="Y430" s="8"/>
    </row>
    <row r="431" spans="1:25" ht="15.75">
      <c r="A431" s="592"/>
      <c r="B431" s="203"/>
      <c r="C431" s="203"/>
      <c r="D431" s="203"/>
      <c r="E431" s="203"/>
      <c r="F431" s="203"/>
      <c r="G431" s="203"/>
      <c r="H431" s="203"/>
      <c r="I431" s="203"/>
      <c r="J431" s="203"/>
      <c r="K431" s="547"/>
      <c r="L431" s="547"/>
      <c r="M431" s="547"/>
      <c r="N431" s="547"/>
      <c r="O431" s="547"/>
      <c r="P431" s="547"/>
      <c r="Q431" s="547"/>
      <c r="R431" s="203"/>
      <c r="S431" s="8"/>
      <c r="T431" s="8"/>
      <c r="U431" s="8"/>
      <c r="V431" s="8"/>
      <c r="W431" s="8"/>
      <c r="X431" s="8"/>
      <c r="Y431" s="8"/>
    </row>
    <row r="432" spans="1:25" ht="15.75">
      <c r="A432" s="592"/>
      <c r="B432" s="203"/>
      <c r="C432" s="203"/>
      <c r="D432" s="203"/>
      <c r="E432" s="203"/>
      <c r="F432" s="203"/>
      <c r="G432" s="203"/>
      <c r="H432" s="203"/>
      <c r="I432" s="203"/>
      <c r="J432" s="203"/>
      <c r="K432" s="547"/>
      <c r="L432" s="547"/>
      <c r="M432" s="547"/>
      <c r="N432" s="547"/>
      <c r="O432" s="547"/>
      <c r="P432" s="547"/>
      <c r="Q432" s="547"/>
      <c r="R432" s="203"/>
      <c r="S432" s="8"/>
      <c r="T432" s="8"/>
      <c r="U432" s="8"/>
      <c r="V432" s="8"/>
      <c r="W432" s="8"/>
      <c r="X432" s="8"/>
      <c r="Y432" s="8"/>
    </row>
    <row r="433" spans="1:25" ht="15.75">
      <c r="A433" s="592"/>
      <c r="B433" s="203"/>
      <c r="C433" s="203"/>
      <c r="D433" s="203"/>
      <c r="E433" s="203"/>
      <c r="F433" s="203"/>
      <c r="G433" s="203"/>
      <c r="H433" s="203"/>
      <c r="I433" s="203"/>
      <c r="J433" s="203"/>
      <c r="K433" s="547"/>
      <c r="L433" s="547"/>
      <c r="M433" s="547"/>
      <c r="N433" s="547"/>
      <c r="O433" s="547"/>
      <c r="P433" s="547"/>
      <c r="Q433" s="547"/>
      <c r="R433" s="203"/>
      <c r="S433" s="8"/>
      <c r="T433" s="8"/>
      <c r="U433" s="8"/>
      <c r="V433" s="8"/>
      <c r="W433" s="8"/>
      <c r="X433" s="8"/>
      <c r="Y433" s="8"/>
    </row>
    <row r="434" spans="1:25" ht="15.75">
      <c r="A434" s="592"/>
      <c r="B434" s="203"/>
      <c r="C434" s="203"/>
      <c r="D434" s="203"/>
      <c r="E434" s="203"/>
      <c r="F434" s="203"/>
      <c r="G434" s="203"/>
      <c r="H434" s="203"/>
      <c r="I434" s="203"/>
      <c r="J434" s="203"/>
      <c r="K434" s="547"/>
      <c r="L434" s="547"/>
      <c r="M434" s="547"/>
      <c r="N434" s="547"/>
      <c r="O434" s="547"/>
      <c r="P434" s="547"/>
      <c r="Q434" s="547"/>
      <c r="R434" s="203"/>
      <c r="S434" s="8"/>
      <c r="T434" s="8"/>
      <c r="U434" s="8"/>
      <c r="V434" s="8"/>
      <c r="W434" s="8"/>
      <c r="X434" s="8"/>
      <c r="Y434" s="8"/>
    </row>
    <row r="435" spans="1:25" ht="15.75">
      <c r="A435" s="592"/>
      <c r="B435" s="203"/>
      <c r="C435" s="203"/>
      <c r="D435" s="203"/>
      <c r="E435" s="203"/>
      <c r="F435" s="203"/>
      <c r="G435" s="203"/>
      <c r="H435" s="203"/>
      <c r="I435" s="203"/>
      <c r="J435" s="203"/>
      <c r="K435" s="547"/>
      <c r="L435" s="547"/>
      <c r="M435" s="547"/>
      <c r="N435" s="547"/>
      <c r="O435" s="547"/>
      <c r="P435" s="547"/>
      <c r="Q435" s="547"/>
      <c r="R435" s="203"/>
      <c r="S435" s="8"/>
      <c r="T435" s="8"/>
      <c r="U435" s="8"/>
      <c r="V435" s="8"/>
      <c r="W435" s="8"/>
      <c r="X435" s="8"/>
      <c r="Y435" s="8"/>
    </row>
    <row r="436" spans="1:25" ht="15.75">
      <c r="A436" s="592"/>
      <c r="B436" s="203"/>
      <c r="C436" s="203"/>
      <c r="D436" s="203"/>
      <c r="E436" s="203"/>
      <c r="F436" s="203"/>
      <c r="G436" s="203"/>
      <c r="H436" s="203"/>
      <c r="I436" s="203"/>
      <c r="J436" s="203"/>
      <c r="K436" s="547"/>
      <c r="L436" s="547"/>
      <c r="M436" s="547"/>
      <c r="N436" s="547"/>
      <c r="O436" s="547"/>
      <c r="P436" s="547"/>
      <c r="Q436" s="547"/>
      <c r="R436" s="203"/>
      <c r="S436" s="8"/>
      <c r="T436" s="8"/>
      <c r="U436" s="8"/>
      <c r="V436" s="8"/>
      <c r="W436" s="8"/>
      <c r="X436" s="8"/>
      <c r="Y436" s="8"/>
    </row>
    <row r="437" spans="1:25" ht="15.75">
      <c r="A437" s="592"/>
      <c r="B437" s="203"/>
      <c r="C437" s="203"/>
      <c r="D437" s="203"/>
      <c r="E437" s="203"/>
      <c r="F437" s="203"/>
      <c r="G437" s="203"/>
      <c r="H437" s="203"/>
      <c r="I437" s="203"/>
      <c r="J437" s="203"/>
      <c r="K437" s="547"/>
      <c r="L437" s="547"/>
      <c r="M437" s="547"/>
      <c r="N437" s="547"/>
      <c r="O437" s="547"/>
      <c r="P437" s="547"/>
      <c r="Q437" s="547"/>
      <c r="R437" s="203"/>
      <c r="S437" s="8"/>
      <c r="T437" s="8"/>
      <c r="U437" s="8"/>
      <c r="V437" s="8"/>
      <c r="W437" s="8"/>
      <c r="X437" s="8"/>
      <c r="Y437" s="8"/>
    </row>
    <row r="438" spans="1:25" ht="15.75">
      <c r="A438" s="592"/>
      <c r="B438" s="203"/>
      <c r="C438" s="203"/>
      <c r="D438" s="203"/>
      <c r="E438" s="203"/>
      <c r="F438" s="203"/>
      <c r="G438" s="203"/>
      <c r="H438" s="203"/>
      <c r="I438" s="203"/>
      <c r="J438" s="203"/>
      <c r="K438" s="547"/>
      <c r="L438" s="547"/>
      <c r="M438" s="547"/>
      <c r="N438" s="547"/>
      <c r="O438" s="547"/>
      <c r="P438" s="547"/>
      <c r="Q438" s="547"/>
      <c r="R438" s="203"/>
      <c r="S438" s="8"/>
      <c r="T438" s="8"/>
      <c r="U438" s="8"/>
      <c r="V438" s="8"/>
      <c r="W438" s="8"/>
      <c r="X438" s="8"/>
      <c r="Y438" s="8"/>
    </row>
    <row r="439" spans="1:25" ht="15.75">
      <c r="A439" s="592"/>
      <c r="B439" s="203"/>
      <c r="C439" s="203"/>
      <c r="D439" s="203"/>
      <c r="E439" s="203"/>
      <c r="F439" s="203"/>
      <c r="G439" s="203"/>
      <c r="H439" s="203"/>
      <c r="I439" s="203"/>
      <c r="J439" s="203"/>
      <c r="K439" s="547"/>
      <c r="L439" s="547"/>
      <c r="M439" s="547"/>
      <c r="N439" s="547"/>
      <c r="O439" s="547"/>
      <c r="P439" s="547"/>
      <c r="Q439" s="547"/>
      <c r="R439" s="203"/>
      <c r="S439" s="8"/>
      <c r="T439" s="8"/>
      <c r="U439" s="8"/>
      <c r="V439" s="8"/>
      <c r="W439" s="8"/>
      <c r="X439" s="8"/>
      <c r="Y439" s="8"/>
    </row>
    <row r="440" spans="1:25" ht="15.75">
      <c r="A440" s="592"/>
      <c r="B440" s="203"/>
      <c r="C440" s="203"/>
      <c r="D440" s="203"/>
      <c r="E440" s="203"/>
      <c r="F440" s="203"/>
      <c r="G440" s="203"/>
      <c r="H440" s="203"/>
      <c r="I440" s="203"/>
      <c r="J440" s="203"/>
      <c r="K440" s="547"/>
      <c r="L440" s="547"/>
      <c r="M440" s="547"/>
      <c r="N440" s="547"/>
      <c r="O440" s="547"/>
      <c r="P440" s="547"/>
      <c r="Q440" s="547"/>
      <c r="R440" s="203"/>
      <c r="S440" s="8"/>
      <c r="T440" s="8"/>
      <c r="U440" s="8"/>
      <c r="V440" s="8"/>
      <c r="W440" s="8"/>
      <c r="X440" s="8"/>
      <c r="Y440" s="8"/>
    </row>
    <row r="441" spans="1:25" ht="15.75">
      <c r="A441" s="592"/>
      <c r="B441" s="203"/>
      <c r="C441" s="203"/>
      <c r="D441" s="203"/>
      <c r="E441" s="203"/>
      <c r="F441" s="203"/>
      <c r="G441" s="203"/>
      <c r="H441" s="203"/>
      <c r="I441" s="203"/>
      <c r="J441" s="203"/>
      <c r="K441" s="547"/>
      <c r="L441" s="547"/>
      <c r="M441" s="547"/>
      <c r="N441" s="547"/>
      <c r="O441" s="547"/>
      <c r="P441" s="547"/>
      <c r="Q441" s="547"/>
      <c r="R441" s="203"/>
      <c r="S441" s="8"/>
      <c r="T441" s="8"/>
      <c r="U441" s="8"/>
      <c r="V441" s="8"/>
      <c r="W441" s="8"/>
      <c r="X441" s="8"/>
      <c r="Y441" s="8"/>
    </row>
    <row r="442" spans="1:25" ht="15.75">
      <c r="A442" s="592"/>
      <c r="B442" s="203"/>
      <c r="C442" s="203"/>
      <c r="D442" s="203"/>
      <c r="E442" s="203"/>
      <c r="F442" s="203"/>
      <c r="G442" s="203"/>
      <c r="H442" s="203"/>
      <c r="I442" s="203"/>
      <c r="J442" s="203"/>
      <c r="K442" s="547"/>
      <c r="L442" s="547"/>
      <c r="M442" s="547"/>
      <c r="N442" s="547"/>
      <c r="O442" s="547"/>
      <c r="P442" s="547"/>
      <c r="Q442" s="547"/>
      <c r="R442" s="203"/>
      <c r="S442" s="8"/>
      <c r="T442" s="8"/>
      <c r="U442" s="8"/>
      <c r="V442" s="8"/>
      <c r="W442" s="8"/>
      <c r="X442" s="8"/>
      <c r="Y442" s="8"/>
    </row>
    <row r="443" spans="1:25" ht="15.75">
      <c r="A443" s="592"/>
      <c r="B443" s="203"/>
      <c r="C443" s="203"/>
      <c r="D443" s="203"/>
      <c r="E443" s="203"/>
      <c r="F443" s="203"/>
      <c r="G443" s="203"/>
      <c r="H443" s="203"/>
      <c r="I443" s="203"/>
      <c r="J443" s="203"/>
      <c r="K443" s="547"/>
      <c r="L443" s="547"/>
      <c r="M443" s="547"/>
      <c r="N443" s="547"/>
      <c r="O443" s="547"/>
      <c r="P443" s="547"/>
      <c r="Q443" s="547"/>
      <c r="R443" s="203"/>
      <c r="S443" s="8"/>
      <c r="T443" s="8"/>
      <c r="U443" s="8"/>
      <c r="V443" s="8"/>
      <c r="W443" s="8"/>
      <c r="X443" s="8"/>
      <c r="Y443" s="8"/>
    </row>
    <row r="444" spans="1:25" ht="15.75">
      <c r="A444" s="592"/>
      <c r="B444" s="203"/>
      <c r="C444" s="203"/>
      <c r="D444" s="203"/>
      <c r="E444" s="203"/>
      <c r="F444" s="203"/>
      <c r="G444" s="203"/>
      <c r="H444" s="203"/>
      <c r="I444" s="203"/>
      <c r="J444" s="203"/>
      <c r="K444" s="547"/>
      <c r="L444" s="547"/>
      <c r="M444" s="547"/>
      <c r="N444" s="547"/>
      <c r="O444" s="547"/>
      <c r="P444" s="547"/>
      <c r="Q444" s="547"/>
      <c r="R444" s="203"/>
      <c r="S444" s="8"/>
      <c r="T444" s="8"/>
      <c r="U444" s="8"/>
      <c r="V444" s="8"/>
      <c r="W444" s="8"/>
      <c r="X444" s="8"/>
      <c r="Y444" s="8"/>
    </row>
    <row r="445" spans="1:25" ht="15.75">
      <c r="A445" s="592"/>
      <c r="B445" s="203"/>
      <c r="C445" s="203"/>
      <c r="D445" s="203"/>
      <c r="E445" s="203"/>
      <c r="F445" s="203"/>
      <c r="G445" s="203"/>
      <c r="H445" s="203"/>
      <c r="I445" s="203"/>
      <c r="J445" s="203"/>
      <c r="K445" s="547"/>
      <c r="L445" s="547"/>
      <c r="M445" s="547"/>
      <c r="N445" s="547"/>
      <c r="O445" s="547"/>
      <c r="P445" s="547"/>
      <c r="Q445" s="547"/>
      <c r="R445" s="203"/>
      <c r="S445" s="8"/>
      <c r="T445" s="8"/>
      <c r="U445" s="8"/>
      <c r="V445" s="8"/>
      <c r="W445" s="8"/>
      <c r="X445" s="8"/>
      <c r="Y445" s="8"/>
    </row>
    <row r="446" spans="1:25" ht="15.75">
      <c r="A446" s="592"/>
      <c r="B446" s="203"/>
      <c r="C446" s="203"/>
      <c r="D446" s="203"/>
      <c r="E446" s="203"/>
      <c r="F446" s="203"/>
      <c r="G446" s="203"/>
      <c r="H446" s="203"/>
      <c r="I446" s="203"/>
      <c r="J446" s="203"/>
      <c r="K446" s="547"/>
      <c r="L446" s="547"/>
      <c r="M446" s="547"/>
      <c r="N446" s="547"/>
      <c r="O446" s="547"/>
      <c r="P446" s="547"/>
      <c r="Q446" s="547"/>
      <c r="R446" s="203"/>
      <c r="S446" s="8"/>
      <c r="T446" s="8"/>
      <c r="U446" s="8"/>
      <c r="V446" s="8"/>
      <c r="W446" s="8"/>
      <c r="X446" s="8"/>
      <c r="Y446" s="8"/>
    </row>
    <row r="447" spans="1:25" ht="15.75">
      <c r="A447" s="592"/>
      <c r="B447" s="203"/>
      <c r="C447" s="203"/>
      <c r="D447" s="203"/>
      <c r="E447" s="203"/>
      <c r="F447" s="203"/>
      <c r="G447" s="203"/>
      <c r="H447" s="203"/>
      <c r="I447" s="203"/>
      <c r="J447" s="203"/>
      <c r="K447" s="547"/>
      <c r="L447" s="547"/>
      <c r="M447" s="547"/>
      <c r="N447" s="547"/>
      <c r="O447" s="547"/>
      <c r="P447" s="547"/>
      <c r="Q447" s="547"/>
      <c r="R447" s="203"/>
      <c r="S447" s="8"/>
      <c r="T447" s="8"/>
      <c r="U447" s="8"/>
      <c r="V447" s="8"/>
      <c r="W447" s="8"/>
      <c r="X447" s="8"/>
      <c r="Y447" s="8"/>
    </row>
    <row r="448" spans="1:25" ht="15.75">
      <c r="A448" s="592"/>
      <c r="B448" s="203"/>
      <c r="C448" s="203"/>
      <c r="D448" s="203"/>
      <c r="E448" s="203"/>
      <c r="F448" s="203"/>
      <c r="G448" s="203"/>
      <c r="H448" s="203"/>
      <c r="I448" s="203"/>
      <c r="J448" s="203"/>
      <c r="K448" s="547"/>
      <c r="L448" s="547"/>
      <c r="M448" s="547"/>
      <c r="N448" s="547"/>
      <c r="O448" s="547"/>
      <c r="P448" s="547"/>
      <c r="Q448" s="547"/>
      <c r="R448" s="203"/>
      <c r="S448" s="8"/>
      <c r="T448" s="8"/>
      <c r="U448" s="8"/>
      <c r="V448" s="8"/>
      <c r="W448" s="8"/>
      <c r="X448" s="8"/>
      <c r="Y448" s="8"/>
    </row>
    <row r="449" spans="1:25" ht="15.75">
      <c r="A449" s="592"/>
      <c r="B449" s="203"/>
      <c r="C449" s="203"/>
      <c r="D449" s="203"/>
      <c r="E449" s="203"/>
      <c r="F449" s="203"/>
      <c r="G449" s="203"/>
      <c r="H449" s="203"/>
      <c r="I449" s="203"/>
      <c r="J449" s="203"/>
      <c r="K449" s="547"/>
      <c r="L449" s="547"/>
      <c r="M449" s="547"/>
      <c r="N449" s="547"/>
      <c r="O449" s="547"/>
      <c r="P449" s="547"/>
      <c r="Q449" s="547"/>
      <c r="R449" s="203"/>
      <c r="S449" s="8"/>
      <c r="T449" s="8"/>
      <c r="U449" s="8"/>
      <c r="V449" s="8"/>
      <c r="W449" s="8"/>
      <c r="X449" s="8"/>
      <c r="Y449" s="8"/>
    </row>
    <row r="450" spans="1:25" ht="15.75">
      <c r="A450" s="592"/>
      <c r="B450" s="203"/>
      <c r="C450" s="203"/>
      <c r="D450" s="203"/>
      <c r="E450" s="203"/>
      <c r="F450" s="203"/>
      <c r="G450" s="203"/>
      <c r="H450" s="203"/>
      <c r="I450" s="203"/>
      <c r="J450" s="203"/>
      <c r="K450" s="547"/>
      <c r="L450" s="547"/>
      <c r="M450" s="547"/>
      <c r="N450" s="547"/>
      <c r="O450" s="547"/>
      <c r="P450" s="547"/>
      <c r="Q450" s="547"/>
      <c r="R450" s="203"/>
      <c r="S450" s="8"/>
      <c r="T450" s="8"/>
      <c r="U450" s="8"/>
      <c r="V450" s="8"/>
      <c r="W450" s="8"/>
      <c r="X450" s="8"/>
      <c r="Y450" s="8"/>
    </row>
    <row r="451" spans="1:25" ht="15.75">
      <c r="A451" s="592"/>
      <c r="B451" s="203"/>
      <c r="C451" s="203"/>
      <c r="D451" s="203"/>
      <c r="E451" s="203"/>
      <c r="F451" s="203"/>
      <c r="G451" s="203"/>
      <c r="H451" s="203"/>
      <c r="I451" s="203"/>
      <c r="J451" s="203"/>
      <c r="K451" s="547"/>
      <c r="L451" s="547"/>
      <c r="M451" s="547"/>
      <c r="N451" s="547"/>
      <c r="O451" s="547"/>
      <c r="P451" s="547"/>
      <c r="Q451" s="547"/>
      <c r="R451" s="203"/>
      <c r="S451" s="8"/>
      <c r="T451" s="8"/>
      <c r="U451" s="8"/>
      <c r="V451" s="8"/>
      <c r="W451" s="8"/>
      <c r="X451" s="8"/>
      <c r="Y451" s="8"/>
    </row>
    <row r="452" spans="1:25" ht="15.75">
      <c r="A452" s="592"/>
      <c r="B452" s="203"/>
      <c r="C452" s="203"/>
      <c r="D452" s="203"/>
      <c r="E452" s="203"/>
      <c r="F452" s="203"/>
      <c r="G452" s="203"/>
      <c r="H452" s="203"/>
      <c r="I452" s="203"/>
      <c r="J452" s="203"/>
      <c r="K452" s="547"/>
      <c r="L452" s="547"/>
      <c r="M452" s="547"/>
      <c r="N452" s="547"/>
      <c r="O452" s="547"/>
      <c r="P452" s="547"/>
      <c r="Q452" s="547"/>
      <c r="R452" s="203"/>
      <c r="S452" s="8"/>
      <c r="T452" s="8"/>
      <c r="U452" s="8"/>
      <c r="V452" s="8"/>
      <c r="W452" s="8"/>
      <c r="X452" s="8"/>
      <c r="Y452" s="8"/>
    </row>
    <row r="453" spans="1:25" ht="15.75">
      <c r="A453" s="592"/>
      <c r="B453" s="203"/>
      <c r="C453" s="203"/>
      <c r="D453" s="203"/>
      <c r="E453" s="203"/>
      <c r="F453" s="203"/>
      <c r="G453" s="203"/>
      <c r="H453" s="203"/>
      <c r="I453" s="203"/>
      <c r="J453" s="203"/>
      <c r="K453" s="547"/>
      <c r="L453" s="547"/>
      <c r="M453" s="547"/>
      <c r="N453" s="547"/>
      <c r="O453" s="547"/>
      <c r="P453" s="547"/>
      <c r="Q453" s="547"/>
      <c r="R453" s="203"/>
      <c r="S453" s="8"/>
      <c r="T453" s="8"/>
      <c r="U453" s="8"/>
      <c r="V453" s="8"/>
      <c r="W453" s="8"/>
      <c r="X453" s="8"/>
      <c r="Y453" s="8"/>
    </row>
    <row r="454" spans="1:25" ht="15.75">
      <c r="A454" s="592"/>
      <c r="B454" s="203"/>
      <c r="C454" s="203"/>
      <c r="D454" s="203"/>
      <c r="E454" s="203"/>
      <c r="F454" s="203"/>
      <c r="G454" s="203"/>
      <c r="H454" s="203"/>
      <c r="I454" s="203"/>
      <c r="J454" s="203"/>
      <c r="K454" s="547"/>
      <c r="L454" s="547"/>
      <c r="M454" s="547"/>
      <c r="N454" s="547"/>
      <c r="O454" s="547"/>
      <c r="P454" s="547"/>
      <c r="Q454" s="547"/>
      <c r="R454" s="203"/>
      <c r="S454" s="8"/>
      <c r="T454" s="8"/>
      <c r="U454" s="8"/>
      <c r="V454" s="8"/>
      <c r="W454" s="8"/>
      <c r="X454" s="8"/>
      <c r="Y454" s="8"/>
    </row>
    <row r="455" spans="1:25" ht="15.75">
      <c r="A455" s="592"/>
      <c r="B455" s="203"/>
      <c r="C455" s="203"/>
      <c r="D455" s="203"/>
      <c r="E455" s="203"/>
      <c r="F455" s="203"/>
      <c r="G455" s="203"/>
      <c r="H455" s="203"/>
      <c r="I455" s="203"/>
      <c r="J455" s="203"/>
      <c r="K455" s="547"/>
      <c r="L455" s="547"/>
      <c r="M455" s="547"/>
      <c r="N455" s="547"/>
      <c r="O455" s="547"/>
      <c r="P455" s="547"/>
      <c r="Q455" s="547"/>
      <c r="R455" s="203"/>
      <c r="S455" s="8"/>
      <c r="T455" s="8"/>
      <c r="U455" s="8"/>
      <c r="V455" s="8"/>
      <c r="W455" s="8"/>
      <c r="X455" s="8"/>
      <c r="Y455" s="8"/>
    </row>
    <row r="456" spans="1:25" ht="15.75">
      <c r="A456" s="592"/>
      <c r="B456" s="203"/>
      <c r="C456" s="203"/>
      <c r="D456" s="203"/>
      <c r="E456" s="203"/>
      <c r="F456" s="203"/>
      <c r="G456" s="203"/>
      <c r="H456" s="203"/>
      <c r="I456" s="203"/>
      <c r="J456" s="203"/>
      <c r="K456" s="547"/>
      <c r="L456" s="547"/>
      <c r="M456" s="547"/>
      <c r="N456" s="547"/>
      <c r="O456" s="547"/>
      <c r="P456" s="547"/>
      <c r="Q456" s="547"/>
      <c r="R456" s="203"/>
      <c r="S456" s="8"/>
      <c r="T456" s="8"/>
      <c r="U456" s="8"/>
      <c r="V456" s="8"/>
      <c r="W456" s="8"/>
      <c r="X456" s="8"/>
      <c r="Y456" s="8"/>
    </row>
    <row r="457" spans="1:25" ht="15.75">
      <c r="A457" s="592"/>
      <c r="B457" s="203"/>
      <c r="C457" s="203"/>
      <c r="D457" s="203"/>
      <c r="E457" s="203"/>
      <c r="F457" s="203"/>
      <c r="G457" s="203"/>
      <c r="H457" s="203"/>
      <c r="I457" s="203"/>
      <c r="J457" s="203"/>
      <c r="K457" s="547"/>
      <c r="L457" s="547"/>
      <c r="M457" s="547"/>
      <c r="N457" s="547"/>
      <c r="O457" s="547"/>
      <c r="P457" s="547"/>
      <c r="Q457" s="547"/>
      <c r="R457" s="203"/>
      <c r="S457" s="8"/>
      <c r="T457" s="8"/>
      <c r="U457" s="8"/>
      <c r="V457" s="8"/>
      <c r="W457" s="8"/>
      <c r="X457" s="8"/>
      <c r="Y457" s="8"/>
    </row>
    <row r="458" spans="1:25" ht="15.75">
      <c r="A458" s="592"/>
      <c r="B458" s="203"/>
      <c r="C458" s="203"/>
      <c r="D458" s="203"/>
      <c r="E458" s="203"/>
      <c r="F458" s="203"/>
      <c r="G458" s="203"/>
      <c r="H458" s="203"/>
      <c r="I458" s="203"/>
      <c r="J458" s="203"/>
      <c r="K458" s="547"/>
      <c r="L458" s="547"/>
      <c r="M458" s="547"/>
      <c r="N458" s="547"/>
      <c r="O458" s="547"/>
      <c r="P458" s="547"/>
      <c r="Q458" s="547"/>
      <c r="R458" s="203"/>
      <c r="S458" s="8"/>
      <c r="T458" s="8"/>
      <c r="U458" s="8"/>
      <c r="V458" s="8"/>
      <c r="W458" s="8"/>
      <c r="X458" s="8"/>
      <c r="Y458" s="8"/>
    </row>
    <row r="459" spans="1:25" ht="15.75">
      <c r="A459" s="592"/>
      <c r="B459" s="203"/>
      <c r="C459" s="203"/>
      <c r="D459" s="203"/>
      <c r="E459" s="203"/>
      <c r="F459" s="203"/>
      <c r="G459" s="203"/>
      <c r="H459" s="203"/>
      <c r="I459" s="203"/>
      <c r="J459" s="203"/>
      <c r="K459" s="547"/>
      <c r="L459" s="547"/>
      <c r="M459" s="547"/>
      <c r="N459" s="547"/>
      <c r="O459" s="547"/>
      <c r="P459" s="547"/>
      <c r="Q459" s="547"/>
      <c r="R459" s="203"/>
      <c r="S459" s="8"/>
      <c r="T459" s="8"/>
      <c r="U459" s="8"/>
      <c r="V459" s="8"/>
      <c r="W459" s="8"/>
      <c r="X459" s="8"/>
      <c r="Y459" s="8"/>
    </row>
    <row r="460" spans="1:25" ht="15.75">
      <c r="A460" s="592"/>
      <c r="B460" s="203"/>
      <c r="C460" s="203"/>
      <c r="D460" s="203"/>
      <c r="E460" s="203"/>
      <c r="F460" s="203"/>
      <c r="G460" s="203"/>
      <c r="H460" s="203"/>
      <c r="I460" s="203"/>
      <c r="J460" s="203"/>
      <c r="K460" s="547"/>
      <c r="L460" s="547"/>
      <c r="M460" s="547"/>
      <c r="N460" s="547"/>
      <c r="O460" s="547"/>
      <c r="P460" s="547"/>
      <c r="Q460" s="547"/>
      <c r="R460" s="203"/>
      <c r="S460" s="8"/>
      <c r="T460" s="8"/>
      <c r="U460" s="8"/>
      <c r="V460" s="8"/>
      <c r="W460" s="8"/>
      <c r="X460" s="8"/>
      <c r="Y460" s="8"/>
    </row>
    <row r="461" spans="1:25" ht="15.75">
      <c r="A461" s="592"/>
      <c r="B461" s="203"/>
      <c r="C461" s="203"/>
      <c r="D461" s="203"/>
      <c r="E461" s="203"/>
      <c r="F461" s="203"/>
      <c r="G461" s="203"/>
      <c r="H461" s="203"/>
      <c r="I461" s="203"/>
      <c r="J461" s="203"/>
      <c r="K461" s="547"/>
      <c r="L461" s="547"/>
      <c r="M461" s="547"/>
      <c r="N461" s="547"/>
      <c r="O461" s="547"/>
      <c r="P461" s="547"/>
      <c r="Q461" s="547"/>
      <c r="R461" s="203"/>
      <c r="S461" s="8"/>
      <c r="T461" s="8"/>
      <c r="U461" s="8"/>
      <c r="V461" s="8"/>
      <c r="W461" s="8"/>
      <c r="X461" s="8"/>
      <c r="Y461" s="8"/>
    </row>
    <row r="462" spans="1:25" ht="15.75">
      <c r="A462" s="592"/>
      <c r="B462" s="203"/>
      <c r="C462" s="203"/>
      <c r="D462" s="203"/>
      <c r="E462" s="203"/>
      <c r="F462" s="203"/>
      <c r="G462" s="203"/>
      <c r="H462" s="203"/>
      <c r="I462" s="203"/>
      <c r="J462" s="203"/>
      <c r="K462" s="547"/>
      <c r="L462" s="547"/>
      <c r="M462" s="547"/>
      <c r="N462" s="547"/>
      <c r="O462" s="547"/>
      <c r="P462" s="547"/>
      <c r="Q462" s="547"/>
      <c r="R462" s="203"/>
      <c r="S462" s="8"/>
      <c r="T462" s="8"/>
      <c r="U462" s="8"/>
      <c r="V462" s="8"/>
      <c r="W462" s="8"/>
      <c r="X462" s="8"/>
      <c r="Y462" s="8"/>
    </row>
    <row r="463" spans="1:25" ht="15.75">
      <c r="A463" s="592"/>
      <c r="B463" s="203"/>
      <c r="C463" s="203"/>
      <c r="D463" s="203"/>
      <c r="E463" s="203"/>
      <c r="F463" s="203"/>
      <c r="G463" s="203"/>
      <c r="H463" s="203"/>
      <c r="I463" s="203"/>
      <c r="J463" s="203"/>
      <c r="K463" s="547"/>
      <c r="L463" s="547"/>
      <c r="M463" s="547"/>
      <c r="N463" s="547"/>
      <c r="O463" s="547"/>
      <c r="P463" s="547"/>
      <c r="Q463" s="547"/>
      <c r="R463" s="203"/>
      <c r="S463" s="8"/>
      <c r="T463" s="8"/>
      <c r="U463" s="8"/>
      <c r="V463" s="8"/>
      <c r="W463" s="8"/>
      <c r="X463" s="8"/>
      <c r="Y463" s="8"/>
    </row>
    <row r="464" spans="1:25" ht="15.75">
      <c r="A464" s="592"/>
      <c r="B464" s="203"/>
      <c r="C464" s="203"/>
      <c r="D464" s="203"/>
      <c r="E464" s="203"/>
      <c r="F464" s="203"/>
      <c r="G464" s="203"/>
      <c r="H464" s="203"/>
      <c r="I464" s="203"/>
      <c r="J464" s="203"/>
      <c r="K464" s="547"/>
      <c r="L464" s="547"/>
      <c r="M464" s="547"/>
      <c r="N464" s="547"/>
      <c r="O464" s="547"/>
      <c r="P464" s="547"/>
      <c r="Q464" s="547"/>
      <c r="R464" s="203"/>
      <c r="S464" s="8"/>
      <c r="T464" s="8"/>
      <c r="U464" s="8"/>
      <c r="V464" s="8"/>
      <c r="W464" s="8"/>
      <c r="X464" s="8"/>
      <c r="Y464" s="8"/>
    </row>
    <row r="465" spans="1:25" ht="15.75">
      <c r="A465" s="592"/>
      <c r="B465" s="203"/>
      <c r="C465" s="203"/>
      <c r="D465" s="203"/>
      <c r="E465" s="203"/>
      <c r="F465" s="203"/>
      <c r="G465" s="203"/>
      <c r="H465" s="203"/>
      <c r="I465" s="203"/>
      <c r="J465" s="203"/>
      <c r="K465" s="547"/>
      <c r="L465" s="547"/>
      <c r="M465" s="547"/>
      <c r="N465" s="547"/>
      <c r="O465" s="547"/>
      <c r="P465" s="547"/>
      <c r="Q465" s="547"/>
      <c r="R465" s="203"/>
      <c r="S465" s="8"/>
      <c r="T465" s="8"/>
      <c r="U465" s="8"/>
      <c r="V465" s="8"/>
      <c r="W465" s="8"/>
      <c r="X465" s="8"/>
      <c r="Y465" s="8"/>
    </row>
    <row r="466" spans="1:25" ht="15.75">
      <c r="A466" s="592"/>
      <c r="B466" s="203"/>
      <c r="C466" s="203"/>
      <c r="D466" s="203"/>
      <c r="E466" s="203"/>
      <c r="F466" s="203"/>
      <c r="G466" s="203"/>
      <c r="H466" s="203"/>
      <c r="I466" s="203"/>
      <c r="J466" s="203"/>
      <c r="K466" s="547"/>
      <c r="L466" s="547"/>
      <c r="M466" s="547"/>
      <c r="N466" s="547"/>
      <c r="O466" s="547"/>
      <c r="P466" s="547"/>
      <c r="Q466" s="547"/>
      <c r="R466" s="203"/>
      <c r="S466" s="8"/>
      <c r="T466" s="8"/>
      <c r="U466" s="8"/>
      <c r="V466" s="8"/>
      <c r="W466" s="8"/>
      <c r="X466" s="8"/>
      <c r="Y466" s="8"/>
    </row>
    <row r="467" spans="1:25" ht="15.75">
      <c r="A467" s="592"/>
      <c r="B467" s="203"/>
      <c r="C467" s="203"/>
      <c r="D467" s="203"/>
      <c r="E467" s="203"/>
      <c r="F467" s="203"/>
      <c r="G467" s="203"/>
      <c r="H467" s="203"/>
      <c r="I467" s="203"/>
      <c r="J467" s="203"/>
      <c r="K467" s="547"/>
      <c r="L467" s="547"/>
      <c r="M467" s="547"/>
      <c r="N467" s="547"/>
      <c r="O467" s="547"/>
      <c r="P467" s="547"/>
      <c r="Q467" s="547"/>
      <c r="R467" s="203"/>
      <c r="S467" s="8"/>
      <c r="T467" s="8"/>
      <c r="U467" s="8"/>
      <c r="V467" s="8"/>
      <c r="W467" s="8"/>
      <c r="X467" s="8"/>
      <c r="Y467" s="8"/>
    </row>
    <row r="468" spans="1:25" ht="15.75">
      <c r="A468" s="592"/>
      <c r="B468" s="203"/>
      <c r="C468" s="203"/>
      <c r="D468" s="203"/>
      <c r="E468" s="203"/>
      <c r="F468" s="203"/>
      <c r="G468" s="203"/>
      <c r="H468" s="203"/>
      <c r="I468" s="203"/>
      <c r="J468" s="203"/>
      <c r="K468" s="547"/>
      <c r="L468" s="547"/>
      <c r="M468" s="547"/>
      <c r="N468" s="547"/>
      <c r="O468" s="547"/>
      <c r="P468" s="547"/>
      <c r="Q468" s="547"/>
      <c r="R468" s="203"/>
      <c r="S468" s="8"/>
      <c r="T468" s="8"/>
      <c r="U468" s="8"/>
      <c r="V468" s="8"/>
      <c r="W468" s="8"/>
      <c r="X468" s="8"/>
      <c r="Y468" s="8"/>
    </row>
    <row r="469" spans="1:25" ht="15.75">
      <c r="A469" s="592"/>
      <c r="B469" s="203"/>
      <c r="C469" s="203"/>
      <c r="D469" s="203"/>
      <c r="E469" s="203"/>
      <c r="F469" s="203"/>
      <c r="G469" s="203"/>
      <c r="H469" s="203"/>
      <c r="I469" s="203"/>
      <c r="J469" s="203"/>
      <c r="K469" s="547"/>
      <c r="L469" s="547"/>
      <c r="M469" s="547"/>
      <c r="N469" s="547"/>
      <c r="O469" s="547"/>
      <c r="P469" s="547"/>
      <c r="Q469" s="547"/>
      <c r="R469" s="203"/>
      <c r="S469" s="8"/>
      <c r="T469" s="8"/>
      <c r="U469" s="8"/>
      <c r="V469" s="8"/>
      <c r="W469" s="8"/>
      <c r="X469" s="8"/>
      <c r="Y469" s="8"/>
    </row>
    <row r="470" spans="1:25" ht="15.75">
      <c r="A470" s="592"/>
      <c r="B470" s="203"/>
      <c r="C470" s="203"/>
      <c r="D470" s="203"/>
      <c r="E470" s="203"/>
      <c r="F470" s="203"/>
      <c r="G470" s="203"/>
      <c r="H470" s="203"/>
      <c r="I470" s="203"/>
      <c r="J470" s="203"/>
      <c r="K470" s="547"/>
      <c r="L470" s="547"/>
      <c r="M470" s="547"/>
      <c r="N470" s="547"/>
      <c r="O470" s="547"/>
      <c r="P470" s="547"/>
      <c r="Q470" s="547"/>
      <c r="R470" s="203"/>
      <c r="S470" s="8"/>
      <c r="T470" s="8"/>
      <c r="U470" s="8"/>
      <c r="V470" s="8"/>
      <c r="W470" s="8"/>
      <c r="X470" s="8"/>
      <c r="Y470" s="8"/>
    </row>
    <row r="471" spans="1:25" ht="15.75">
      <c r="A471" s="592"/>
      <c r="B471" s="203"/>
      <c r="C471" s="203"/>
      <c r="D471" s="203"/>
      <c r="E471" s="203"/>
      <c r="F471" s="203"/>
      <c r="G471" s="203"/>
      <c r="H471" s="203"/>
      <c r="I471" s="203"/>
      <c r="J471" s="203"/>
      <c r="K471" s="547"/>
      <c r="L471" s="547"/>
      <c r="M471" s="547"/>
      <c r="N471" s="547"/>
      <c r="O471" s="547"/>
      <c r="P471" s="547"/>
      <c r="Q471" s="547"/>
      <c r="R471" s="203"/>
      <c r="S471" s="8"/>
      <c r="T471" s="8"/>
      <c r="U471" s="8"/>
      <c r="V471" s="8"/>
      <c r="W471" s="8"/>
      <c r="X471" s="8"/>
      <c r="Y471" s="8"/>
    </row>
    <row r="472" spans="1:25" ht="15.75">
      <c r="A472" s="592"/>
      <c r="B472" s="203"/>
      <c r="C472" s="203"/>
      <c r="D472" s="203"/>
      <c r="E472" s="203"/>
      <c r="F472" s="203"/>
      <c r="G472" s="203"/>
      <c r="H472" s="203"/>
      <c r="I472" s="203"/>
      <c r="J472" s="203"/>
      <c r="K472" s="547"/>
      <c r="L472" s="547"/>
      <c r="M472" s="547"/>
      <c r="N472" s="547"/>
      <c r="O472" s="547"/>
      <c r="P472" s="547"/>
      <c r="Q472" s="547"/>
      <c r="R472" s="203"/>
      <c r="S472" s="8"/>
      <c r="T472" s="8"/>
      <c r="U472" s="8"/>
      <c r="V472" s="8"/>
      <c r="W472" s="8"/>
      <c r="X472" s="8"/>
      <c r="Y472" s="8"/>
    </row>
    <row r="473" spans="1:25" ht="15.75">
      <c r="A473" s="592"/>
      <c r="B473" s="203"/>
      <c r="C473" s="203"/>
      <c r="D473" s="203"/>
      <c r="E473" s="203"/>
      <c r="F473" s="203"/>
      <c r="G473" s="203"/>
      <c r="H473" s="203"/>
      <c r="I473" s="203"/>
      <c r="J473" s="203"/>
      <c r="K473" s="547"/>
      <c r="L473" s="547"/>
      <c r="M473" s="547"/>
      <c r="N473" s="547"/>
      <c r="O473" s="547"/>
      <c r="P473" s="547"/>
      <c r="Q473" s="547"/>
      <c r="R473" s="203"/>
      <c r="S473" s="8"/>
      <c r="T473" s="8"/>
      <c r="U473" s="8"/>
      <c r="V473" s="8"/>
      <c r="W473" s="8"/>
      <c r="X473" s="8"/>
      <c r="Y473" s="8"/>
    </row>
    <row r="474" spans="1:25" ht="15.75">
      <c r="A474" s="592"/>
      <c r="B474" s="203"/>
      <c r="C474" s="203"/>
      <c r="D474" s="203"/>
      <c r="E474" s="203"/>
      <c r="F474" s="203"/>
      <c r="G474" s="203"/>
      <c r="H474" s="203"/>
      <c r="I474" s="203"/>
      <c r="J474" s="203"/>
      <c r="K474" s="547"/>
      <c r="L474" s="547"/>
      <c r="M474" s="547"/>
      <c r="N474" s="547"/>
      <c r="O474" s="547"/>
      <c r="P474" s="547"/>
      <c r="Q474" s="547"/>
      <c r="R474" s="203"/>
      <c r="S474" s="8"/>
      <c r="T474" s="8"/>
      <c r="U474" s="8"/>
      <c r="V474" s="8"/>
      <c r="W474" s="8"/>
      <c r="X474" s="8"/>
      <c r="Y474" s="8"/>
    </row>
    <row r="475" spans="1:25" ht="15.75">
      <c r="A475" s="592"/>
      <c r="B475" s="203"/>
      <c r="C475" s="203"/>
      <c r="D475" s="203"/>
      <c r="E475" s="203"/>
      <c r="F475" s="203"/>
      <c r="G475" s="203"/>
      <c r="H475" s="203"/>
      <c r="I475" s="203"/>
      <c r="J475" s="203"/>
      <c r="K475" s="547"/>
      <c r="L475" s="547"/>
      <c r="M475" s="547"/>
      <c r="N475" s="547"/>
      <c r="O475" s="547"/>
      <c r="P475" s="547"/>
      <c r="Q475" s="547"/>
      <c r="R475" s="203"/>
      <c r="S475" s="8"/>
      <c r="T475" s="8"/>
      <c r="U475" s="8"/>
      <c r="V475" s="8"/>
      <c r="W475" s="8"/>
      <c r="X475" s="8"/>
      <c r="Y475" s="8"/>
    </row>
    <row r="476" spans="1:25" ht="15.75">
      <c r="A476" s="592"/>
      <c r="B476" s="203"/>
      <c r="C476" s="203"/>
      <c r="D476" s="203"/>
      <c r="E476" s="203"/>
      <c r="F476" s="203"/>
      <c r="G476" s="203"/>
      <c r="H476" s="203"/>
      <c r="I476" s="203"/>
      <c r="J476" s="203"/>
      <c r="K476" s="547"/>
      <c r="L476" s="547"/>
      <c r="M476" s="547"/>
      <c r="N476" s="547"/>
      <c r="O476" s="547"/>
      <c r="P476" s="547"/>
      <c r="Q476" s="547"/>
      <c r="R476" s="203"/>
      <c r="S476" s="8"/>
      <c r="T476" s="8"/>
      <c r="U476" s="8"/>
      <c r="V476" s="8"/>
      <c r="W476" s="8"/>
      <c r="X476" s="8"/>
      <c r="Y476" s="8"/>
    </row>
    <row r="477" spans="1:25" ht="15.75">
      <c r="A477" s="592"/>
      <c r="B477" s="203"/>
      <c r="C477" s="203"/>
      <c r="D477" s="203"/>
      <c r="E477" s="203"/>
      <c r="F477" s="203"/>
      <c r="G477" s="203"/>
      <c r="H477" s="203"/>
      <c r="I477" s="203"/>
      <c r="J477" s="203"/>
      <c r="K477" s="547"/>
      <c r="L477" s="547"/>
      <c r="M477" s="547"/>
      <c r="N477" s="547"/>
      <c r="O477" s="547"/>
      <c r="P477" s="547"/>
      <c r="Q477" s="547"/>
      <c r="R477" s="203"/>
      <c r="S477" s="8"/>
      <c r="T477" s="8"/>
      <c r="U477" s="8"/>
      <c r="V477" s="8"/>
      <c r="W477" s="8"/>
      <c r="X477" s="8"/>
      <c r="Y477" s="8"/>
    </row>
    <row r="478" spans="1:25" ht="15.75">
      <c r="A478" s="592"/>
      <c r="B478" s="203"/>
      <c r="C478" s="203"/>
      <c r="D478" s="203"/>
      <c r="E478" s="203"/>
      <c r="F478" s="203"/>
      <c r="G478" s="203"/>
      <c r="H478" s="203"/>
      <c r="I478" s="203"/>
      <c r="J478" s="203"/>
      <c r="K478" s="547"/>
      <c r="L478" s="547"/>
      <c r="M478" s="547"/>
      <c r="N478" s="547"/>
      <c r="O478" s="547"/>
      <c r="P478" s="547"/>
      <c r="Q478" s="547"/>
      <c r="R478" s="203"/>
      <c r="S478" s="8"/>
      <c r="T478" s="8"/>
      <c r="U478" s="8"/>
      <c r="V478" s="8"/>
      <c r="W478" s="8"/>
      <c r="X478" s="8"/>
      <c r="Y478" s="8"/>
    </row>
    <row r="479" spans="1:25" ht="15.75">
      <c r="A479" s="592"/>
      <c r="B479" s="203"/>
      <c r="C479" s="203"/>
      <c r="D479" s="203"/>
      <c r="E479" s="203"/>
      <c r="F479" s="203"/>
      <c r="G479" s="203"/>
      <c r="H479" s="203"/>
      <c r="I479" s="203"/>
      <c r="J479" s="203"/>
      <c r="K479" s="547"/>
      <c r="L479" s="547"/>
      <c r="M479" s="547"/>
      <c r="N479" s="547"/>
      <c r="O479" s="547"/>
      <c r="P479" s="547"/>
      <c r="Q479" s="547"/>
      <c r="R479" s="203"/>
      <c r="S479" s="8"/>
      <c r="T479" s="8"/>
      <c r="U479" s="8"/>
      <c r="V479" s="8"/>
      <c r="W479" s="8"/>
      <c r="X479" s="8"/>
      <c r="Y479" s="8"/>
    </row>
    <row r="480" spans="1:25" ht="15.75">
      <c r="A480" s="592"/>
      <c r="B480" s="203"/>
      <c r="C480" s="203"/>
      <c r="D480" s="203"/>
      <c r="E480" s="203"/>
      <c r="F480" s="203"/>
      <c r="G480" s="203"/>
      <c r="H480" s="203"/>
      <c r="I480" s="203"/>
      <c r="J480" s="203"/>
      <c r="K480" s="547"/>
      <c r="L480" s="547"/>
      <c r="M480" s="547"/>
      <c r="N480" s="547"/>
      <c r="O480" s="547"/>
      <c r="P480" s="547"/>
      <c r="Q480" s="547"/>
      <c r="R480" s="203"/>
      <c r="S480" s="8"/>
      <c r="T480" s="8"/>
      <c r="U480" s="8"/>
      <c r="V480" s="8"/>
      <c r="W480" s="8"/>
      <c r="X480" s="8"/>
      <c r="Y480" s="8"/>
    </row>
    <row r="481" spans="1:25" ht="15.75">
      <c r="A481" s="592"/>
      <c r="B481" s="203"/>
      <c r="C481" s="203"/>
      <c r="D481" s="203"/>
      <c r="E481" s="203"/>
      <c r="F481" s="203"/>
      <c r="G481" s="203"/>
      <c r="H481" s="203"/>
      <c r="I481" s="203"/>
      <c r="J481" s="203"/>
      <c r="K481" s="547"/>
      <c r="L481" s="547"/>
      <c r="M481" s="547"/>
      <c r="N481" s="547"/>
      <c r="O481" s="547"/>
      <c r="P481" s="547"/>
      <c r="Q481" s="547"/>
      <c r="R481" s="203"/>
      <c r="S481" s="8"/>
      <c r="T481" s="8"/>
      <c r="U481" s="8"/>
      <c r="V481" s="8"/>
      <c r="W481" s="8"/>
      <c r="X481" s="8"/>
      <c r="Y481" s="8"/>
    </row>
    <row r="482" spans="1:25" ht="15.75">
      <c r="A482" s="592"/>
      <c r="B482" s="203"/>
      <c r="C482" s="203"/>
      <c r="D482" s="203"/>
      <c r="E482" s="203"/>
      <c r="F482" s="203"/>
      <c r="G482" s="203"/>
      <c r="H482" s="203"/>
      <c r="I482" s="203"/>
      <c r="J482" s="203"/>
      <c r="K482" s="547"/>
      <c r="L482" s="547"/>
      <c r="M482" s="547"/>
      <c r="N482" s="547"/>
      <c r="O482" s="547"/>
      <c r="P482" s="547"/>
      <c r="Q482" s="547"/>
      <c r="R482" s="203"/>
      <c r="S482" s="8"/>
      <c r="T482" s="8"/>
      <c r="U482" s="8"/>
      <c r="V482" s="8"/>
      <c r="W482" s="8"/>
      <c r="X482" s="8"/>
      <c r="Y482" s="8"/>
    </row>
    <row r="483" spans="1:25" ht="15.75">
      <c r="A483" s="592"/>
      <c r="B483" s="203"/>
      <c r="C483" s="203"/>
      <c r="D483" s="203"/>
      <c r="E483" s="203"/>
      <c r="F483" s="203"/>
      <c r="G483" s="203"/>
      <c r="H483" s="203"/>
      <c r="I483" s="203"/>
      <c r="J483" s="203"/>
      <c r="K483" s="547"/>
      <c r="L483" s="547"/>
      <c r="M483" s="547"/>
      <c r="N483" s="547"/>
      <c r="O483" s="547"/>
      <c r="P483" s="547"/>
      <c r="Q483" s="547"/>
      <c r="R483" s="203"/>
      <c r="S483" s="8"/>
      <c r="T483" s="8"/>
      <c r="U483" s="8"/>
      <c r="V483" s="8"/>
      <c r="W483" s="8"/>
      <c r="X483" s="8"/>
      <c r="Y483" s="8"/>
    </row>
    <row r="484" spans="1:25" ht="15.75">
      <c r="A484" s="592"/>
      <c r="B484" s="203"/>
      <c r="C484" s="203"/>
      <c r="D484" s="203"/>
      <c r="E484" s="203"/>
      <c r="F484" s="203"/>
      <c r="G484" s="203"/>
      <c r="H484" s="203"/>
      <c r="I484" s="203"/>
      <c r="J484" s="203"/>
      <c r="K484" s="547"/>
      <c r="L484" s="547"/>
      <c r="M484" s="547"/>
      <c r="N484" s="547"/>
      <c r="O484" s="547"/>
      <c r="P484" s="547"/>
      <c r="Q484" s="547"/>
      <c r="R484" s="203"/>
      <c r="S484" s="8"/>
      <c r="T484" s="8"/>
      <c r="U484" s="8"/>
      <c r="V484" s="8"/>
      <c r="W484" s="8"/>
      <c r="X484" s="8"/>
      <c r="Y484" s="8"/>
    </row>
    <row r="485" spans="1:25" ht="15.75">
      <c r="A485" s="592"/>
      <c r="B485" s="203"/>
      <c r="C485" s="203"/>
      <c r="D485" s="203"/>
      <c r="E485" s="203"/>
      <c r="F485" s="203"/>
      <c r="G485" s="203"/>
      <c r="H485" s="203"/>
      <c r="I485" s="203"/>
      <c r="J485" s="203"/>
      <c r="K485" s="547"/>
      <c r="L485" s="547"/>
      <c r="M485" s="547"/>
      <c r="N485" s="547"/>
      <c r="O485" s="547"/>
      <c r="P485" s="547"/>
      <c r="Q485" s="547"/>
      <c r="R485" s="203"/>
      <c r="S485" s="8"/>
      <c r="T485" s="8"/>
      <c r="U485" s="8"/>
      <c r="V485" s="8"/>
      <c r="W485" s="8"/>
      <c r="X485" s="8"/>
      <c r="Y485" s="8"/>
    </row>
    <row r="486" spans="1:25" ht="15.75">
      <c r="A486" s="592"/>
      <c r="B486" s="203"/>
      <c r="C486" s="203"/>
      <c r="D486" s="203"/>
      <c r="E486" s="203"/>
      <c r="F486" s="203"/>
      <c r="G486" s="203"/>
      <c r="H486" s="203"/>
      <c r="I486" s="203"/>
      <c r="J486" s="203"/>
      <c r="K486" s="547"/>
      <c r="L486" s="547"/>
      <c r="M486" s="547"/>
      <c r="N486" s="547"/>
      <c r="O486" s="547"/>
      <c r="P486" s="547"/>
      <c r="Q486" s="547"/>
      <c r="R486" s="203"/>
      <c r="S486" s="8"/>
      <c r="T486" s="8"/>
      <c r="U486" s="8"/>
      <c r="V486" s="8"/>
      <c r="W486" s="8"/>
      <c r="X486" s="8"/>
      <c r="Y486" s="8"/>
    </row>
    <row r="487" spans="1:25" ht="15.75">
      <c r="A487" s="592"/>
      <c r="B487" s="203"/>
      <c r="C487" s="203"/>
      <c r="D487" s="203"/>
      <c r="E487" s="203"/>
      <c r="F487" s="203"/>
      <c r="G487" s="203"/>
      <c r="H487" s="203"/>
      <c r="I487" s="203"/>
      <c r="J487" s="203"/>
      <c r="K487" s="547"/>
      <c r="L487" s="547"/>
      <c r="M487" s="547"/>
      <c r="N487" s="547"/>
      <c r="O487" s="547"/>
      <c r="P487" s="547"/>
      <c r="Q487" s="547"/>
      <c r="R487" s="203"/>
      <c r="S487" s="8"/>
      <c r="T487" s="8"/>
      <c r="U487" s="8"/>
      <c r="V487" s="8"/>
      <c r="W487" s="8"/>
      <c r="X487" s="8"/>
      <c r="Y487" s="8"/>
    </row>
    <row r="488" spans="1:25" ht="15.75">
      <c r="A488" s="592"/>
      <c r="B488" s="203"/>
      <c r="C488" s="203"/>
      <c r="D488" s="203"/>
      <c r="E488" s="203"/>
      <c r="F488" s="203"/>
      <c r="G488" s="203"/>
      <c r="H488" s="203"/>
      <c r="I488" s="203"/>
      <c r="J488" s="203"/>
      <c r="K488" s="547"/>
      <c r="L488" s="547"/>
      <c r="M488" s="547"/>
      <c r="N488" s="547"/>
      <c r="O488" s="547"/>
      <c r="P488" s="547"/>
      <c r="Q488" s="547"/>
      <c r="R488" s="203"/>
      <c r="S488" s="8"/>
      <c r="T488" s="8"/>
      <c r="U488" s="8"/>
      <c r="V488" s="8"/>
      <c r="W488" s="8"/>
      <c r="X488" s="8"/>
      <c r="Y488" s="8"/>
    </row>
    <row r="489" spans="1:25" ht="15.75">
      <c r="A489" s="592"/>
      <c r="B489" s="203"/>
      <c r="C489" s="203"/>
      <c r="D489" s="203"/>
      <c r="E489" s="203"/>
      <c r="F489" s="203"/>
      <c r="G489" s="203"/>
      <c r="H489" s="203"/>
      <c r="I489" s="203"/>
      <c r="J489" s="203"/>
      <c r="K489" s="547"/>
      <c r="L489" s="547"/>
      <c r="M489" s="547"/>
      <c r="N489" s="547"/>
      <c r="O489" s="547"/>
      <c r="P489" s="547"/>
      <c r="Q489" s="547"/>
      <c r="R489" s="203"/>
      <c r="S489" s="8"/>
      <c r="T489" s="8"/>
      <c r="U489" s="8"/>
      <c r="V489" s="8"/>
      <c r="W489" s="8"/>
      <c r="X489" s="8"/>
      <c r="Y489" s="8"/>
    </row>
    <row r="490" spans="1:25" ht="15.75">
      <c r="A490" s="592"/>
      <c r="B490" s="203"/>
      <c r="C490" s="203"/>
      <c r="D490" s="203"/>
      <c r="E490" s="203"/>
      <c r="F490" s="203"/>
      <c r="G490" s="203"/>
      <c r="H490" s="203"/>
      <c r="I490" s="203"/>
      <c r="J490" s="203"/>
      <c r="K490" s="547"/>
      <c r="L490" s="547"/>
      <c r="M490" s="547"/>
      <c r="N490" s="547"/>
      <c r="O490" s="547"/>
      <c r="P490" s="547"/>
      <c r="Q490" s="547"/>
      <c r="R490" s="203"/>
      <c r="S490" s="8"/>
      <c r="T490" s="8"/>
      <c r="U490" s="8"/>
      <c r="V490" s="8"/>
      <c r="W490" s="8"/>
      <c r="X490" s="8"/>
      <c r="Y490" s="8"/>
    </row>
    <row r="491" spans="1:25" ht="15.75">
      <c r="A491" s="592"/>
      <c r="B491" s="203"/>
      <c r="C491" s="203"/>
      <c r="D491" s="203"/>
      <c r="E491" s="203"/>
      <c r="F491" s="203"/>
      <c r="G491" s="203"/>
      <c r="H491" s="203"/>
      <c r="I491" s="203"/>
      <c r="J491" s="203"/>
      <c r="K491" s="547"/>
      <c r="L491" s="547"/>
      <c r="M491" s="547"/>
      <c r="N491" s="547"/>
      <c r="O491" s="547"/>
      <c r="P491" s="547"/>
      <c r="Q491" s="547"/>
      <c r="R491" s="203"/>
      <c r="S491" s="8"/>
      <c r="T491" s="8"/>
      <c r="U491" s="8"/>
      <c r="V491" s="8"/>
      <c r="W491" s="8"/>
      <c r="X491" s="8"/>
      <c r="Y491" s="8"/>
    </row>
    <row r="492" spans="1:25" ht="15.75">
      <c r="A492" s="592"/>
      <c r="B492" s="203"/>
      <c r="C492" s="203"/>
      <c r="D492" s="203"/>
      <c r="E492" s="203"/>
      <c r="F492" s="203"/>
      <c r="G492" s="203"/>
      <c r="H492" s="203"/>
      <c r="I492" s="203"/>
      <c r="J492" s="203"/>
      <c r="K492" s="547"/>
      <c r="L492" s="547"/>
      <c r="M492" s="547"/>
      <c r="N492" s="547"/>
      <c r="O492" s="547"/>
      <c r="P492" s="547"/>
      <c r="Q492" s="547"/>
      <c r="R492" s="203"/>
      <c r="S492" s="8"/>
      <c r="T492" s="8"/>
      <c r="U492" s="8"/>
      <c r="V492" s="8"/>
      <c r="W492" s="8"/>
      <c r="X492" s="8"/>
      <c r="Y492" s="8"/>
    </row>
    <row r="493" spans="1:25" ht="15.75">
      <c r="A493" s="592"/>
      <c r="B493" s="203"/>
      <c r="C493" s="203"/>
      <c r="D493" s="203"/>
      <c r="E493" s="203"/>
      <c r="F493" s="203"/>
      <c r="G493" s="203"/>
      <c r="H493" s="203"/>
      <c r="I493" s="203"/>
      <c r="J493" s="203"/>
      <c r="K493" s="547"/>
      <c r="L493" s="547"/>
      <c r="M493" s="547"/>
      <c r="N493" s="547"/>
      <c r="O493" s="547"/>
      <c r="P493" s="547"/>
      <c r="Q493" s="547"/>
      <c r="R493" s="203"/>
      <c r="S493" s="8"/>
      <c r="T493" s="8"/>
      <c r="U493" s="8"/>
      <c r="V493" s="8"/>
      <c r="W493" s="8"/>
      <c r="X493" s="8"/>
      <c r="Y493" s="8"/>
    </row>
    <row r="494" spans="1:25" ht="15.75">
      <c r="A494" s="592"/>
      <c r="B494" s="203"/>
      <c r="C494" s="203"/>
      <c r="D494" s="203"/>
      <c r="E494" s="203"/>
      <c r="F494" s="203"/>
      <c r="G494" s="203"/>
      <c r="H494" s="203"/>
      <c r="I494" s="203"/>
      <c r="J494" s="203"/>
      <c r="K494" s="547"/>
      <c r="L494" s="547"/>
      <c r="M494" s="547"/>
      <c r="N494" s="547"/>
      <c r="O494" s="547"/>
      <c r="P494" s="547"/>
      <c r="Q494" s="547"/>
      <c r="R494" s="203"/>
      <c r="S494" s="8"/>
      <c r="T494" s="8"/>
      <c r="U494" s="8"/>
      <c r="V494" s="8"/>
      <c r="W494" s="8"/>
      <c r="X494" s="8"/>
      <c r="Y494" s="8"/>
    </row>
    <row r="495" spans="1:25" ht="15.75">
      <c r="A495" s="592"/>
      <c r="B495" s="203"/>
      <c r="C495" s="203"/>
      <c r="D495" s="203"/>
      <c r="E495" s="203"/>
      <c r="F495" s="203"/>
      <c r="G495" s="203"/>
      <c r="H495" s="203"/>
      <c r="I495" s="203"/>
      <c r="J495" s="203"/>
      <c r="K495" s="547"/>
      <c r="L495" s="547"/>
      <c r="M495" s="547"/>
      <c r="N495" s="547"/>
      <c r="O495" s="547"/>
      <c r="P495" s="547"/>
      <c r="Q495" s="547"/>
      <c r="R495" s="203"/>
      <c r="S495" s="8"/>
      <c r="T495" s="8"/>
      <c r="U495" s="8"/>
      <c r="V495" s="8"/>
      <c r="W495" s="8"/>
      <c r="X495" s="8"/>
      <c r="Y495" s="8"/>
    </row>
    <row r="496" spans="1:25" ht="15.75">
      <c r="A496" s="592"/>
      <c r="B496" s="203"/>
      <c r="C496" s="203"/>
      <c r="D496" s="203"/>
      <c r="E496" s="203"/>
      <c r="F496" s="203"/>
      <c r="G496" s="203"/>
      <c r="H496" s="203"/>
      <c r="I496" s="203"/>
      <c r="J496" s="203"/>
      <c r="K496" s="547"/>
      <c r="L496" s="547"/>
      <c r="M496" s="547"/>
      <c r="N496" s="547"/>
      <c r="O496" s="547"/>
      <c r="P496" s="547"/>
      <c r="Q496" s="547"/>
      <c r="R496" s="203"/>
      <c r="S496" s="8"/>
      <c r="T496" s="8"/>
      <c r="U496" s="8"/>
      <c r="V496" s="8"/>
      <c r="W496" s="8"/>
      <c r="X496" s="8"/>
      <c r="Y496" s="8"/>
    </row>
    <row r="497" spans="1:25" ht="15.75">
      <c r="A497" s="592"/>
      <c r="B497" s="203"/>
      <c r="C497" s="203"/>
      <c r="D497" s="203"/>
      <c r="E497" s="203"/>
      <c r="F497" s="203"/>
      <c r="G497" s="203"/>
      <c r="H497" s="203"/>
      <c r="I497" s="203"/>
      <c r="J497" s="203"/>
      <c r="K497" s="547"/>
      <c r="L497" s="547"/>
      <c r="M497" s="547"/>
      <c r="N497" s="547"/>
      <c r="O497" s="547"/>
      <c r="P497" s="547"/>
      <c r="Q497" s="547"/>
      <c r="R497" s="203"/>
      <c r="S497" s="8"/>
      <c r="T497" s="8"/>
      <c r="U497" s="8"/>
      <c r="V497" s="8"/>
      <c r="W497" s="8"/>
      <c r="X497" s="8"/>
      <c r="Y497" s="8"/>
    </row>
    <row r="498" spans="1:25" ht="15.75">
      <c r="A498" s="592"/>
      <c r="B498" s="203"/>
      <c r="C498" s="203"/>
      <c r="D498" s="203"/>
      <c r="E498" s="203"/>
      <c r="F498" s="203"/>
      <c r="G498" s="203"/>
      <c r="H498" s="203"/>
      <c r="I498" s="203"/>
      <c r="J498" s="203"/>
      <c r="K498" s="547"/>
      <c r="L498" s="547"/>
      <c r="M498" s="547"/>
      <c r="N498" s="547"/>
      <c r="O498" s="547"/>
      <c r="P498" s="547"/>
      <c r="Q498" s="547"/>
      <c r="R498" s="203"/>
      <c r="S498" s="8"/>
      <c r="T498" s="8"/>
      <c r="U498" s="8"/>
      <c r="V498" s="8"/>
      <c r="W498" s="8"/>
      <c r="X498" s="8"/>
      <c r="Y498" s="8"/>
    </row>
    <row r="499" spans="1:25" ht="15.75">
      <c r="A499" s="592"/>
      <c r="B499" s="203"/>
      <c r="C499" s="203"/>
      <c r="D499" s="203"/>
      <c r="E499" s="203"/>
      <c r="F499" s="203"/>
      <c r="G499" s="203"/>
      <c r="H499" s="203"/>
      <c r="I499" s="203"/>
      <c r="J499" s="203"/>
      <c r="K499" s="547"/>
      <c r="L499" s="547"/>
      <c r="M499" s="547"/>
      <c r="N499" s="547"/>
      <c r="O499" s="547"/>
      <c r="P499" s="547"/>
      <c r="Q499" s="547"/>
      <c r="R499" s="203"/>
      <c r="S499" s="8"/>
      <c r="T499" s="8"/>
      <c r="U499" s="8"/>
      <c r="V499" s="8"/>
      <c r="W499" s="8"/>
      <c r="X499" s="8"/>
      <c r="Y499" s="8"/>
    </row>
    <row r="500" spans="1:25" ht="15.75">
      <c r="A500" s="592"/>
      <c r="B500" s="203"/>
      <c r="C500" s="203"/>
      <c r="D500" s="203"/>
      <c r="E500" s="203"/>
      <c r="F500" s="203"/>
      <c r="G500" s="203"/>
      <c r="H500" s="203"/>
      <c r="I500" s="203"/>
      <c r="J500" s="203"/>
      <c r="K500" s="547"/>
      <c r="L500" s="547"/>
      <c r="M500" s="547"/>
      <c r="N500" s="547"/>
      <c r="O500" s="547"/>
      <c r="P500" s="547"/>
      <c r="Q500" s="547"/>
      <c r="R500" s="203"/>
      <c r="S500" s="8"/>
      <c r="T500" s="8"/>
      <c r="U500" s="8"/>
      <c r="V500" s="8"/>
      <c r="W500" s="8"/>
      <c r="X500" s="8"/>
      <c r="Y500" s="8"/>
    </row>
    <row r="501" spans="1:25" ht="15.75">
      <c r="A501" s="592"/>
      <c r="B501" s="203"/>
      <c r="C501" s="203"/>
      <c r="D501" s="203"/>
      <c r="E501" s="203"/>
      <c r="F501" s="203"/>
      <c r="G501" s="203"/>
      <c r="H501" s="203"/>
      <c r="I501" s="203"/>
      <c r="J501" s="203"/>
      <c r="K501" s="547"/>
      <c r="L501" s="547"/>
      <c r="M501" s="547"/>
      <c r="N501" s="547"/>
      <c r="O501" s="547"/>
      <c r="P501" s="547"/>
      <c r="Q501" s="547"/>
      <c r="R501" s="203"/>
      <c r="S501" s="8"/>
      <c r="T501" s="8"/>
      <c r="U501" s="8"/>
      <c r="V501" s="8"/>
      <c r="W501" s="8"/>
      <c r="X501" s="8"/>
      <c r="Y501" s="8"/>
    </row>
    <row r="502" spans="1:25" ht="15.75">
      <c r="A502" s="592"/>
      <c r="B502" s="203"/>
      <c r="C502" s="203"/>
      <c r="D502" s="203"/>
      <c r="E502" s="203"/>
      <c r="F502" s="203"/>
      <c r="G502" s="203"/>
      <c r="H502" s="203"/>
      <c r="I502" s="203"/>
      <c r="J502" s="203"/>
      <c r="K502" s="547"/>
      <c r="L502" s="547"/>
      <c r="M502" s="547"/>
      <c r="N502" s="547"/>
      <c r="O502" s="547"/>
      <c r="P502" s="547"/>
      <c r="Q502" s="547"/>
      <c r="R502" s="203"/>
      <c r="S502" s="8"/>
      <c r="T502" s="8"/>
      <c r="U502" s="8"/>
      <c r="V502" s="8"/>
      <c r="W502" s="8"/>
      <c r="X502" s="8"/>
      <c r="Y502" s="8"/>
    </row>
    <row r="503" spans="1:25" ht="15.75">
      <c r="A503" s="592"/>
      <c r="B503" s="203"/>
      <c r="C503" s="203"/>
      <c r="D503" s="203"/>
      <c r="E503" s="203"/>
      <c r="F503" s="203"/>
      <c r="G503" s="203"/>
      <c r="H503" s="203"/>
      <c r="I503" s="203"/>
      <c r="J503" s="203"/>
      <c r="K503" s="547"/>
      <c r="L503" s="547"/>
      <c r="M503" s="547"/>
      <c r="N503" s="547"/>
      <c r="O503" s="547"/>
      <c r="P503" s="547"/>
      <c r="Q503" s="547"/>
      <c r="R503" s="203"/>
      <c r="S503" s="8"/>
      <c r="T503" s="8"/>
      <c r="U503" s="8"/>
      <c r="V503" s="8"/>
      <c r="W503" s="8"/>
      <c r="X503" s="8"/>
      <c r="Y503" s="8"/>
    </row>
    <row r="504" spans="1:25" ht="15.75">
      <c r="A504" s="592"/>
      <c r="B504" s="203"/>
      <c r="C504" s="203"/>
      <c r="D504" s="203"/>
      <c r="E504" s="203"/>
      <c r="F504" s="203"/>
      <c r="G504" s="203"/>
      <c r="H504" s="203"/>
      <c r="I504" s="203"/>
      <c r="J504" s="203"/>
      <c r="K504" s="547"/>
      <c r="L504" s="547"/>
      <c r="M504" s="547"/>
      <c r="N504" s="547"/>
      <c r="O504" s="547"/>
      <c r="P504" s="547"/>
      <c r="Q504" s="547"/>
      <c r="R504" s="203"/>
      <c r="S504" s="8"/>
      <c r="T504" s="8"/>
      <c r="U504" s="8"/>
      <c r="V504" s="8"/>
      <c r="W504" s="8"/>
      <c r="X504" s="8"/>
      <c r="Y504" s="8"/>
    </row>
    <row r="505" spans="1:25" ht="15.75">
      <c r="A505" s="592"/>
      <c r="B505" s="203"/>
      <c r="C505" s="203"/>
      <c r="D505" s="203"/>
      <c r="E505" s="203"/>
      <c r="F505" s="203"/>
      <c r="G505" s="203"/>
      <c r="H505" s="203"/>
      <c r="I505" s="203"/>
      <c r="J505" s="203"/>
      <c r="K505" s="547"/>
      <c r="L505" s="547"/>
      <c r="M505" s="547"/>
      <c r="N505" s="547"/>
      <c r="O505" s="547"/>
      <c r="P505" s="547"/>
      <c r="Q505" s="547"/>
      <c r="R505" s="203"/>
      <c r="S505" s="8"/>
      <c r="T505" s="8"/>
      <c r="U505" s="8"/>
      <c r="V505" s="8"/>
      <c r="W505" s="8"/>
      <c r="X505" s="8"/>
      <c r="Y505" s="8"/>
    </row>
    <row r="506" spans="1:25" ht="15.75">
      <c r="A506" s="592"/>
      <c r="B506" s="203"/>
      <c r="C506" s="203"/>
      <c r="D506" s="203"/>
      <c r="E506" s="203"/>
      <c r="F506" s="203"/>
      <c r="G506" s="203"/>
      <c r="H506" s="203"/>
      <c r="I506" s="203"/>
      <c r="J506" s="203"/>
      <c r="K506" s="547"/>
      <c r="L506" s="547"/>
      <c r="M506" s="547"/>
      <c r="N506" s="547"/>
      <c r="O506" s="547"/>
      <c r="P506" s="547"/>
      <c r="Q506" s="547"/>
      <c r="R506" s="203"/>
      <c r="S506" s="8"/>
      <c r="T506" s="8"/>
      <c r="U506" s="8"/>
      <c r="V506" s="8"/>
      <c r="W506" s="8"/>
      <c r="X506" s="8"/>
      <c r="Y506" s="8"/>
    </row>
    <row r="507" spans="1:25" ht="15.75">
      <c r="A507" s="592"/>
      <c r="B507" s="203"/>
      <c r="C507" s="203"/>
      <c r="D507" s="203"/>
      <c r="E507" s="203"/>
      <c r="F507" s="203"/>
      <c r="G507" s="203"/>
      <c r="H507" s="203"/>
      <c r="I507" s="203"/>
      <c r="J507" s="203"/>
      <c r="K507" s="547"/>
      <c r="L507" s="547"/>
      <c r="M507" s="547"/>
      <c r="N507" s="547"/>
      <c r="O507" s="547"/>
      <c r="P507" s="547"/>
      <c r="Q507" s="547"/>
      <c r="R507" s="203"/>
      <c r="S507" s="8"/>
      <c r="T507" s="8"/>
      <c r="U507" s="8"/>
      <c r="V507" s="8"/>
      <c r="W507" s="8"/>
      <c r="X507" s="8"/>
      <c r="Y507" s="8"/>
    </row>
    <row r="508" spans="1:25" ht="15.75">
      <c r="A508" s="592"/>
      <c r="B508" s="203"/>
      <c r="C508" s="203"/>
      <c r="D508" s="203"/>
      <c r="E508" s="203"/>
      <c r="F508" s="203"/>
      <c r="G508" s="203"/>
      <c r="H508" s="203"/>
      <c r="I508" s="203"/>
      <c r="J508" s="203"/>
      <c r="K508" s="547"/>
      <c r="L508" s="547"/>
      <c r="M508" s="547"/>
      <c r="N508" s="547"/>
      <c r="O508" s="547"/>
      <c r="P508" s="547"/>
      <c r="Q508" s="547"/>
      <c r="R508" s="203"/>
      <c r="S508" s="8"/>
      <c r="T508" s="8"/>
      <c r="U508" s="8"/>
      <c r="V508" s="8"/>
      <c r="W508" s="8"/>
      <c r="X508" s="8"/>
      <c r="Y508" s="8"/>
    </row>
    <row r="509" spans="1:25" ht="15.75">
      <c r="A509" s="592"/>
      <c r="B509" s="203"/>
      <c r="C509" s="203"/>
      <c r="D509" s="203"/>
      <c r="E509" s="203"/>
      <c r="F509" s="203"/>
      <c r="G509" s="203"/>
      <c r="H509" s="203"/>
      <c r="I509" s="203"/>
      <c r="J509" s="203"/>
      <c r="K509" s="547"/>
      <c r="L509" s="547"/>
      <c r="M509" s="547"/>
      <c r="N509" s="547"/>
      <c r="O509" s="547"/>
      <c r="P509" s="547"/>
      <c r="Q509" s="547"/>
      <c r="R509" s="203"/>
      <c r="S509" s="8"/>
      <c r="T509" s="8"/>
      <c r="U509" s="8"/>
      <c r="V509" s="8"/>
      <c r="W509" s="8"/>
      <c r="X509" s="8"/>
      <c r="Y509" s="8"/>
    </row>
    <row r="510" spans="1:25" ht="15.75">
      <c r="A510" s="592"/>
      <c r="B510" s="203"/>
      <c r="C510" s="203"/>
      <c r="D510" s="203"/>
      <c r="E510" s="203"/>
      <c r="F510" s="203"/>
      <c r="G510" s="203"/>
      <c r="H510" s="203"/>
      <c r="I510" s="203"/>
      <c r="J510" s="203"/>
      <c r="K510" s="547"/>
      <c r="L510" s="547"/>
      <c r="M510" s="547"/>
      <c r="N510" s="547"/>
      <c r="O510" s="547"/>
      <c r="P510" s="547"/>
      <c r="Q510" s="547"/>
      <c r="R510" s="203"/>
      <c r="S510" s="8"/>
      <c r="T510" s="8"/>
      <c r="U510" s="8"/>
      <c r="V510" s="8"/>
      <c r="W510" s="8"/>
      <c r="X510" s="8"/>
      <c r="Y510" s="8"/>
    </row>
    <row r="511" spans="1:25" ht="15.75">
      <c r="A511" s="592"/>
      <c r="B511" s="203"/>
      <c r="C511" s="203"/>
      <c r="D511" s="203"/>
      <c r="E511" s="203"/>
      <c r="F511" s="203"/>
      <c r="G511" s="203"/>
      <c r="H511" s="203"/>
      <c r="I511" s="203"/>
      <c r="J511" s="203"/>
      <c r="K511" s="547"/>
      <c r="L511" s="547"/>
      <c r="M511" s="547"/>
      <c r="N511" s="547"/>
      <c r="O511" s="547"/>
      <c r="P511" s="547"/>
      <c r="Q511" s="547"/>
      <c r="R511" s="203"/>
      <c r="S511" s="8"/>
      <c r="T511" s="8"/>
      <c r="U511" s="8"/>
      <c r="V511" s="8"/>
      <c r="W511" s="8"/>
      <c r="X511" s="8"/>
      <c r="Y511" s="8"/>
    </row>
    <row r="512" spans="1:25" ht="15.75">
      <c r="A512" s="592"/>
      <c r="B512" s="203"/>
      <c r="C512" s="203"/>
      <c r="D512" s="203"/>
      <c r="E512" s="203"/>
      <c r="F512" s="203"/>
      <c r="G512" s="203"/>
      <c r="H512" s="203"/>
      <c r="I512" s="203"/>
      <c r="J512" s="203"/>
      <c r="K512" s="547"/>
      <c r="L512" s="547"/>
      <c r="M512" s="547"/>
      <c r="N512" s="547"/>
      <c r="O512" s="547"/>
      <c r="P512" s="547"/>
      <c r="Q512" s="547"/>
      <c r="R512" s="203"/>
      <c r="S512" s="8"/>
      <c r="T512" s="8"/>
      <c r="U512" s="8"/>
      <c r="V512" s="8"/>
      <c r="W512" s="8"/>
      <c r="X512" s="8"/>
      <c r="Y512" s="8"/>
    </row>
    <row r="513" spans="1:25" ht="15.75">
      <c r="A513" s="592"/>
      <c r="B513" s="203"/>
      <c r="C513" s="203"/>
      <c r="D513" s="203"/>
      <c r="E513" s="203"/>
      <c r="F513" s="203"/>
      <c r="G513" s="203"/>
      <c r="H513" s="203"/>
      <c r="I513" s="203"/>
      <c r="J513" s="203"/>
      <c r="K513" s="547"/>
      <c r="L513" s="547"/>
      <c r="M513" s="547"/>
      <c r="N513" s="547"/>
      <c r="O513" s="547"/>
      <c r="P513" s="547"/>
      <c r="Q513" s="547"/>
      <c r="R513" s="203"/>
      <c r="S513" s="8"/>
      <c r="T513" s="8"/>
      <c r="U513" s="8"/>
      <c r="V513" s="8"/>
      <c r="W513" s="8"/>
      <c r="X513" s="8"/>
      <c r="Y513" s="8"/>
    </row>
    <row r="514" spans="1:25" ht="15.75">
      <c r="A514" s="592"/>
      <c r="B514" s="203"/>
      <c r="C514" s="203"/>
      <c r="D514" s="203"/>
      <c r="E514" s="203"/>
      <c r="F514" s="203"/>
      <c r="G514" s="203"/>
      <c r="H514" s="203"/>
      <c r="I514" s="203"/>
      <c r="J514" s="203"/>
      <c r="K514" s="547"/>
      <c r="L514" s="547"/>
      <c r="M514" s="547"/>
      <c r="N514" s="547"/>
      <c r="O514" s="547"/>
      <c r="P514" s="547"/>
      <c r="Q514" s="547"/>
      <c r="R514" s="203"/>
      <c r="S514" s="8"/>
      <c r="T514" s="8"/>
      <c r="U514" s="8"/>
      <c r="V514" s="8"/>
      <c r="W514" s="8"/>
      <c r="X514" s="8"/>
      <c r="Y514" s="8"/>
    </row>
    <row r="515" spans="1:25" ht="15.75">
      <c r="A515" s="592"/>
      <c r="B515" s="203"/>
      <c r="C515" s="203"/>
      <c r="D515" s="203"/>
      <c r="E515" s="203"/>
      <c r="F515" s="203"/>
      <c r="G515" s="203"/>
      <c r="H515" s="203"/>
      <c r="I515" s="203"/>
      <c r="J515" s="203"/>
      <c r="K515" s="547"/>
      <c r="L515" s="547"/>
      <c r="M515" s="547"/>
      <c r="N515" s="547"/>
      <c r="O515" s="547"/>
      <c r="P515" s="547"/>
      <c r="Q515" s="547"/>
      <c r="R515" s="203"/>
      <c r="S515" s="8"/>
      <c r="T515" s="8"/>
      <c r="U515" s="8"/>
      <c r="V515" s="8"/>
      <c r="W515" s="8"/>
      <c r="X515" s="8"/>
      <c r="Y515" s="8"/>
    </row>
    <row r="516" spans="1:25" ht="15.75">
      <c r="A516" s="592"/>
      <c r="B516" s="203"/>
      <c r="C516" s="203"/>
      <c r="D516" s="203"/>
      <c r="E516" s="203"/>
      <c r="F516" s="203"/>
      <c r="G516" s="203"/>
      <c r="H516" s="203"/>
      <c r="I516" s="203"/>
      <c r="J516" s="203"/>
      <c r="K516" s="547"/>
      <c r="L516" s="547"/>
      <c r="M516" s="547"/>
      <c r="N516" s="547"/>
      <c r="O516" s="547"/>
      <c r="P516" s="547"/>
      <c r="Q516" s="547"/>
      <c r="R516" s="203"/>
      <c r="S516" s="8"/>
      <c r="T516" s="8"/>
      <c r="U516" s="8"/>
      <c r="V516" s="8"/>
      <c r="W516" s="8"/>
      <c r="X516" s="8"/>
      <c r="Y516" s="8"/>
    </row>
    <row r="517" spans="1:25" ht="15.75">
      <c r="A517" s="592"/>
      <c r="B517" s="203"/>
      <c r="C517" s="203"/>
      <c r="D517" s="203"/>
      <c r="E517" s="203"/>
      <c r="F517" s="203"/>
      <c r="G517" s="203"/>
      <c r="H517" s="203"/>
      <c r="I517" s="203"/>
      <c r="J517" s="203"/>
      <c r="K517" s="547"/>
      <c r="L517" s="547"/>
      <c r="M517" s="547"/>
      <c r="N517" s="547"/>
      <c r="O517" s="547"/>
      <c r="P517" s="547"/>
      <c r="Q517" s="547"/>
      <c r="R517" s="203"/>
      <c r="S517" s="8"/>
      <c r="T517" s="8"/>
      <c r="U517" s="8"/>
      <c r="V517" s="8"/>
      <c r="W517" s="8"/>
      <c r="X517" s="8"/>
      <c r="Y517" s="8"/>
    </row>
    <row r="518" spans="1:25" ht="15.75">
      <c r="A518" s="592"/>
      <c r="B518" s="203"/>
      <c r="C518" s="203"/>
      <c r="D518" s="203"/>
      <c r="E518" s="203"/>
      <c r="F518" s="203"/>
      <c r="G518" s="203"/>
      <c r="H518" s="203"/>
      <c r="I518" s="203"/>
      <c r="J518" s="203"/>
      <c r="K518" s="547"/>
      <c r="L518" s="547"/>
      <c r="M518" s="547"/>
      <c r="N518" s="547"/>
      <c r="O518" s="547"/>
      <c r="P518" s="547"/>
      <c r="Q518" s="547"/>
      <c r="R518" s="203"/>
      <c r="S518" s="8"/>
      <c r="T518" s="8"/>
      <c r="U518" s="8"/>
      <c r="V518" s="8"/>
      <c r="W518" s="8"/>
      <c r="X518" s="8"/>
      <c r="Y518" s="8"/>
    </row>
    <row r="519" spans="1:25" ht="15.75">
      <c r="A519" s="592"/>
      <c r="B519" s="203"/>
      <c r="C519" s="203"/>
      <c r="D519" s="203"/>
      <c r="E519" s="203"/>
      <c r="F519" s="203"/>
      <c r="G519" s="203"/>
      <c r="H519" s="203"/>
      <c r="I519" s="203"/>
      <c r="J519" s="203"/>
      <c r="K519" s="547"/>
      <c r="L519" s="547"/>
      <c r="M519" s="547"/>
      <c r="N519" s="547"/>
      <c r="O519" s="547"/>
      <c r="P519" s="547"/>
      <c r="Q519" s="547"/>
      <c r="R519" s="203"/>
      <c r="S519" s="8"/>
      <c r="T519" s="8"/>
      <c r="U519" s="8"/>
      <c r="V519" s="8"/>
      <c r="W519" s="8"/>
      <c r="X519" s="8"/>
      <c r="Y519" s="8"/>
    </row>
    <row r="520" spans="1:25" ht="15.75">
      <c r="A520" s="592"/>
      <c r="B520" s="203"/>
      <c r="C520" s="203"/>
      <c r="D520" s="203"/>
      <c r="E520" s="203"/>
      <c r="F520" s="203"/>
      <c r="G520" s="203"/>
      <c r="H520" s="203"/>
      <c r="I520" s="203"/>
      <c r="J520" s="203"/>
      <c r="K520" s="547"/>
      <c r="L520" s="547"/>
      <c r="M520" s="547"/>
      <c r="N520" s="547"/>
      <c r="O520" s="547"/>
      <c r="P520" s="547"/>
      <c r="Q520" s="547"/>
      <c r="R520" s="203"/>
      <c r="S520" s="8"/>
      <c r="T520" s="8"/>
      <c r="U520" s="8"/>
      <c r="V520" s="8"/>
      <c r="W520" s="8"/>
      <c r="X520" s="8"/>
      <c r="Y520" s="8"/>
    </row>
    <row r="521" spans="1:25" ht="15.75">
      <c r="A521" s="592"/>
      <c r="B521" s="203"/>
      <c r="C521" s="203"/>
      <c r="D521" s="203"/>
      <c r="E521" s="203"/>
      <c r="F521" s="203"/>
      <c r="G521" s="203"/>
      <c r="H521" s="203"/>
      <c r="I521" s="203"/>
      <c r="J521" s="203"/>
      <c r="K521" s="547"/>
      <c r="L521" s="547"/>
      <c r="M521" s="547"/>
      <c r="N521" s="547"/>
      <c r="O521" s="547"/>
      <c r="P521" s="547"/>
      <c r="Q521" s="547"/>
      <c r="R521" s="203"/>
      <c r="S521" s="8"/>
      <c r="T521" s="8"/>
      <c r="U521" s="8"/>
      <c r="V521" s="8"/>
      <c r="W521" s="8"/>
      <c r="X521" s="8"/>
      <c r="Y521" s="8"/>
    </row>
    <row r="522" spans="1:25" ht="15.75">
      <c r="A522" s="592"/>
      <c r="B522" s="203"/>
      <c r="C522" s="203"/>
      <c r="D522" s="203"/>
      <c r="E522" s="203"/>
      <c r="F522" s="203"/>
      <c r="G522" s="203"/>
      <c r="H522" s="203"/>
      <c r="I522" s="203"/>
      <c r="J522" s="203"/>
      <c r="K522" s="547"/>
      <c r="L522" s="547"/>
      <c r="M522" s="547"/>
      <c r="N522" s="547"/>
      <c r="O522" s="547"/>
      <c r="P522" s="547"/>
      <c r="Q522" s="547"/>
      <c r="R522" s="203"/>
      <c r="S522" s="8"/>
      <c r="T522" s="8"/>
      <c r="U522" s="8"/>
      <c r="V522" s="8"/>
      <c r="W522" s="8"/>
      <c r="X522" s="8"/>
      <c r="Y522" s="8"/>
    </row>
    <row r="523" spans="1:25" ht="15.75">
      <c r="A523" s="592"/>
      <c r="B523" s="203"/>
      <c r="C523" s="203"/>
      <c r="D523" s="203"/>
      <c r="E523" s="203"/>
      <c r="F523" s="203"/>
      <c r="G523" s="203"/>
      <c r="H523" s="203"/>
      <c r="I523" s="203"/>
      <c r="J523" s="203"/>
      <c r="K523" s="547"/>
      <c r="L523" s="547"/>
      <c r="M523" s="547"/>
      <c r="N523" s="547"/>
      <c r="O523" s="547"/>
      <c r="P523" s="547"/>
      <c r="Q523" s="547"/>
      <c r="R523" s="203"/>
      <c r="S523" s="8"/>
      <c r="T523" s="8"/>
      <c r="U523" s="8"/>
      <c r="V523" s="8"/>
      <c r="W523" s="8"/>
      <c r="X523" s="8"/>
      <c r="Y523" s="8"/>
    </row>
    <row r="524" spans="1:25" ht="15.75">
      <c r="A524" s="592"/>
      <c r="B524" s="203"/>
      <c r="C524" s="203"/>
      <c r="D524" s="203"/>
      <c r="E524" s="203"/>
      <c r="F524" s="203"/>
      <c r="G524" s="203"/>
      <c r="H524" s="203"/>
      <c r="I524" s="203"/>
      <c r="J524" s="203"/>
      <c r="K524" s="547"/>
      <c r="L524" s="547"/>
      <c r="M524" s="547"/>
      <c r="N524" s="547"/>
      <c r="O524" s="547"/>
      <c r="P524" s="547"/>
      <c r="Q524" s="547"/>
      <c r="R524" s="203"/>
      <c r="S524" s="8"/>
      <c r="T524" s="8"/>
      <c r="U524" s="8"/>
      <c r="V524" s="8"/>
      <c r="W524" s="8"/>
      <c r="X524" s="8"/>
      <c r="Y524" s="8"/>
    </row>
    <row r="525" spans="1:25" ht="15.75">
      <c r="A525" s="592"/>
      <c r="B525" s="203"/>
      <c r="C525" s="203"/>
      <c r="D525" s="203"/>
      <c r="E525" s="203"/>
      <c r="F525" s="203"/>
      <c r="G525" s="203"/>
      <c r="H525" s="203"/>
      <c r="I525" s="203"/>
      <c r="J525" s="203"/>
      <c r="K525" s="547"/>
      <c r="L525" s="547"/>
      <c r="M525" s="547"/>
      <c r="N525" s="547"/>
      <c r="O525" s="547"/>
      <c r="P525" s="547"/>
      <c r="Q525" s="547"/>
      <c r="R525" s="203"/>
      <c r="S525" s="8"/>
      <c r="T525" s="8"/>
      <c r="U525" s="8"/>
      <c r="V525" s="8"/>
      <c r="W525" s="8"/>
      <c r="X525" s="8"/>
      <c r="Y525" s="8"/>
    </row>
    <row r="526" spans="1:25" ht="15.75">
      <c r="A526" s="592"/>
      <c r="B526" s="203"/>
      <c r="C526" s="203"/>
      <c r="D526" s="203"/>
      <c r="E526" s="203"/>
      <c r="F526" s="203"/>
      <c r="G526" s="203"/>
      <c r="H526" s="203"/>
      <c r="I526" s="203"/>
      <c r="J526" s="203"/>
      <c r="K526" s="547"/>
      <c r="L526" s="547"/>
      <c r="M526" s="547"/>
      <c r="N526" s="547"/>
      <c r="O526" s="547"/>
      <c r="P526" s="547"/>
      <c r="Q526" s="547"/>
      <c r="R526" s="203"/>
      <c r="S526" s="8"/>
      <c r="T526" s="8"/>
      <c r="U526" s="8"/>
      <c r="V526" s="8"/>
      <c r="W526" s="8"/>
      <c r="X526" s="8"/>
      <c r="Y526" s="8"/>
    </row>
    <row r="527" spans="1:25" ht="15.75">
      <c r="A527" s="592"/>
      <c r="B527" s="203"/>
      <c r="C527" s="203"/>
      <c r="D527" s="203"/>
      <c r="E527" s="203"/>
      <c r="F527" s="203"/>
      <c r="G527" s="203"/>
      <c r="H527" s="203"/>
      <c r="I527" s="203"/>
      <c r="J527" s="203"/>
      <c r="K527" s="547"/>
      <c r="L527" s="547"/>
      <c r="M527" s="547"/>
      <c r="N527" s="547"/>
      <c r="O527" s="547"/>
      <c r="P527" s="547"/>
      <c r="Q527" s="547"/>
      <c r="R527" s="203"/>
      <c r="S527" s="8"/>
      <c r="T527" s="8"/>
      <c r="U527" s="8"/>
      <c r="V527" s="8"/>
      <c r="W527" s="8"/>
      <c r="X527" s="8"/>
      <c r="Y527" s="8"/>
    </row>
    <row r="528" spans="1:25" ht="15.75">
      <c r="A528" s="592"/>
      <c r="B528" s="203"/>
      <c r="C528" s="203"/>
      <c r="D528" s="203"/>
      <c r="E528" s="203"/>
      <c r="F528" s="203"/>
      <c r="G528" s="203"/>
      <c r="H528" s="203"/>
      <c r="I528" s="203"/>
      <c r="J528" s="203"/>
      <c r="K528" s="547"/>
      <c r="L528" s="547"/>
      <c r="M528" s="547"/>
      <c r="N528" s="547"/>
      <c r="O528" s="547"/>
      <c r="P528" s="547"/>
      <c r="Q528" s="547"/>
      <c r="R528" s="203"/>
      <c r="S528" s="8"/>
      <c r="T528" s="8"/>
      <c r="U528" s="8"/>
      <c r="V528" s="8"/>
      <c r="W528" s="8"/>
      <c r="X528" s="8"/>
      <c r="Y528" s="8"/>
    </row>
    <row r="529" spans="1:25" ht="15.75">
      <c r="A529" s="592"/>
      <c r="B529" s="203"/>
      <c r="C529" s="203"/>
      <c r="D529" s="203"/>
      <c r="E529" s="203"/>
      <c r="F529" s="203"/>
      <c r="G529" s="203"/>
      <c r="H529" s="203"/>
      <c r="I529" s="203"/>
      <c r="J529" s="203"/>
      <c r="K529" s="547"/>
      <c r="L529" s="547"/>
      <c r="M529" s="547"/>
      <c r="N529" s="547"/>
      <c r="O529" s="547"/>
      <c r="P529" s="547"/>
      <c r="Q529" s="547"/>
      <c r="R529" s="203"/>
      <c r="S529" s="8"/>
      <c r="T529" s="8"/>
      <c r="U529" s="8"/>
      <c r="V529" s="8"/>
      <c r="W529" s="8"/>
      <c r="X529" s="8"/>
      <c r="Y529" s="8"/>
    </row>
    <row r="530" spans="1:25" ht="15.75">
      <c r="A530" s="592"/>
      <c r="B530" s="203"/>
      <c r="C530" s="203"/>
      <c r="D530" s="203"/>
      <c r="E530" s="203"/>
      <c r="F530" s="203"/>
      <c r="G530" s="203"/>
      <c r="H530" s="203"/>
      <c r="I530" s="203"/>
      <c r="J530" s="203"/>
      <c r="K530" s="547"/>
      <c r="L530" s="547"/>
      <c r="M530" s="547"/>
      <c r="N530" s="547"/>
      <c r="O530" s="547"/>
      <c r="P530" s="547"/>
      <c r="Q530" s="547"/>
      <c r="R530" s="203"/>
      <c r="S530" s="8"/>
      <c r="T530" s="8"/>
      <c r="U530" s="8"/>
      <c r="V530" s="8"/>
      <c r="W530" s="8"/>
      <c r="X530" s="8"/>
      <c r="Y530" s="8"/>
    </row>
    <row r="531" spans="1:25" ht="15.75">
      <c r="A531" s="592"/>
      <c r="B531" s="203"/>
      <c r="C531" s="203"/>
      <c r="D531" s="203"/>
      <c r="E531" s="203"/>
      <c r="F531" s="203"/>
      <c r="G531" s="203"/>
      <c r="H531" s="203"/>
      <c r="I531" s="203"/>
      <c r="J531" s="203"/>
      <c r="K531" s="547"/>
      <c r="L531" s="547"/>
      <c r="M531" s="547"/>
      <c r="N531" s="547"/>
      <c r="O531" s="547"/>
      <c r="P531" s="547"/>
      <c r="Q531" s="547"/>
      <c r="R531" s="203"/>
      <c r="S531" s="8"/>
      <c r="T531" s="8"/>
      <c r="U531" s="8"/>
      <c r="V531" s="8"/>
      <c r="W531" s="8"/>
      <c r="X531" s="8"/>
      <c r="Y531" s="8"/>
    </row>
    <row r="532" spans="1:25" ht="15.75">
      <c r="A532" s="592"/>
      <c r="B532" s="203"/>
      <c r="C532" s="203"/>
      <c r="D532" s="203"/>
      <c r="E532" s="203"/>
      <c r="F532" s="203"/>
      <c r="G532" s="203"/>
      <c r="H532" s="203"/>
      <c r="I532" s="203"/>
      <c r="J532" s="203"/>
      <c r="K532" s="547"/>
      <c r="L532" s="547"/>
      <c r="M532" s="547"/>
      <c r="N532" s="547"/>
      <c r="O532" s="547"/>
      <c r="P532" s="547"/>
      <c r="Q532" s="547"/>
      <c r="R532" s="203"/>
      <c r="S532" s="8"/>
      <c r="T532" s="8"/>
      <c r="U532" s="8"/>
      <c r="V532" s="8"/>
      <c r="W532" s="8"/>
      <c r="X532" s="8"/>
      <c r="Y532" s="8"/>
    </row>
    <row r="533" spans="1:25" ht="15.75">
      <c r="A533" s="592"/>
      <c r="B533" s="203"/>
      <c r="C533" s="203"/>
      <c r="D533" s="203"/>
      <c r="E533" s="203"/>
      <c r="F533" s="203"/>
      <c r="G533" s="203"/>
      <c r="H533" s="203"/>
      <c r="I533" s="203"/>
      <c r="J533" s="203"/>
      <c r="K533" s="547"/>
      <c r="L533" s="547"/>
      <c r="M533" s="547"/>
      <c r="N533" s="547"/>
      <c r="O533" s="547"/>
      <c r="P533" s="547"/>
      <c r="Q533" s="547"/>
      <c r="R533" s="203"/>
      <c r="S533" s="8"/>
      <c r="T533" s="8"/>
      <c r="U533" s="8"/>
      <c r="V533" s="8"/>
      <c r="W533" s="8"/>
      <c r="X533" s="8"/>
      <c r="Y533" s="8"/>
    </row>
    <row r="534" spans="1:25" ht="15.75">
      <c r="A534" s="592"/>
      <c r="B534" s="203"/>
      <c r="C534" s="203"/>
      <c r="D534" s="203"/>
      <c r="E534" s="203"/>
      <c r="F534" s="203"/>
      <c r="G534" s="203"/>
      <c r="H534" s="203"/>
      <c r="I534" s="203"/>
      <c r="J534" s="203"/>
      <c r="K534" s="547"/>
      <c r="L534" s="547"/>
      <c r="M534" s="547"/>
      <c r="N534" s="547"/>
      <c r="O534" s="547"/>
      <c r="P534" s="547"/>
      <c r="Q534" s="547"/>
      <c r="R534" s="203"/>
      <c r="S534" s="8"/>
      <c r="T534" s="8"/>
      <c r="U534" s="8"/>
      <c r="V534" s="8"/>
      <c r="W534" s="8"/>
      <c r="X534" s="8"/>
      <c r="Y534" s="8"/>
    </row>
    <row r="535" spans="1:25" ht="15.75">
      <c r="A535" s="592"/>
      <c r="B535" s="203"/>
      <c r="C535" s="203"/>
      <c r="D535" s="203"/>
      <c r="E535" s="203"/>
      <c r="F535" s="203"/>
      <c r="G535" s="203"/>
      <c r="H535" s="203"/>
      <c r="I535" s="203"/>
      <c r="J535" s="203"/>
      <c r="K535" s="547"/>
      <c r="L535" s="547"/>
      <c r="M535" s="547"/>
      <c r="N535" s="547"/>
      <c r="O535" s="547"/>
      <c r="P535" s="547"/>
      <c r="Q535" s="547"/>
      <c r="R535" s="203"/>
      <c r="S535" s="8"/>
      <c r="T535" s="8"/>
      <c r="U535" s="8"/>
      <c r="V535" s="8"/>
      <c r="W535" s="8"/>
      <c r="X535" s="8"/>
      <c r="Y535" s="8"/>
    </row>
    <row r="536" spans="1:25" ht="15.75">
      <c r="A536" s="592"/>
      <c r="B536" s="203"/>
      <c r="C536" s="203"/>
      <c r="D536" s="203"/>
      <c r="E536" s="203"/>
      <c r="F536" s="203"/>
      <c r="G536" s="203"/>
      <c r="H536" s="203"/>
      <c r="I536" s="203"/>
      <c r="J536" s="203"/>
      <c r="K536" s="547"/>
      <c r="L536" s="547"/>
      <c r="M536" s="547"/>
      <c r="N536" s="547"/>
      <c r="O536" s="547"/>
      <c r="P536" s="547"/>
      <c r="Q536" s="547"/>
      <c r="R536" s="203"/>
      <c r="S536" s="8"/>
      <c r="T536" s="8"/>
      <c r="U536" s="8"/>
      <c r="V536" s="8"/>
      <c r="W536" s="8"/>
      <c r="X536" s="8"/>
      <c r="Y536" s="8"/>
    </row>
    <row r="537" spans="1:25" ht="15.75">
      <c r="A537" s="592"/>
      <c r="B537" s="203"/>
      <c r="C537" s="203"/>
      <c r="D537" s="203"/>
      <c r="E537" s="203"/>
      <c r="F537" s="203"/>
      <c r="G537" s="203"/>
      <c r="H537" s="203"/>
      <c r="I537" s="203"/>
      <c r="J537" s="203"/>
      <c r="K537" s="547"/>
      <c r="L537" s="547"/>
      <c r="M537" s="547"/>
      <c r="N537" s="547"/>
      <c r="O537" s="547"/>
      <c r="P537" s="547"/>
      <c r="Q537" s="547"/>
      <c r="R537" s="203"/>
      <c r="S537" s="8"/>
      <c r="T537" s="8"/>
      <c r="U537" s="8"/>
      <c r="V537" s="8"/>
      <c r="W537" s="8"/>
      <c r="X537" s="8"/>
      <c r="Y537" s="8"/>
    </row>
    <row r="538" spans="1:25" ht="15.75">
      <c r="A538" s="592"/>
      <c r="B538" s="203"/>
      <c r="C538" s="203"/>
      <c r="D538" s="203"/>
      <c r="E538" s="203"/>
      <c r="F538" s="203"/>
      <c r="G538" s="203"/>
      <c r="H538" s="203"/>
      <c r="I538" s="203"/>
      <c r="J538" s="203"/>
      <c r="K538" s="547"/>
      <c r="L538" s="547"/>
      <c r="M538" s="547"/>
      <c r="N538" s="547"/>
      <c r="O538" s="547"/>
      <c r="P538" s="547"/>
      <c r="Q538" s="547"/>
      <c r="R538" s="203"/>
      <c r="S538" s="8"/>
      <c r="T538" s="8"/>
      <c r="U538" s="8"/>
      <c r="V538" s="8"/>
      <c r="W538" s="8"/>
      <c r="X538" s="8"/>
      <c r="Y538" s="8"/>
    </row>
    <row r="539" spans="1:25" ht="15.75">
      <c r="A539" s="592"/>
      <c r="B539" s="203"/>
      <c r="C539" s="203"/>
      <c r="D539" s="203"/>
      <c r="E539" s="203"/>
      <c r="F539" s="203"/>
      <c r="G539" s="203"/>
      <c r="H539" s="203"/>
      <c r="I539" s="203"/>
      <c r="J539" s="203"/>
      <c r="K539" s="547"/>
      <c r="L539" s="547"/>
      <c r="M539" s="547"/>
      <c r="N539" s="547"/>
      <c r="O539" s="547"/>
      <c r="P539" s="547"/>
      <c r="Q539" s="547"/>
      <c r="R539" s="203"/>
      <c r="S539" s="8"/>
      <c r="T539" s="8"/>
      <c r="U539" s="8"/>
      <c r="V539" s="8"/>
      <c r="W539" s="8"/>
      <c r="X539" s="8"/>
      <c r="Y539" s="8"/>
    </row>
    <row r="540" spans="1:25" ht="15.75">
      <c r="A540" s="592"/>
      <c r="B540" s="203"/>
      <c r="C540" s="203"/>
      <c r="D540" s="203"/>
      <c r="E540" s="203"/>
      <c r="F540" s="203"/>
      <c r="G540" s="203"/>
      <c r="H540" s="203"/>
      <c r="I540" s="203"/>
      <c r="J540" s="203"/>
      <c r="K540" s="547"/>
      <c r="L540" s="547"/>
      <c r="M540" s="547"/>
      <c r="N540" s="547"/>
      <c r="O540" s="547"/>
      <c r="P540" s="547"/>
      <c r="Q540" s="547"/>
      <c r="R540" s="203"/>
      <c r="S540" s="8"/>
      <c r="T540" s="8"/>
      <c r="U540" s="8"/>
      <c r="V540" s="8"/>
      <c r="W540" s="8"/>
      <c r="X540" s="8"/>
      <c r="Y540" s="8"/>
    </row>
    <row r="541" spans="1:25" ht="15.75">
      <c r="A541" s="592"/>
      <c r="B541" s="203"/>
      <c r="C541" s="203"/>
      <c r="D541" s="203"/>
      <c r="E541" s="203"/>
      <c r="F541" s="203"/>
      <c r="G541" s="203"/>
      <c r="H541" s="203"/>
      <c r="I541" s="203"/>
      <c r="J541" s="203"/>
      <c r="K541" s="547"/>
      <c r="L541" s="547"/>
      <c r="M541" s="547"/>
      <c r="N541" s="547"/>
      <c r="O541" s="547"/>
      <c r="P541" s="547"/>
      <c r="Q541" s="547"/>
      <c r="R541" s="203"/>
      <c r="S541" s="8"/>
      <c r="T541" s="8"/>
      <c r="U541" s="8"/>
      <c r="V541" s="8"/>
      <c r="W541" s="8"/>
      <c r="X541" s="8"/>
      <c r="Y541" s="8"/>
    </row>
    <row r="542" spans="1:25" ht="15.75">
      <c r="A542" s="592"/>
      <c r="B542" s="203"/>
      <c r="C542" s="203"/>
      <c r="D542" s="203"/>
      <c r="E542" s="203"/>
      <c r="F542" s="203"/>
      <c r="G542" s="203"/>
      <c r="H542" s="203"/>
      <c r="I542" s="203"/>
      <c r="J542" s="203"/>
      <c r="K542" s="547"/>
      <c r="L542" s="547"/>
      <c r="M542" s="547"/>
      <c r="N542" s="547"/>
      <c r="O542" s="547"/>
      <c r="P542" s="547"/>
      <c r="Q542" s="547"/>
      <c r="R542" s="203"/>
      <c r="S542" s="8"/>
      <c r="T542" s="8"/>
      <c r="U542" s="8"/>
      <c r="V542" s="8"/>
      <c r="W542" s="8"/>
      <c r="X542" s="8"/>
      <c r="Y542" s="8"/>
    </row>
    <row r="543" spans="1:25" ht="15.75">
      <c r="A543" s="592"/>
      <c r="B543" s="203"/>
      <c r="C543" s="203"/>
      <c r="D543" s="203"/>
      <c r="E543" s="203"/>
      <c r="F543" s="203"/>
      <c r="G543" s="203"/>
      <c r="H543" s="203"/>
      <c r="I543" s="203"/>
      <c r="J543" s="203"/>
      <c r="K543" s="547"/>
      <c r="L543" s="547"/>
      <c r="M543" s="547"/>
      <c r="N543" s="547"/>
      <c r="O543" s="547"/>
      <c r="P543" s="547"/>
      <c r="Q543" s="547"/>
      <c r="R543" s="203"/>
      <c r="S543" s="8"/>
      <c r="T543" s="8"/>
      <c r="U543" s="8"/>
      <c r="V543" s="8"/>
      <c r="W543" s="8"/>
      <c r="X543" s="8"/>
      <c r="Y543" s="8"/>
    </row>
    <row r="544" spans="1:25" ht="15.75">
      <c r="A544" s="592"/>
      <c r="B544" s="203"/>
      <c r="C544" s="203"/>
      <c r="D544" s="203"/>
      <c r="E544" s="203"/>
      <c r="F544" s="203"/>
      <c r="G544" s="203"/>
      <c r="H544" s="203"/>
      <c r="I544" s="203"/>
      <c r="J544" s="203"/>
      <c r="K544" s="547"/>
      <c r="L544" s="547"/>
      <c r="M544" s="547"/>
      <c r="N544" s="547"/>
      <c r="O544" s="547"/>
      <c r="P544" s="547"/>
      <c r="Q544" s="547"/>
      <c r="R544" s="203"/>
      <c r="S544" s="8"/>
      <c r="T544" s="8"/>
      <c r="U544" s="8"/>
      <c r="V544" s="8"/>
      <c r="W544" s="8"/>
      <c r="X544" s="8"/>
      <c r="Y544" s="8"/>
    </row>
    <row r="545" spans="1:25" ht="15.75">
      <c r="A545" s="592"/>
      <c r="B545" s="203"/>
      <c r="C545" s="203"/>
      <c r="D545" s="203"/>
      <c r="E545" s="203"/>
      <c r="F545" s="203"/>
      <c r="G545" s="203"/>
      <c r="H545" s="203"/>
      <c r="I545" s="203"/>
      <c r="J545" s="203"/>
      <c r="K545" s="547"/>
      <c r="L545" s="547"/>
      <c r="M545" s="547"/>
      <c r="N545" s="547"/>
      <c r="O545" s="547"/>
      <c r="P545" s="547"/>
      <c r="Q545" s="547"/>
      <c r="R545" s="203"/>
      <c r="S545" s="8"/>
      <c r="T545" s="8"/>
      <c r="U545" s="8"/>
      <c r="V545" s="8"/>
      <c r="W545" s="8"/>
      <c r="X545" s="8"/>
      <c r="Y545" s="8"/>
    </row>
    <row r="546" spans="1:25" ht="15.75">
      <c r="A546" s="592"/>
      <c r="B546" s="203"/>
      <c r="C546" s="203"/>
      <c r="D546" s="203"/>
      <c r="E546" s="203"/>
      <c r="F546" s="203"/>
      <c r="G546" s="203"/>
      <c r="H546" s="203"/>
      <c r="I546" s="203"/>
      <c r="J546" s="203"/>
      <c r="K546" s="547"/>
      <c r="L546" s="547"/>
      <c r="M546" s="547"/>
      <c r="N546" s="547"/>
      <c r="O546" s="547"/>
      <c r="P546" s="547"/>
      <c r="Q546" s="547"/>
      <c r="R546" s="203"/>
      <c r="S546" s="8"/>
      <c r="T546" s="8"/>
      <c r="U546" s="8"/>
      <c r="V546" s="8"/>
      <c r="W546" s="8"/>
      <c r="X546" s="8"/>
      <c r="Y546" s="8"/>
    </row>
    <row r="547" spans="1:25" ht="15.75">
      <c r="A547" s="592"/>
      <c r="B547" s="203"/>
      <c r="C547" s="203"/>
      <c r="D547" s="203"/>
      <c r="E547" s="203"/>
      <c r="F547" s="203"/>
      <c r="G547" s="203"/>
      <c r="H547" s="203"/>
      <c r="I547" s="203"/>
      <c r="J547" s="203"/>
      <c r="K547" s="547"/>
      <c r="L547" s="547"/>
      <c r="M547" s="547"/>
      <c r="N547" s="547"/>
      <c r="O547" s="547"/>
      <c r="P547" s="547"/>
      <c r="Q547" s="547"/>
      <c r="R547" s="203"/>
      <c r="S547" s="8"/>
      <c r="T547" s="8"/>
      <c r="U547" s="8"/>
      <c r="V547" s="8"/>
      <c r="W547" s="8"/>
      <c r="X547" s="8"/>
      <c r="Y547" s="8"/>
    </row>
    <row r="548" spans="1:25" ht="15.75">
      <c r="A548" s="592"/>
      <c r="B548" s="203"/>
      <c r="C548" s="203"/>
      <c r="D548" s="203"/>
      <c r="E548" s="203"/>
      <c r="F548" s="203"/>
      <c r="G548" s="203"/>
      <c r="H548" s="203"/>
      <c r="I548" s="203"/>
      <c r="J548" s="203"/>
      <c r="K548" s="547"/>
      <c r="L548" s="547"/>
      <c r="M548" s="547"/>
      <c r="N548" s="547"/>
      <c r="O548" s="547"/>
      <c r="P548" s="547"/>
      <c r="Q548" s="547"/>
      <c r="R548" s="203"/>
      <c r="S548" s="8"/>
      <c r="T548" s="8"/>
      <c r="U548" s="8"/>
      <c r="V548" s="8"/>
      <c r="W548" s="8"/>
      <c r="X548" s="8"/>
      <c r="Y548" s="8"/>
    </row>
    <row r="549" spans="1:25" ht="15.75">
      <c r="A549" s="592"/>
      <c r="B549" s="203"/>
      <c r="C549" s="203"/>
      <c r="D549" s="203"/>
      <c r="E549" s="203"/>
      <c r="F549" s="203"/>
      <c r="G549" s="203"/>
      <c r="H549" s="203"/>
      <c r="I549" s="203"/>
      <c r="J549" s="203"/>
      <c r="K549" s="547"/>
      <c r="L549" s="547"/>
      <c r="M549" s="547"/>
      <c r="N549" s="547"/>
      <c r="O549" s="547"/>
      <c r="P549" s="547"/>
      <c r="Q549" s="547"/>
      <c r="R549" s="203"/>
      <c r="S549" s="8"/>
      <c r="T549" s="8"/>
      <c r="U549" s="8"/>
      <c r="V549" s="8"/>
      <c r="W549" s="8"/>
      <c r="X549" s="8"/>
      <c r="Y549" s="8"/>
    </row>
    <row r="550" spans="1:25" ht="15.75">
      <c r="A550" s="592"/>
      <c r="B550" s="203"/>
      <c r="C550" s="203"/>
      <c r="D550" s="203"/>
      <c r="E550" s="203"/>
      <c r="F550" s="203"/>
      <c r="G550" s="203"/>
      <c r="H550" s="203"/>
      <c r="I550" s="203"/>
      <c r="J550" s="203"/>
      <c r="K550" s="547"/>
      <c r="L550" s="547"/>
      <c r="M550" s="547"/>
      <c r="N550" s="547"/>
      <c r="O550" s="547"/>
      <c r="P550" s="547"/>
      <c r="Q550" s="547"/>
      <c r="R550" s="203"/>
      <c r="S550" s="8"/>
      <c r="T550" s="8"/>
      <c r="U550" s="8"/>
      <c r="V550" s="8"/>
      <c r="W550" s="8"/>
      <c r="X550" s="8"/>
      <c r="Y550" s="8"/>
    </row>
    <row r="551" spans="1:25" ht="15.75">
      <c r="A551" s="592"/>
      <c r="B551" s="203"/>
      <c r="C551" s="203"/>
      <c r="D551" s="203"/>
      <c r="E551" s="203"/>
      <c r="F551" s="203"/>
      <c r="G551" s="203"/>
      <c r="H551" s="203"/>
      <c r="I551" s="203"/>
      <c r="J551" s="203"/>
      <c r="K551" s="547"/>
      <c r="L551" s="547"/>
      <c r="M551" s="547"/>
      <c r="N551" s="547"/>
      <c r="O551" s="547"/>
      <c r="P551" s="547"/>
      <c r="Q551" s="547"/>
      <c r="R551" s="203"/>
      <c r="S551" s="8"/>
      <c r="T551" s="8"/>
      <c r="U551" s="8"/>
      <c r="V551" s="8"/>
      <c r="W551" s="8"/>
      <c r="X551" s="8"/>
      <c r="Y551" s="8"/>
    </row>
    <row r="552" spans="1:25" ht="15.75">
      <c r="A552" s="592"/>
      <c r="B552" s="203"/>
      <c r="C552" s="203"/>
      <c r="D552" s="203"/>
      <c r="E552" s="203"/>
      <c r="F552" s="203"/>
      <c r="G552" s="203"/>
      <c r="H552" s="203"/>
      <c r="I552" s="203"/>
      <c r="J552" s="203"/>
      <c r="K552" s="547"/>
      <c r="L552" s="547"/>
      <c r="M552" s="547"/>
      <c r="N552" s="547"/>
      <c r="O552" s="547"/>
      <c r="P552" s="547"/>
      <c r="Q552" s="547"/>
      <c r="R552" s="203"/>
      <c r="S552" s="8"/>
      <c r="T552" s="8"/>
      <c r="U552" s="8"/>
      <c r="V552" s="8"/>
      <c r="W552" s="8"/>
      <c r="X552" s="8"/>
      <c r="Y552" s="8"/>
    </row>
    <row r="553" spans="1:25" ht="15.75">
      <c r="A553" s="592"/>
      <c r="B553" s="203"/>
      <c r="C553" s="203"/>
      <c r="D553" s="203"/>
      <c r="E553" s="203"/>
      <c r="F553" s="203"/>
      <c r="G553" s="203"/>
      <c r="H553" s="203"/>
      <c r="I553" s="203"/>
      <c r="J553" s="203"/>
      <c r="K553" s="547"/>
      <c r="L553" s="547"/>
      <c r="M553" s="547"/>
      <c r="N553" s="547"/>
      <c r="O553" s="547"/>
      <c r="P553" s="547"/>
      <c r="Q553" s="547"/>
      <c r="R553" s="203"/>
      <c r="S553" s="8"/>
      <c r="T553" s="8"/>
      <c r="U553" s="8"/>
      <c r="V553" s="8"/>
      <c r="W553" s="8"/>
      <c r="X553" s="8"/>
      <c r="Y553" s="8"/>
    </row>
    <row r="554" spans="1:25" ht="15.75">
      <c r="A554" s="592"/>
      <c r="B554" s="203"/>
      <c r="C554" s="203"/>
      <c r="D554" s="203"/>
      <c r="E554" s="203"/>
      <c r="F554" s="203"/>
      <c r="G554" s="203"/>
      <c r="H554" s="203"/>
      <c r="I554" s="203"/>
      <c r="J554" s="203"/>
      <c r="K554" s="547"/>
      <c r="L554" s="547"/>
      <c r="M554" s="547"/>
      <c r="N554" s="547"/>
      <c r="O554" s="547"/>
      <c r="P554" s="547"/>
      <c r="Q554" s="547"/>
      <c r="R554" s="203"/>
      <c r="S554" s="8"/>
      <c r="T554" s="8"/>
      <c r="U554" s="8"/>
      <c r="V554" s="8"/>
      <c r="W554" s="8"/>
      <c r="X554" s="8"/>
      <c r="Y554" s="8"/>
    </row>
    <row r="555" spans="1:25" ht="15.75">
      <c r="A555" s="592"/>
      <c r="B555" s="203"/>
      <c r="C555" s="203"/>
      <c r="D555" s="203"/>
      <c r="E555" s="203"/>
      <c r="F555" s="203"/>
      <c r="G555" s="203"/>
      <c r="H555" s="203"/>
      <c r="I555" s="203"/>
      <c r="J555" s="203"/>
      <c r="K555" s="547"/>
      <c r="L555" s="547"/>
      <c r="M555" s="547"/>
      <c r="N555" s="547"/>
      <c r="O555" s="547"/>
      <c r="P555" s="547"/>
      <c r="Q555" s="547"/>
      <c r="R555" s="203"/>
      <c r="S555" s="8"/>
      <c r="T555" s="8"/>
      <c r="U555" s="8"/>
      <c r="V555" s="8"/>
      <c r="W555" s="8"/>
      <c r="X555" s="8"/>
      <c r="Y555" s="8"/>
    </row>
    <row r="556" spans="1:25" ht="15.75">
      <c r="A556" s="592"/>
      <c r="B556" s="203"/>
      <c r="C556" s="203"/>
      <c r="D556" s="203"/>
      <c r="E556" s="203"/>
      <c r="F556" s="203"/>
      <c r="G556" s="203"/>
      <c r="H556" s="203"/>
      <c r="I556" s="203"/>
      <c r="J556" s="203"/>
      <c r="K556" s="547"/>
      <c r="L556" s="547"/>
      <c r="M556" s="547"/>
      <c r="N556" s="547"/>
      <c r="O556" s="547"/>
      <c r="P556" s="547"/>
      <c r="Q556" s="547"/>
      <c r="R556" s="203"/>
      <c r="S556" s="8"/>
      <c r="T556" s="8"/>
      <c r="U556" s="8"/>
      <c r="V556" s="8"/>
      <c r="W556" s="8"/>
      <c r="X556" s="8"/>
      <c r="Y556" s="8"/>
    </row>
    <row r="557" spans="1:25" ht="15.75">
      <c r="A557" s="592"/>
      <c r="B557" s="203"/>
      <c r="C557" s="203"/>
      <c r="D557" s="203"/>
      <c r="E557" s="203"/>
      <c r="F557" s="203"/>
      <c r="G557" s="203"/>
      <c r="H557" s="203"/>
      <c r="I557" s="203"/>
      <c r="J557" s="203"/>
      <c r="K557" s="547"/>
      <c r="L557" s="547"/>
      <c r="M557" s="547"/>
      <c r="N557" s="547"/>
      <c r="O557" s="547"/>
      <c r="P557" s="547"/>
      <c r="Q557" s="547"/>
      <c r="R557" s="203"/>
      <c r="S557" s="8"/>
      <c r="T557" s="8"/>
      <c r="U557" s="8"/>
      <c r="V557" s="8"/>
      <c r="W557" s="8"/>
      <c r="X557" s="8"/>
      <c r="Y557" s="8"/>
    </row>
    <row r="558" spans="1:25" ht="15.75">
      <c r="A558" s="592"/>
      <c r="B558" s="203"/>
      <c r="C558" s="203"/>
      <c r="D558" s="203"/>
      <c r="E558" s="203"/>
      <c r="F558" s="203"/>
      <c r="G558" s="203"/>
      <c r="H558" s="203"/>
      <c r="I558" s="203"/>
      <c r="J558" s="203"/>
      <c r="K558" s="547"/>
      <c r="L558" s="547"/>
      <c r="M558" s="547"/>
      <c r="N558" s="547"/>
      <c r="O558" s="547"/>
      <c r="P558" s="547"/>
      <c r="Q558" s="547"/>
      <c r="R558" s="203"/>
      <c r="S558" s="8"/>
      <c r="T558" s="8"/>
      <c r="U558" s="8"/>
      <c r="V558" s="8"/>
      <c r="W558" s="8"/>
      <c r="X558" s="8"/>
      <c r="Y558" s="8"/>
    </row>
    <row r="559" spans="1:25" ht="15.75">
      <c r="A559" s="592"/>
      <c r="B559" s="203"/>
      <c r="C559" s="203"/>
      <c r="D559" s="203"/>
      <c r="E559" s="203"/>
      <c r="F559" s="203"/>
      <c r="G559" s="203"/>
      <c r="H559" s="203"/>
      <c r="I559" s="203"/>
      <c r="J559" s="203"/>
      <c r="K559" s="547"/>
      <c r="L559" s="547"/>
      <c r="M559" s="547"/>
      <c r="N559" s="547"/>
      <c r="O559" s="547"/>
      <c r="P559" s="547"/>
      <c r="Q559" s="547"/>
      <c r="R559" s="203"/>
      <c r="S559" s="8"/>
      <c r="T559" s="8"/>
      <c r="U559" s="8"/>
      <c r="V559" s="8"/>
      <c r="W559" s="8"/>
      <c r="X559" s="8"/>
      <c r="Y559" s="8"/>
    </row>
    <row r="560" spans="1:25" ht="15.75">
      <c r="A560" s="592"/>
      <c r="B560" s="203"/>
      <c r="C560" s="203"/>
      <c r="D560" s="203"/>
      <c r="E560" s="203"/>
      <c r="F560" s="203"/>
      <c r="G560" s="203"/>
      <c r="H560" s="203"/>
      <c r="I560" s="203"/>
      <c r="J560" s="203"/>
      <c r="K560" s="547"/>
      <c r="L560" s="547"/>
      <c r="M560" s="547"/>
      <c r="N560" s="547"/>
      <c r="O560" s="547"/>
      <c r="P560" s="547"/>
      <c r="Q560" s="547"/>
      <c r="R560" s="203"/>
      <c r="S560" s="8"/>
      <c r="T560" s="8"/>
      <c r="U560" s="8"/>
      <c r="V560" s="8"/>
      <c r="W560" s="8"/>
      <c r="X560" s="8"/>
      <c r="Y560" s="8"/>
    </row>
    <row r="561" spans="1:25" ht="15.75">
      <c r="A561" s="592"/>
      <c r="B561" s="203"/>
      <c r="C561" s="203"/>
      <c r="D561" s="203"/>
      <c r="E561" s="203"/>
      <c r="F561" s="203"/>
      <c r="G561" s="203"/>
      <c r="H561" s="203"/>
      <c r="I561" s="203"/>
      <c r="J561" s="203"/>
      <c r="K561" s="547"/>
      <c r="L561" s="547"/>
      <c r="M561" s="547"/>
      <c r="N561" s="547"/>
      <c r="O561" s="547"/>
      <c r="P561" s="547"/>
      <c r="Q561" s="547"/>
      <c r="R561" s="203"/>
      <c r="S561" s="8"/>
      <c r="T561" s="8"/>
      <c r="U561" s="8"/>
      <c r="V561" s="8"/>
      <c r="W561" s="8"/>
      <c r="X561" s="8"/>
      <c r="Y561" s="8"/>
    </row>
    <row r="562" spans="1:25" ht="15.75">
      <c r="A562" s="592"/>
      <c r="B562" s="203"/>
      <c r="C562" s="203"/>
      <c r="D562" s="203"/>
      <c r="E562" s="203"/>
      <c r="F562" s="203"/>
      <c r="G562" s="203"/>
      <c r="H562" s="203"/>
      <c r="I562" s="203"/>
      <c r="J562" s="203"/>
      <c r="K562" s="547"/>
      <c r="L562" s="547"/>
      <c r="M562" s="547"/>
      <c r="N562" s="547"/>
      <c r="O562" s="547"/>
      <c r="P562" s="547"/>
      <c r="Q562" s="547"/>
      <c r="R562" s="203"/>
      <c r="S562" s="8"/>
      <c r="T562" s="8"/>
      <c r="U562" s="8"/>
      <c r="V562" s="8"/>
      <c r="W562" s="8"/>
      <c r="X562" s="8"/>
      <c r="Y562" s="8"/>
    </row>
    <row r="563" spans="1:25" ht="15.75">
      <c r="A563" s="592"/>
      <c r="B563" s="203"/>
      <c r="C563" s="203"/>
      <c r="D563" s="203"/>
      <c r="E563" s="203"/>
      <c r="F563" s="203"/>
      <c r="G563" s="203"/>
      <c r="H563" s="203"/>
      <c r="I563" s="203"/>
      <c r="J563" s="203"/>
      <c r="K563" s="547"/>
      <c r="L563" s="547"/>
      <c r="M563" s="547"/>
      <c r="N563" s="547"/>
      <c r="O563" s="547"/>
      <c r="P563" s="547"/>
      <c r="Q563" s="547"/>
      <c r="R563" s="203"/>
      <c r="S563" s="8"/>
      <c r="T563" s="8"/>
      <c r="U563" s="8"/>
      <c r="V563" s="8"/>
      <c r="W563" s="8"/>
      <c r="X563" s="8"/>
      <c r="Y563" s="8"/>
    </row>
    <row r="564" spans="1:25" ht="15.75">
      <c r="A564" s="592"/>
      <c r="B564" s="203"/>
      <c r="C564" s="203"/>
      <c r="D564" s="203"/>
      <c r="E564" s="203"/>
      <c r="F564" s="203"/>
      <c r="G564" s="203"/>
      <c r="H564" s="203"/>
      <c r="I564" s="203"/>
      <c r="J564" s="203"/>
      <c r="K564" s="547"/>
      <c r="L564" s="547"/>
      <c r="M564" s="547"/>
      <c r="N564" s="547"/>
      <c r="O564" s="547"/>
      <c r="P564" s="547"/>
      <c r="Q564" s="547"/>
      <c r="R564" s="203"/>
      <c r="S564" s="8"/>
      <c r="T564" s="8"/>
      <c r="U564" s="8"/>
      <c r="V564" s="8"/>
      <c r="W564" s="8"/>
      <c r="X564" s="8"/>
      <c r="Y564" s="8"/>
    </row>
    <row r="565" spans="1:25" ht="15.75">
      <c r="A565" s="592"/>
      <c r="B565" s="203"/>
      <c r="C565" s="203"/>
      <c r="D565" s="203"/>
      <c r="E565" s="203"/>
      <c r="F565" s="203"/>
      <c r="G565" s="203"/>
      <c r="H565" s="203"/>
      <c r="I565" s="203"/>
      <c r="J565" s="203"/>
      <c r="K565" s="547"/>
      <c r="L565" s="547"/>
      <c r="M565" s="547"/>
      <c r="N565" s="547"/>
      <c r="O565" s="547"/>
      <c r="P565" s="547"/>
      <c r="Q565" s="547"/>
      <c r="R565" s="203"/>
      <c r="S565" s="8"/>
      <c r="T565" s="8"/>
      <c r="U565" s="8"/>
      <c r="V565" s="8"/>
      <c r="W565" s="8"/>
      <c r="X565" s="8"/>
      <c r="Y565" s="8"/>
    </row>
    <row r="566" spans="1:25" ht="15.75">
      <c r="A566" s="592"/>
      <c r="B566" s="203"/>
      <c r="C566" s="203"/>
      <c r="D566" s="203"/>
      <c r="E566" s="203"/>
      <c r="F566" s="203"/>
      <c r="G566" s="203"/>
      <c r="H566" s="203"/>
      <c r="I566" s="203"/>
      <c r="J566" s="203"/>
      <c r="K566" s="547"/>
      <c r="L566" s="547"/>
      <c r="M566" s="547"/>
      <c r="N566" s="547"/>
      <c r="O566" s="547"/>
      <c r="P566" s="547"/>
      <c r="Q566" s="547"/>
      <c r="R566" s="203"/>
      <c r="S566" s="8"/>
      <c r="T566" s="8"/>
      <c r="U566" s="8"/>
      <c r="V566" s="8"/>
      <c r="W566" s="8"/>
      <c r="X566" s="8"/>
      <c r="Y566" s="8"/>
    </row>
    <row r="567" spans="1:25" ht="15.75">
      <c r="A567" s="592"/>
      <c r="B567" s="203"/>
      <c r="C567" s="203"/>
      <c r="D567" s="203"/>
      <c r="E567" s="203"/>
      <c r="F567" s="203"/>
      <c r="G567" s="203"/>
      <c r="H567" s="203"/>
      <c r="I567" s="203"/>
      <c r="J567" s="203"/>
      <c r="K567" s="547"/>
      <c r="L567" s="547"/>
      <c r="M567" s="547"/>
      <c r="N567" s="547"/>
      <c r="O567" s="547"/>
      <c r="P567" s="547"/>
      <c r="Q567" s="547"/>
      <c r="R567" s="203"/>
      <c r="S567" s="8"/>
      <c r="T567" s="8"/>
      <c r="U567" s="8"/>
      <c r="V567" s="8"/>
      <c r="W567" s="8"/>
      <c r="X567" s="8"/>
      <c r="Y567" s="8"/>
    </row>
    <row r="568" spans="1:25" ht="15.75">
      <c r="A568" s="592"/>
      <c r="B568" s="203"/>
      <c r="C568" s="203"/>
      <c r="D568" s="203"/>
      <c r="E568" s="203"/>
      <c r="F568" s="203"/>
      <c r="G568" s="203"/>
      <c r="H568" s="203"/>
      <c r="I568" s="203"/>
      <c r="J568" s="203"/>
      <c r="K568" s="547"/>
      <c r="L568" s="547"/>
      <c r="M568" s="547"/>
      <c r="N568" s="547"/>
      <c r="O568" s="547"/>
      <c r="P568" s="547"/>
      <c r="Q568" s="547"/>
      <c r="R568" s="203"/>
      <c r="S568" s="8"/>
      <c r="T568" s="8"/>
      <c r="U568" s="8"/>
      <c r="V568" s="8"/>
      <c r="W568" s="8"/>
      <c r="X568" s="8"/>
      <c r="Y568" s="8"/>
    </row>
    <row r="569" spans="1:25" ht="15.75">
      <c r="A569" s="592"/>
      <c r="B569" s="203"/>
      <c r="C569" s="203"/>
      <c r="D569" s="203"/>
      <c r="E569" s="203"/>
      <c r="F569" s="203"/>
      <c r="G569" s="203"/>
      <c r="H569" s="203"/>
      <c r="I569" s="203"/>
      <c r="J569" s="203"/>
      <c r="K569" s="547"/>
      <c r="L569" s="547"/>
      <c r="M569" s="547"/>
      <c r="N569" s="547"/>
      <c r="O569" s="547"/>
      <c r="P569" s="547"/>
      <c r="Q569" s="547"/>
      <c r="R569" s="203"/>
      <c r="S569" s="8"/>
      <c r="T569" s="8"/>
      <c r="U569" s="8"/>
      <c r="V569" s="8"/>
      <c r="W569" s="8"/>
      <c r="X569" s="8"/>
      <c r="Y569" s="8"/>
    </row>
    <row r="570" spans="1:25" ht="15.75">
      <c r="A570" s="592"/>
      <c r="B570" s="203"/>
      <c r="C570" s="203"/>
      <c r="D570" s="203"/>
      <c r="E570" s="203"/>
      <c r="F570" s="203"/>
      <c r="G570" s="203"/>
      <c r="H570" s="203"/>
      <c r="I570" s="203"/>
      <c r="J570" s="203"/>
      <c r="K570" s="547"/>
      <c r="L570" s="547"/>
      <c r="M570" s="547"/>
      <c r="N570" s="547"/>
      <c r="O570" s="547"/>
      <c r="P570" s="547"/>
      <c r="Q570" s="547"/>
      <c r="R570" s="203"/>
      <c r="S570" s="8"/>
      <c r="T570" s="8"/>
      <c r="U570" s="8"/>
      <c r="V570" s="8"/>
      <c r="W570" s="8"/>
      <c r="X570" s="8"/>
      <c r="Y570" s="8"/>
    </row>
    <row r="571" spans="1:25" ht="15.75">
      <c r="A571" s="592"/>
      <c r="B571" s="203"/>
      <c r="C571" s="203"/>
      <c r="D571" s="203"/>
      <c r="E571" s="203"/>
      <c r="F571" s="203"/>
      <c r="G571" s="203"/>
      <c r="H571" s="203"/>
      <c r="I571" s="203"/>
      <c r="J571" s="203"/>
      <c r="K571" s="547"/>
      <c r="L571" s="547"/>
      <c r="M571" s="547"/>
      <c r="N571" s="547"/>
      <c r="O571" s="547"/>
      <c r="P571" s="547"/>
      <c r="Q571" s="547"/>
      <c r="R571" s="203"/>
      <c r="S571" s="8"/>
      <c r="T571" s="8"/>
      <c r="U571" s="8"/>
      <c r="V571" s="8"/>
      <c r="W571" s="8"/>
      <c r="X571" s="8"/>
      <c r="Y571" s="8"/>
    </row>
    <row r="572" spans="1:25" ht="15.75">
      <c r="A572" s="592"/>
      <c r="B572" s="203"/>
      <c r="C572" s="203"/>
      <c r="D572" s="203"/>
      <c r="E572" s="203"/>
      <c r="F572" s="203"/>
      <c r="G572" s="203"/>
      <c r="H572" s="203"/>
      <c r="I572" s="203"/>
      <c r="J572" s="203"/>
      <c r="K572" s="547"/>
      <c r="L572" s="547"/>
      <c r="M572" s="547"/>
      <c r="N572" s="547"/>
      <c r="O572" s="547"/>
      <c r="P572" s="547"/>
      <c r="Q572" s="547"/>
      <c r="R572" s="203"/>
      <c r="S572" s="8"/>
      <c r="T572" s="8"/>
      <c r="U572" s="8"/>
      <c r="V572" s="8"/>
      <c r="W572" s="8"/>
      <c r="X572" s="8"/>
      <c r="Y572" s="8"/>
    </row>
    <row r="573" spans="1:25" ht="15.75">
      <c r="A573" s="592"/>
      <c r="B573" s="203"/>
      <c r="C573" s="203"/>
      <c r="D573" s="203"/>
      <c r="E573" s="203"/>
      <c r="F573" s="203"/>
      <c r="G573" s="203"/>
      <c r="H573" s="203"/>
      <c r="I573" s="203"/>
      <c r="J573" s="203"/>
      <c r="K573" s="547"/>
      <c r="L573" s="547"/>
      <c r="M573" s="547"/>
      <c r="N573" s="547"/>
      <c r="O573" s="547"/>
      <c r="P573" s="547"/>
      <c r="Q573" s="547"/>
      <c r="R573" s="203"/>
      <c r="S573" s="8"/>
      <c r="T573" s="8"/>
      <c r="U573" s="8"/>
      <c r="V573" s="8"/>
      <c r="W573" s="8"/>
      <c r="X573" s="8"/>
      <c r="Y573" s="8"/>
    </row>
    <row r="574" spans="1:25" ht="15.75">
      <c r="A574" s="592"/>
      <c r="B574" s="203"/>
      <c r="C574" s="203"/>
      <c r="D574" s="203"/>
      <c r="E574" s="203"/>
      <c r="F574" s="203"/>
      <c r="G574" s="203"/>
      <c r="H574" s="203"/>
      <c r="I574" s="203"/>
      <c r="J574" s="203"/>
      <c r="K574" s="547"/>
      <c r="L574" s="547"/>
      <c r="M574" s="547"/>
      <c r="N574" s="547"/>
      <c r="O574" s="547"/>
      <c r="P574" s="547"/>
      <c r="Q574" s="547"/>
      <c r="R574" s="203"/>
      <c r="S574" s="8"/>
      <c r="T574" s="8"/>
      <c r="U574" s="8"/>
      <c r="V574" s="8"/>
      <c r="W574" s="8"/>
      <c r="X574" s="8"/>
      <c r="Y574" s="8"/>
    </row>
    <row r="575" spans="1:25" ht="15.75">
      <c r="A575" s="592"/>
      <c r="B575" s="203"/>
      <c r="C575" s="203"/>
      <c r="D575" s="203"/>
      <c r="E575" s="203"/>
      <c r="F575" s="203"/>
      <c r="G575" s="203"/>
      <c r="H575" s="203"/>
      <c r="I575" s="203"/>
      <c r="J575" s="203"/>
      <c r="K575" s="547"/>
      <c r="L575" s="547"/>
      <c r="M575" s="547"/>
      <c r="N575" s="547"/>
      <c r="O575" s="547"/>
      <c r="P575" s="547"/>
      <c r="Q575" s="547"/>
      <c r="R575" s="203"/>
      <c r="S575" s="8"/>
      <c r="T575" s="8"/>
      <c r="U575" s="8"/>
      <c r="V575" s="8"/>
      <c r="W575" s="8"/>
      <c r="X575" s="8"/>
      <c r="Y575" s="8"/>
    </row>
    <row r="576" spans="1:25" ht="15.75">
      <c r="A576" s="592"/>
      <c r="B576" s="203"/>
      <c r="C576" s="203"/>
      <c r="D576" s="203"/>
      <c r="E576" s="203"/>
      <c r="F576" s="203"/>
      <c r="G576" s="203"/>
      <c r="H576" s="203"/>
      <c r="I576" s="203"/>
      <c r="J576" s="203"/>
      <c r="K576" s="547"/>
      <c r="L576" s="547"/>
      <c r="M576" s="547"/>
      <c r="N576" s="547"/>
      <c r="O576" s="547"/>
      <c r="P576" s="547"/>
      <c r="Q576" s="547"/>
      <c r="R576" s="203"/>
      <c r="S576" s="8"/>
      <c r="T576" s="8"/>
      <c r="U576" s="8"/>
      <c r="V576" s="8"/>
      <c r="W576" s="8"/>
      <c r="X576" s="8"/>
      <c r="Y576" s="8"/>
    </row>
    <row r="577" spans="1:25" ht="15.75">
      <c r="A577" s="592"/>
      <c r="B577" s="203"/>
      <c r="C577" s="203"/>
      <c r="D577" s="203"/>
      <c r="E577" s="203"/>
      <c r="F577" s="203"/>
      <c r="G577" s="203"/>
      <c r="H577" s="203"/>
      <c r="I577" s="203"/>
      <c r="J577" s="203"/>
      <c r="K577" s="547"/>
      <c r="L577" s="547"/>
      <c r="M577" s="547"/>
      <c r="N577" s="547"/>
      <c r="O577" s="547"/>
      <c r="P577" s="547"/>
      <c r="Q577" s="547"/>
      <c r="R577" s="203"/>
      <c r="S577" s="8"/>
      <c r="T577" s="8"/>
      <c r="U577" s="8"/>
      <c r="V577" s="8"/>
      <c r="W577" s="8"/>
      <c r="X577" s="8"/>
      <c r="Y577" s="8"/>
    </row>
    <row r="578" spans="1:25" ht="15.75">
      <c r="A578" s="592"/>
      <c r="B578" s="203"/>
      <c r="C578" s="203"/>
      <c r="D578" s="203"/>
      <c r="E578" s="203"/>
      <c r="F578" s="203"/>
      <c r="G578" s="203"/>
      <c r="H578" s="203"/>
      <c r="I578" s="203"/>
      <c r="J578" s="203"/>
      <c r="K578" s="547"/>
      <c r="L578" s="547"/>
      <c r="M578" s="547"/>
      <c r="N578" s="547"/>
      <c r="O578" s="547"/>
      <c r="P578" s="547"/>
      <c r="Q578" s="547"/>
      <c r="R578" s="203"/>
      <c r="S578" s="8"/>
      <c r="T578" s="8"/>
      <c r="U578" s="8"/>
      <c r="V578" s="8"/>
      <c r="W578" s="8"/>
      <c r="X578" s="8"/>
      <c r="Y578" s="8"/>
    </row>
    <row r="579" spans="1:25" ht="15.75">
      <c r="A579" s="592"/>
      <c r="B579" s="203"/>
      <c r="C579" s="203"/>
      <c r="D579" s="203"/>
      <c r="E579" s="203"/>
      <c r="F579" s="203"/>
      <c r="G579" s="203"/>
      <c r="H579" s="203"/>
      <c r="I579" s="203"/>
      <c r="J579" s="203"/>
      <c r="K579" s="547"/>
      <c r="L579" s="547"/>
      <c r="M579" s="547"/>
      <c r="N579" s="547"/>
      <c r="O579" s="547"/>
      <c r="P579" s="547"/>
      <c r="Q579" s="547"/>
      <c r="R579" s="203"/>
      <c r="S579" s="8"/>
      <c r="T579" s="8"/>
      <c r="U579" s="8"/>
      <c r="V579" s="8"/>
      <c r="W579" s="8"/>
      <c r="X579" s="8"/>
      <c r="Y579" s="8"/>
    </row>
    <row r="580" spans="1:25" ht="15.75">
      <c r="A580" s="592"/>
      <c r="B580" s="203"/>
      <c r="C580" s="203"/>
      <c r="D580" s="203"/>
      <c r="E580" s="203"/>
      <c r="F580" s="203"/>
      <c r="G580" s="203"/>
      <c r="H580" s="203"/>
      <c r="I580" s="203"/>
      <c r="J580" s="203"/>
      <c r="K580" s="547"/>
      <c r="L580" s="547"/>
      <c r="M580" s="547"/>
      <c r="N580" s="547"/>
      <c r="O580" s="547"/>
      <c r="P580" s="547"/>
      <c r="Q580" s="547"/>
      <c r="R580" s="203"/>
      <c r="S580" s="8"/>
      <c r="T580" s="8"/>
      <c r="U580" s="8"/>
      <c r="V580" s="8"/>
      <c r="W580" s="8"/>
      <c r="X580" s="8"/>
      <c r="Y580" s="8"/>
    </row>
    <row r="581" spans="1:25" ht="15.75">
      <c r="A581" s="592"/>
      <c r="B581" s="203"/>
      <c r="C581" s="203"/>
      <c r="D581" s="203"/>
      <c r="E581" s="203"/>
      <c r="F581" s="203"/>
      <c r="G581" s="203"/>
      <c r="H581" s="203"/>
      <c r="I581" s="203"/>
      <c r="J581" s="203"/>
      <c r="K581" s="547"/>
      <c r="L581" s="547"/>
      <c r="M581" s="547"/>
      <c r="N581" s="547"/>
      <c r="O581" s="547"/>
      <c r="P581" s="547"/>
      <c r="Q581" s="547"/>
      <c r="R581" s="203"/>
      <c r="S581" s="8"/>
      <c r="T581" s="8"/>
      <c r="U581" s="8"/>
      <c r="V581" s="8"/>
      <c r="W581" s="8"/>
      <c r="X581" s="8"/>
      <c r="Y581" s="8"/>
    </row>
    <row r="582" spans="1:25" ht="15.75">
      <c r="A582" s="592"/>
      <c r="B582" s="203"/>
      <c r="C582" s="203"/>
      <c r="D582" s="203"/>
      <c r="E582" s="203"/>
      <c r="F582" s="203"/>
      <c r="G582" s="203"/>
      <c r="H582" s="203"/>
      <c r="I582" s="203"/>
      <c r="J582" s="203"/>
      <c r="K582" s="547"/>
      <c r="L582" s="547"/>
      <c r="M582" s="547"/>
      <c r="N582" s="547"/>
      <c r="O582" s="547"/>
      <c r="P582" s="547"/>
      <c r="Q582" s="547"/>
      <c r="R582" s="203"/>
      <c r="S582" s="8"/>
      <c r="T582" s="8"/>
      <c r="U582" s="8"/>
      <c r="V582" s="8"/>
      <c r="W582" s="8"/>
      <c r="X582" s="8"/>
      <c r="Y582" s="8"/>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dimension ref="A2:AK70"/>
  <sheetViews>
    <sheetView topLeftCell="F1" workbookViewId="0">
      <selection activeCell="V25" sqref="V25"/>
    </sheetView>
  </sheetViews>
  <sheetFormatPr defaultRowHeight="14.25"/>
  <cols>
    <col min="1" max="1" width="9.140625" style="272"/>
    <col min="2" max="2" width="55.140625" style="272" customWidth="1"/>
    <col min="3" max="3" width="17.28515625" style="399" customWidth="1"/>
    <col min="4" max="4" width="22.28515625" style="399" customWidth="1"/>
    <col min="5" max="6" width="12.140625" style="399" customWidth="1"/>
    <col min="7" max="7" width="15.42578125" style="399" customWidth="1"/>
    <col min="8" max="8" width="20.140625" style="399" customWidth="1"/>
    <col min="9" max="10" width="10.85546875" style="104" customWidth="1"/>
    <col min="11" max="11" width="20.140625" style="272" customWidth="1"/>
    <col min="12" max="12" width="16.5703125" style="272" customWidth="1"/>
    <col min="13" max="13" width="9.7109375" style="600" customWidth="1"/>
    <col min="14" max="32" width="9.7109375" style="661" customWidth="1"/>
    <col min="33" max="37" width="9.7109375" style="600" customWidth="1"/>
    <col min="38" max="16384" width="9.140625" style="272"/>
  </cols>
  <sheetData>
    <row r="2" spans="1:37" ht="15">
      <c r="C2" s="528" t="s">
        <v>468</v>
      </c>
      <c r="D2" s="529"/>
      <c r="E2" s="529"/>
      <c r="F2" s="529"/>
      <c r="G2" s="529"/>
      <c r="H2" s="529"/>
      <c r="I2" s="507"/>
      <c r="J2" s="507"/>
    </row>
    <row r="3" spans="1:37" ht="15">
      <c r="C3" s="530" t="s">
        <v>469</v>
      </c>
      <c r="D3" s="529"/>
      <c r="E3" s="529"/>
      <c r="F3" s="529"/>
      <c r="G3" s="529"/>
      <c r="H3" s="529"/>
      <c r="I3" s="507"/>
      <c r="J3" s="507"/>
    </row>
    <row r="4" spans="1:37" ht="15">
      <c r="C4" s="530" t="s">
        <v>470</v>
      </c>
      <c r="D4" s="529"/>
      <c r="E4" s="529"/>
      <c r="F4" s="529"/>
      <c r="G4" s="529"/>
      <c r="H4" s="529"/>
      <c r="I4" s="507"/>
      <c r="J4" s="507"/>
    </row>
    <row r="5" spans="1:37" ht="15">
      <c r="C5" s="530" t="s">
        <v>471</v>
      </c>
      <c r="D5" s="529"/>
      <c r="E5" s="529"/>
      <c r="F5" s="529"/>
      <c r="G5" s="529"/>
      <c r="H5" s="529"/>
      <c r="I5" s="507"/>
      <c r="J5" s="507"/>
    </row>
    <row r="6" spans="1:37" ht="15">
      <c r="C6" s="531"/>
    </row>
    <row r="7" spans="1:37" ht="15">
      <c r="C7" s="531"/>
      <c r="I7" s="508" t="s">
        <v>472</v>
      </c>
    </row>
    <row r="8" spans="1:37" ht="15">
      <c r="C8" s="531"/>
    </row>
    <row r="11" spans="1:37" ht="15">
      <c r="B11" s="313" t="s">
        <v>458</v>
      </c>
    </row>
    <row r="12" spans="1:37" ht="15">
      <c r="B12" s="188" t="s">
        <v>459</v>
      </c>
    </row>
    <row r="13" spans="1:37" ht="15">
      <c r="B13" s="188" t="s">
        <v>98</v>
      </c>
    </row>
    <row r="14" spans="1:37">
      <c r="B14" s="272" t="s">
        <v>85</v>
      </c>
    </row>
    <row r="15" spans="1:37" ht="23.25" customHeight="1">
      <c r="A15" s="509"/>
      <c r="B15" s="509"/>
      <c r="C15" s="418"/>
      <c r="D15" s="418"/>
      <c r="H15" s="265">
        <v>2042164</v>
      </c>
      <c r="I15" s="404" t="s">
        <v>340</v>
      </c>
      <c r="J15" s="404" t="s">
        <v>362</v>
      </c>
      <c r="K15" s="268"/>
      <c r="L15" s="268"/>
      <c r="M15" s="668" t="s">
        <v>355</v>
      </c>
      <c r="N15" s="668" t="s">
        <v>356</v>
      </c>
      <c r="O15" s="668" t="s">
        <v>357</v>
      </c>
      <c r="P15" s="668" t="s">
        <v>358</v>
      </c>
      <c r="Q15" s="668" t="s">
        <v>359</v>
      </c>
      <c r="R15" s="668" t="s">
        <v>360</v>
      </c>
      <c r="S15" s="668" t="s">
        <v>349</v>
      </c>
      <c r="T15" s="668" t="s">
        <v>350</v>
      </c>
      <c r="U15" s="668" t="s">
        <v>351</v>
      </c>
      <c r="V15" s="668" t="s">
        <v>352</v>
      </c>
      <c r="W15" s="668" t="s">
        <v>353</v>
      </c>
      <c r="X15" s="668" t="s">
        <v>361</v>
      </c>
      <c r="Y15" s="668" t="s">
        <v>355</v>
      </c>
      <c r="Z15" s="668" t="s">
        <v>356</v>
      </c>
      <c r="AA15" s="668" t="s">
        <v>357</v>
      </c>
      <c r="AB15" s="668" t="s">
        <v>358</v>
      </c>
      <c r="AC15" s="668" t="s">
        <v>359</v>
      </c>
      <c r="AD15" s="668" t="s">
        <v>360</v>
      </c>
      <c r="AE15" s="668" t="s">
        <v>349</v>
      </c>
      <c r="AF15" s="668" t="s">
        <v>350</v>
      </c>
      <c r="AG15" s="668" t="s">
        <v>351</v>
      </c>
      <c r="AH15" s="668" t="s">
        <v>352</v>
      </c>
      <c r="AI15" s="668" t="s">
        <v>353</v>
      </c>
      <c r="AJ15" s="661" t="s">
        <v>361</v>
      </c>
      <c r="AK15" s="661" t="s">
        <v>355</v>
      </c>
    </row>
    <row r="16" spans="1:37" s="510" customFormat="1" ht="30">
      <c r="A16" s="153" t="s">
        <v>173</v>
      </c>
      <c r="B16" s="153" t="s">
        <v>194</v>
      </c>
      <c r="C16" s="153" t="s">
        <v>363</v>
      </c>
      <c r="D16" s="153" t="s">
        <v>364</v>
      </c>
      <c r="E16" s="153" t="s">
        <v>176</v>
      </c>
      <c r="F16" s="153" t="s">
        <v>25</v>
      </c>
      <c r="G16" s="153" t="s">
        <v>238</v>
      </c>
      <c r="H16" s="153" t="s">
        <v>365</v>
      </c>
      <c r="I16" s="514" t="s">
        <v>462</v>
      </c>
      <c r="J16" s="514" t="s">
        <v>462</v>
      </c>
      <c r="K16" s="515"/>
      <c r="L16" s="515"/>
      <c r="M16" s="662"/>
      <c r="N16" s="663"/>
      <c r="O16" s="663"/>
      <c r="P16" s="663"/>
      <c r="Q16" s="663"/>
      <c r="R16" s="663"/>
      <c r="S16" s="663"/>
      <c r="T16" s="663"/>
      <c r="U16" s="663"/>
      <c r="V16" s="663"/>
      <c r="W16" s="663"/>
      <c r="X16" s="663"/>
      <c r="Y16" s="663"/>
      <c r="Z16" s="663"/>
      <c r="AA16" s="663"/>
      <c r="AB16" s="663"/>
      <c r="AC16" s="663"/>
      <c r="AD16" s="663"/>
      <c r="AE16" s="663"/>
      <c r="AF16" s="663"/>
      <c r="AG16" s="662"/>
      <c r="AH16" s="662"/>
      <c r="AI16" s="662"/>
      <c r="AJ16" s="662"/>
      <c r="AK16" s="662"/>
    </row>
    <row r="17" spans="1:37" s="511" customFormat="1" ht="20.25" customHeight="1">
      <c r="A17" s="516">
        <v>1</v>
      </c>
      <c r="B17" s="517" t="s">
        <v>463</v>
      </c>
      <c r="C17" s="516">
        <v>7941.68</v>
      </c>
      <c r="D17" s="516">
        <v>9371.18</v>
      </c>
      <c r="E17" s="516">
        <v>2000</v>
      </c>
      <c r="F17" s="516">
        <v>0</v>
      </c>
      <c r="G17" s="516">
        <v>5941.68</v>
      </c>
      <c r="H17" s="516">
        <f>H15-G17</f>
        <v>2036222.32</v>
      </c>
      <c r="I17" s="404">
        <f>SUM(M17:AK17)</f>
        <v>1156.5</v>
      </c>
      <c r="J17" s="404">
        <f>L17-I17</f>
        <v>1543.5</v>
      </c>
      <c r="K17" s="518" t="s">
        <v>460</v>
      </c>
      <c r="L17" s="518">
        <v>2700</v>
      </c>
      <c r="M17" s="664">
        <v>10.5</v>
      </c>
      <c r="N17" s="661">
        <v>79</v>
      </c>
      <c r="O17" s="661">
        <v>103.5</v>
      </c>
      <c r="P17" s="661">
        <v>42.5</v>
      </c>
      <c r="Q17" s="661">
        <v>0</v>
      </c>
      <c r="R17" s="661">
        <v>0</v>
      </c>
      <c r="S17" s="661">
        <v>62.5</v>
      </c>
      <c r="T17" s="661">
        <v>124.5</v>
      </c>
      <c r="U17" s="661">
        <v>174.5</v>
      </c>
      <c r="V17" s="661">
        <v>56</v>
      </c>
      <c r="W17" s="661">
        <v>40.5</v>
      </c>
      <c r="X17" s="661">
        <v>60</v>
      </c>
      <c r="Y17" s="661">
        <v>75.5</v>
      </c>
      <c r="Z17" s="661">
        <v>77.5</v>
      </c>
      <c r="AA17" s="661">
        <v>50</v>
      </c>
      <c r="AB17" s="661">
        <v>70</v>
      </c>
      <c r="AC17" s="661">
        <v>40</v>
      </c>
      <c r="AD17" s="661">
        <v>0</v>
      </c>
      <c r="AE17" s="661">
        <v>45</v>
      </c>
      <c r="AF17" s="661">
        <v>45</v>
      </c>
      <c r="AG17" s="665"/>
      <c r="AH17" s="665"/>
      <c r="AI17" s="665"/>
      <c r="AJ17" s="665"/>
      <c r="AK17" s="665"/>
    </row>
    <row r="18" spans="1:37" s="511" customFormat="1" ht="20.25" customHeight="1">
      <c r="A18" s="516">
        <v>2</v>
      </c>
      <c r="B18" s="517" t="s">
        <v>465</v>
      </c>
      <c r="C18" s="516">
        <v>59751.65</v>
      </c>
      <c r="D18" s="516">
        <v>70506.83</v>
      </c>
      <c r="E18" s="516">
        <v>3800</v>
      </c>
      <c r="F18" s="516">
        <v>0</v>
      </c>
      <c r="G18" s="516">
        <v>55951.65</v>
      </c>
      <c r="H18" s="516">
        <f>H17-G18</f>
        <v>1980270.6700000002</v>
      </c>
      <c r="I18" s="404">
        <f>SUM(M18:AK18)</f>
        <v>2313</v>
      </c>
      <c r="J18" s="404">
        <f>L18-I18</f>
        <v>3087</v>
      </c>
      <c r="K18" s="519" t="s">
        <v>461</v>
      </c>
      <c r="L18" s="519">
        <f>L17*2</f>
        <v>5400</v>
      </c>
      <c r="M18" s="661">
        <f t="shared" ref="M18:S18" si="0">M17*2</f>
        <v>21</v>
      </c>
      <c r="N18" s="661">
        <f t="shared" si="0"/>
        <v>158</v>
      </c>
      <c r="O18" s="661">
        <v>207</v>
      </c>
      <c r="P18" s="661">
        <v>85</v>
      </c>
      <c r="Q18" s="661">
        <f t="shared" si="0"/>
        <v>0</v>
      </c>
      <c r="R18" s="661">
        <f t="shared" si="0"/>
        <v>0</v>
      </c>
      <c r="S18" s="661">
        <f t="shared" si="0"/>
        <v>125</v>
      </c>
      <c r="T18" s="661">
        <f>T17*2</f>
        <v>249</v>
      </c>
      <c r="U18" s="661">
        <v>349</v>
      </c>
      <c r="V18" s="661">
        <v>112</v>
      </c>
      <c r="W18" s="661">
        <v>81</v>
      </c>
      <c r="X18" s="661">
        <v>120</v>
      </c>
      <c r="Y18" s="661">
        <v>151</v>
      </c>
      <c r="Z18" s="661">
        <v>155</v>
      </c>
      <c r="AA18" s="661">
        <v>100</v>
      </c>
      <c r="AB18" s="661">
        <v>140</v>
      </c>
      <c r="AC18" s="661">
        <v>80</v>
      </c>
      <c r="AD18" s="661">
        <v>0</v>
      </c>
      <c r="AE18" s="661">
        <v>90</v>
      </c>
      <c r="AF18" s="661">
        <v>90</v>
      </c>
      <c r="AG18" s="665"/>
      <c r="AH18" s="665"/>
      <c r="AI18" s="665"/>
      <c r="AJ18" s="665"/>
      <c r="AK18" s="665"/>
    </row>
    <row r="19" spans="1:37" s="511" customFormat="1" ht="19.5" customHeight="1">
      <c r="A19" s="516">
        <v>3</v>
      </c>
      <c r="B19" s="517" t="s">
        <v>464</v>
      </c>
      <c r="C19" s="516">
        <v>82063.98</v>
      </c>
      <c r="D19" s="516">
        <v>96835.49</v>
      </c>
      <c r="E19" s="516">
        <v>6800</v>
      </c>
      <c r="F19" s="516">
        <v>0</v>
      </c>
      <c r="G19" s="516">
        <v>75263.98</v>
      </c>
      <c r="H19" s="516">
        <f>H18-G19</f>
        <v>1905006.6900000002</v>
      </c>
      <c r="I19" s="104"/>
      <c r="J19" s="104"/>
      <c r="K19" s="133"/>
      <c r="L19" s="133"/>
      <c r="M19" s="664"/>
      <c r="N19" s="661"/>
      <c r="O19" s="661"/>
      <c r="P19" s="661"/>
      <c r="Q19" s="661"/>
      <c r="R19" s="661"/>
      <c r="S19" s="661"/>
      <c r="T19" s="661"/>
      <c r="U19" s="661"/>
      <c r="V19" s="661"/>
      <c r="W19" s="661"/>
      <c r="X19" s="661"/>
      <c r="Y19" s="661"/>
      <c r="Z19" s="661"/>
      <c r="AA19" s="661"/>
      <c r="AB19" s="661"/>
      <c r="AC19" s="661"/>
      <c r="AD19" s="661"/>
      <c r="AE19" s="661"/>
      <c r="AF19" s="661"/>
      <c r="AG19" s="665"/>
      <c r="AH19" s="665"/>
      <c r="AI19" s="665"/>
      <c r="AJ19" s="665"/>
      <c r="AK19" s="665"/>
    </row>
    <row r="20" spans="1:37" s="511" customFormat="1" ht="19.5" customHeight="1">
      <c r="A20" s="516">
        <v>4</v>
      </c>
      <c r="B20" s="517" t="s">
        <v>466</v>
      </c>
      <c r="C20" s="516">
        <v>43111.95</v>
      </c>
      <c r="D20" s="516">
        <v>50872.1</v>
      </c>
      <c r="E20" s="516">
        <v>500</v>
      </c>
      <c r="F20" s="516">
        <v>0</v>
      </c>
      <c r="G20" s="516">
        <v>42611.95</v>
      </c>
      <c r="H20" s="516">
        <f>H19-G20</f>
        <v>1862394.7400000002</v>
      </c>
      <c r="I20" s="104"/>
      <c r="J20" s="104"/>
      <c r="K20" s="133"/>
      <c r="L20" s="133"/>
      <c r="M20" s="664"/>
      <c r="N20" s="661"/>
      <c r="O20" s="661"/>
      <c r="P20" s="661"/>
      <c r="Q20" s="661"/>
      <c r="R20" s="661"/>
      <c r="S20" s="661"/>
      <c r="T20" s="661"/>
      <c r="U20" s="661"/>
      <c r="V20" s="661"/>
      <c r="W20" s="661"/>
      <c r="X20" s="661"/>
      <c r="Y20" s="661"/>
      <c r="Z20" s="661"/>
      <c r="AA20" s="661"/>
      <c r="AB20" s="661"/>
      <c r="AC20" s="661"/>
      <c r="AD20" s="661"/>
      <c r="AE20" s="661"/>
      <c r="AF20" s="661"/>
      <c r="AG20" s="665"/>
      <c r="AH20" s="665"/>
      <c r="AI20" s="665"/>
      <c r="AJ20" s="665"/>
      <c r="AK20" s="665"/>
    </row>
    <row r="21" spans="1:37" s="512" customFormat="1">
      <c r="A21" s="520">
        <v>5</v>
      </c>
      <c r="B21" s="521" t="s">
        <v>596</v>
      </c>
      <c r="C21" s="522">
        <v>47271.88</v>
      </c>
      <c r="D21" s="522">
        <v>55780.81</v>
      </c>
      <c r="E21" s="522">
        <v>0</v>
      </c>
      <c r="F21" s="522">
        <v>0</v>
      </c>
      <c r="G21" s="522">
        <v>47271.88</v>
      </c>
      <c r="H21" s="488">
        <f>H20-G21</f>
        <v>1815122.8600000003</v>
      </c>
      <c r="K21" s="523"/>
      <c r="L21" s="523"/>
      <c r="M21" s="666"/>
      <c r="N21" s="666"/>
      <c r="O21" s="666"/>
      <c r="P21" s="666"/>
      <c r="Q21" s="666"/>
      <c r="R21" s="666"/>
      <c r="S21" s="666"/>
      <c r="T21" s="666"/>
      <c r="U21" s="666"/>
      <c r="V21" s="666"/>
      <c r="W21" s="666"/>
      <c r="X21" s="666"/>
      <c r="Y21" s="666"/>
      <c r="Z21" s="666"/>
      <c r="AA21" s="666"/>
      <c r="AB21" s="666"/>
      <c r="AC21" s="666"/>
      <c r="AD21" s="666"/>
      <c r="AE21" s="666"/>
      <c r="AF21" s="666"/>
      <c r="AG21" s="666"/>
      <c r="AH21" s="666"/>
      <c r="AI21" s="666"/>
      <c r="AJ21" s="666"/>
      <c r="AK21" s="666"/>
    </row>
    <row r="22" spans="1:37" s="513" customFormat="1">
      <c r="A22" s="488">
        <v>6</v>
      </c>
      <c r="B22" s="521" t="s">
        <v>467</v>
      </c>
      <c r="C22" s="522">
        <v>94165.58</v>
      </c>
      <c r="D22" s="522">
        <v>111115.38</v>
      </c>
      <c r="E22" s="522">
        <v>0</v>
      </c>
      <c r="F22" s="522">
        <v>0</v>
      </c>
      <c r="G22" s="522">
        <v>94165.58</v>
      </c>
      <c r="H22" s="488">
        <f>H21-G22</f>
        <v>1720957.2800000003</v>
      </c>
      <c r="I22" s="512"/>
      <c r="J22" s="512"/>
      <c r="K22" s="524"/>
      <c r="L22" s="524"/>
      <c r="M22" s="667"/>
      <c r="N22" s="666"/>
      <c r="O22" s="666"/>
      <c r="P22" s="666"/>
      <c r="Q22" s="666"/>
      <c r="R22" s="666"/>
      <c r="S22" s="666"/>
      <c r="T22" s="666"/>
      <c r="U22" s="666"/>
      <c r="V22" s="666"/>
      <c r="W22" s="666"/>
      <c r="X22" s="666"/>
      <c r="Y22" s="666"/>
      <c r="Z22" s="666"/>
      <c r="AA22" s="666"/>
      <c r="AB22" s="666"/>
      <c r="AC22" s="666"/>
      <c r="AD22" s="666"/>
      <c r="AE22" s="666"/>
      <c r="AF22" s="666"/>
      <c r="AG22" s="667"/>
      <c r="AH22" s="667"/>
      <c r="AI22" s="667"/>
      <c r="AJ22" s="667"/>
      <c r="AK22" s="667"/>
    </row>
    <row r="23" spans="1:37" s="511" customFormat="1">
      <c r="A23" s="516">
        <v>7</v>
      </c>
      <c r="B23" s="521" t="s">
        <v>597</v>
      </c>
      <c r="C23" s="104">
        <v>128201.33</v>
      </c>
      <c r="D23" s="504">
        <v>151277.56</v>
      </c>
      <c r="E23" s="504">
        <v>0</v>
      </c>
      <c r="F23" s="504">
        <v>0</v>
      </c>
      <c r="G23" s="504">
        <v>151278</v>
      </c>
      <c r="H23" s="488">
        <f t="shared" ref="H23:H29" si="1">H22-G23</f>
        <v>1569679.2800000003</v>
      </c>
      <c r="I23" s="104"/>
      <c r="J23" s="104"/>
      <c r="K23" s="525"/>
      <c r="L23" s="525"/>
      <c r="M23" s="665"/>
      <c r="N23" s="661"/>
      <c r="O23" s="661"/>
      <c r="P23" s="661"/>
      <c r="Q23" s="661"/>
      <c r="R23" s="661"/>
      <c r="S23" s="661"/>
      <c r="T23" s="661"/>
      <c r="U23" s="661"/>
      <c r="V23" s="661"/>
      <c r="W23" s="661"/>
      <c r="X23" s="661"/>
      <c r="Y23" s="661"/>
      <c r="Z23" s="661"/>
      <c r="AA23" s="661"/>
      <c r="AB23" s="661"/>
      <c r="AC23" s="661"/>
      <c r="AD23" s="661"/>
      <c r="AE23" s="661"/>
      <c r="AF23" s="661"/>
      <c r="AG23" s="665"/>
      <c r="AH23" s="665"/>
      <c r="AI23" s="665"/>
      <c r="AJ23" s="665"/>
      <c r="AK23" s="665"/>
    </row>
    <row r="24" spans="1:37" s="511" customFormat="1">
      <c r="A24" s="516">
        <v>8</v>
      </c>
      <c r="B24" s="521" t="s">
        <v>598</v>
      </c>
      <c r="C24" s="504">
        <v>46137.35</v>
      </c>
      <c r="D24" s="504">
        <v>54442.07</v>
      </c>
      <c r="E24" s="504">
        <v>0</v>
      </c>
      <c r="F24" s="504">
        <v>0</v>
      </c>
      <c r="G24" s="504">
        <v>54442</v>
      </c>
      <c r="H24" s="488">
        <f t="shared" si="1"/>
        <v>1515237.2800000003</v>
      </c>
      <c r="I24" s="104"/>
      <c r="J24" s="104"/>
      <c r="K24" s="525"/>
      <c r="L24" s="525"/>
      <c r="M24" s="665"/>
      <c r="N24" s="661"/>
      <c r="O24" s="661"/>
      <c r="P24" s="661"/>
      <c r="Q24" s="661"/>
      <c r="R24" s="661"/>
      <c r="S24" s="661"/>
      <c r="T24" s="661"/>
      <c r="U24" s="661"/>
      <c r="V24" s="661"/>
      <c r="W24" s="661"/>
      <c r="X24" s="661"/>
      <c r="Y24" s="661"/>
      <c r="Z24" s="661"/>
      <c r="AA24" s="661"/>
      <c r="AB24" s="661"/>
      <c r="AC24" s="661"/>
      <c r="AD24" s="661"/>
      <c r="AE24" s="661"/>
      <c r="AF24" s="661"/>
      <c r="AG24" s="665"/>
      <c r="AH24" s="665"/>
      <c r="AI24" s="665"/>
      <c r="AJ24" s="665"/>
      <c r="AK24" s="665"/>
    </row>
    <row r="25" spans="1:37" s="511" customFormat="1">
      <c r="A25" s="516">
        <v>9</v>
      </c>
      <c r="B25" s="521" t="s">
        <v>599</v>
      </c>
      <c r="C25" s="504">
        <v>30632.18</v>
      </c>
      <c r="D25" s="504">
        <v>36145.97</v>
      </c>
      <c r="E25" s="504">
        <v>0</v>
      </c>
      <c r="F25" s="504">
        <v>0</v>
      </c>
      <c r="G25" s="504">
        <v>36146</v>
      </c>
      <c r="H25" s="488">
        <f t="shared" si="1"/>
        <v>1479091.2800000003</v>
      </c>
      <c r="I25" s="104"/>
      <c r="J25" s="104"/>
      <c r="K25" s="525"/>
      <c r="L25" s="525"/>
      <c r="M25" s="665"/>
      <c r="N25" s="661"/>
      <c r="O25" s="661"/>
      <c r="P25" s="661"/>
      <c r="Q25" s="661"/>
      <c r="R25" s="661"/>
      <c r="S25" s="661"/>
      <c r="T25" s="661"/>
      <c r="U25" s="661"/>
      <c r="V25" s="661"/>
      <c r="W25" s="661"/>
      <c r="X25" s="661"/>
      <c r="Y25" s="661"/>
      <c r="Z25" s="661"/>
      <c r="AA25" s="661"/>
      <c r="AB25" s="661"/>
      <c r="AC25" s="661"/>
      <c r="AD25" s="661"/>
      <c r="AE25" s="661"/>
      <c r="AF25" s="661"/>
      <c r="AG25" s="665"/>
      <c r="AH25" s="665"/>
      <c r="AI25" s="665"/>
      <c r="AJ25" s="665"/>
      <c r="AK25" s="665"/>
    </row>
    <row r="26" spans="1:37" s="511" customFormat="1">
      <c r="A26" s="526">
        <v>10</v>
      </c>
      <c r="B26" s="521" t="s">
        <v>600</v>
      </c>
      <c r="C26" s="282">
        <v>45381</v>
      </c>
      <c r="D26" s="282">
        <v>53549</v>
      </c>
      <c r="E26" s="282">
        <v>0</v>
      </c>
      <c r="F26" s="282">
        <v>0</v>
      </c>
      <c r="G26" s="282">
        <v>53550</v>
      </c>
      <c r="H26" s="488">
        <f t="shared" si="1"/>
        <v>1425541.2800000003</v>
      </c>
      <c r="I26" s="104"/>
      <c r="J26" s="104"/>
      <c r="K26" s="525"/>
      <c r="L26" s="525"/>
      <c r="M26" s="665"/>
      <c r="N26" s="661"/>
      <c r="O26" s="661"/>
      <c r="P26" s="661"/>
      <c r="Q26" s="661"/>
      <c r="R26" s="661"/>
      <c r="S26" s="661"/>
      <c r="T26" s="661"/>
      <c r="U26" s="661"/>
      <c r="V26" s="661"/>
      <c r="W26" s="661"/>
      <c r="X26" s="661"/>
      <c r="Y26" s="661"/>
      <c r="Z26" s="661"/>
      <c r="AA26" s="661"/>
      <c r="AB26" s="661"/>
      <c r="AC26" s="661"/>
      <c r="AD26" s="661"/>
      <c r="AE26" s="661"/>
      <c r="AF26" s="661"/>
      <c r="AG26" s="665"/>
      <c r="AH26" s="665"/>
      <c r="AI26" s="665"/>
      <c r="AJ26" s="665"/>
      <c r="AK26" s="665"/>
    </row>
    <row r="27" spans="1:37" s="511" customFormat="1">
      <c r="A27" s="516">
        <v>11</v>
      </c>
      <c r="B27" s="521" t="s">
        <v>601</v>
      </c>
      <c r="C27" s="282">
        <v>57104.43</v>
      </c>
      <c r="D27" s="282">
        <v>67383.23</v>
      </c>
      <c r="E27" s="282">
        <v>0</v>
      </c>
      <c r="F27" s="282">
        <v>0</v>
      </c>
      <c r="G27" s="282">
        <v>67383</v>
      </c>
      <c r="H27" s="488">
        <f>H26-G27</f>
        <v>1358158.2800000003</v>
      </c>
      <c r="I27" s="104"/>
      <c r="J27" s="104"/>
      <c r="K27" s="525"/>
      <c r="L27" s="525"/>
      <c r="M27" s="665"/>
      <c r="N27" s="661"/>
      <c r="O27" s="661"/>
      <c r="P27" s="661"/>
      <c r="Q27" s="661"/>
      <c r="R27" s="661"/>
      <c r="S27" s="661"/>
      <c r="T27" s="661"/>
      <c r="U27" s="661"/>
      <c r="V27" s="661"/>
      <c r="W27" s="661"/>
      <c r="X27" s="661"/>
      <c r="Y27" s="661"/>
      <c r="Z27" s="661"/>
      <c r="AA27" s="661"/>
      <c r="AB27" s="661"/>
      <c r="AC27" s="661"/>
      <c r="AD27" s="661"/>
      <c r="AE27" s="661"/>
      <c r="AF27" s="661"/>
      <c r="AG27" s="665"/>
      <c r="AH27" s="665"/>
      <c r="AI27" s="665"/>
      <c r="AJ27" s="665"/>
      <c r="AK27" s="665"/>
    </row>
    <row r="28" spans="1:37" s="511" customFormat="1">
      <c r="A28" s="516">
        <v>12</v>
      </c>
      <c r="B28" s="652" t="s">
        <v>681</v>
      </c>
      <c r="C28" s="282">
        <v>58617</v>
      </c>
      <c r="D28" s="282">
        <v>69168</v>
      </c>
      <c r="E28" s="282">
        <v>0</v>
      </c>
      <c r="F28" s="282">
        <v>0</v>
      </c>
      <c r="G28" s="282">
        <v>69168</v>
      </c>
      <c r="H28" s="488">
        <f t="shared" si="1"/>
        <v>1288990.2800000003</v>
      </c>
      <c r="I28" s="104"/>
      <c r="J28" s="104"/>
      <c r="K28" s="525"/>
      <c r="L28" s="525"/>
      <c r="M28" s="665"/>
      <c r="N28" s="661"/>
      <c r="O28" s="661"/>
      <c r="P28" s="661"/>
      <c r="Q28" s="661"/>
      <c r="R28" s="661"/>
      <c r="S28" s="661"/>
      <c r="T28" s="661"/>
      <c r="U28" s="661"/>
      <c r="V28" s="661"/>
      <c r="W28" s="661"/>
      <c r="X28" s="661"/>
      <c r="Y28" s="661"/>
      <c r="Z28" s="661"/>
      <c r="AA28" s="661"/>
      <c r="AB28" s="661"/>
      <c r="AC28" s="661"/>
      <c r="AD28" s="661"/>
      <c r="AE28" s="661"/>
      <c r="AF28" s="661"/>
      <c r="AG28" s="665"/>
      <c r="AH28" s="665"/>
      <c r="AI28" s="665"/>
      <c r="AJ28" s="665"/>
      <c r="AK28" s="665"/>
    </row>
    <row r="29" spans="1:37" s="511" customFormat="1">
      <c r="A29" s="516">
        <v>13</v>
      </c>
      <c r="B29" s="412" t="s">
        <v>682</v>
      </c>
      <c r="C29" s="282">
        <v>37817</v>
      </c>
      <c r="D29" s="282">
        <v>44624</v>
      </c>
      <c r="E29" s="282">
        <v>0</v>
      </c>
      <c r="F29" s="282">
        <v>0</v>
      </c>
      <c r="G29" s="282">
        <v>44625</v>
      </c>
      <c r="H29" s="488">
        <f t="shared" si="1"/>
        <v>1244365.2800000003</v>
      </c>
      <c r="I29" s="104"/>
      <c r="J29" s="104"/>
      <c r="K29" s="525"/>
      <c r="L29" s="525"/>
      <c r="M29" s="665"/>
      <c r="N29" s="661"/>
      <c r="O29" s="661"/>
      <c r="P29" s="661"/>
      <c r="Q29" s="661"/>
      <c r="R29" s="661"/>
      <c r="S29" s="661"/>
      <c r="T29" s="661"/>
      <c r="U29" s="661"/>
      <c r="V29" s="661"/>
      <c r="W29" s="661"/>
      <c r="X29" s="661"/>
      <c r="Y29" s="661"/>
      <c r="Z29" s="661"/>
      <c r="AA29" s="661"/>
      <c r="AB29" s="661"/>
      <c r="AC29" s="661"/>
      <c r="AD29" s="661"/>
      <c r="AE29" s="661"/>
      <c r="AF29" s="661"/>
      <c r="AG29" s="665"/>
      <c r="AH29" s="665"/>
      <c r="AI29" s="665"/>
      <c r="AJ29" s="665"/>
      <c r="AK29" s="665"/>
    </row>
    <row r="30" spans="1:37" s="511" customFormat="1">
      <c r="A30" s="516">
        <v>14</v>
      </c>
      <c r="B30" s="527"/>
      <c r="C30" s="282"/>
      <c r="D30" s="282"/>
      <c r="E30" s="282"/>
      <c r="F30" s="282"/>
      <c r="G30" s="282"/>
      <c r="H30" s="282"/>
      <c r="I30" s="104"/>
      <c r="J30" s="104"/>
      <c r="K30" s="525"/>
      <c r="L30" s="525"/>
      <c r="M30" s="665"/>
      <c r="N30" s="661"/>
      <c r="O30" s="661"/>
      <c r="P30" s="661"/>
      <c r="Q30" s="661"/>
      <c r="R30" s="661"/>
      <c r="S30" s="661"/>
      <c r="T30" s="661"/>
      <c r="U30" s="661"/>
      <c r="V30" s="661"/>
      <c r="W30" s="661"/>
      <c r="X30" s="661"/>
      <c r="Y30" s="661"/>
      <c r="Z30" s="661"/>
      <c r="AA30" s="661"/>
      <c r="AB30" s="661"/>
      <c r="AC30" s="661"/>
      <c r="AD30" s="661"/>
      <c r="AE30" s="661"/>
      <c r="AF30" s="661"/>
      <c r="AG30" s="665"/>
      <c r="AH30" s="665"/>
      <c r="AI30" s="665"/>
      <c r="AJ30" s="665"/>
      <c r="AK30" s="665"/>
    </row>
    <row r="31" spans="1:37" s="511" customFormat="1">
      <c r="A31" s="527"/>
      <c r="B31" s="527"/>
      <c r="C31" s="282"/>
      <c r="D31" s="282"/>
      <c r="E31" s="282"/>
      <c r="F31" s="282"/>
      <c r="G31" s="282"/>
      <c r="H31" s="282"/>
      <c r="I31" s="104"/>
      <c r="J31" s="104"/>
      <c r="K31" s="525"/>
      <c r="L31" s="525"/>
      <c r="M31" s="665"/>
      <c r="N31" s="661"/>
      <c r="O31" s="661"/>
      <c r="P31" s="661"/>
      <c r="Q31" s="661"/>
      <c r="R31" s="661"/>
      <c r="S31" s="661"/>
      <c r="T31" s="661"/>
      <c r="U31" s="661"/>
      <c r="V31" s="661"/>
      <c r="W31" s="661"/>
      <c r="X31" s="661"/>
      <c r="Y31" s="661"/>
      <c r="Z31" s="661"/>
      <c r="AA31" s="661"/>
      <c r="AB31" s="661"/>
      <c r="AC31" s="661"/>
      <c r="AD31" s="661"/>
      <c r="AE31" s="661"/>
      <c r="AF31" s="661"/>
      <c r="AG31" s="665"/>
      <c r="AH31" s="665"/>
      <c r="AI31" s="665"/>
      <c r="AJ31" s="665"/>
      <c r="AK31" s="665"/>
    </row>
    <row r="32" spans="1:37" s="511" customFormat="1">
      <c r="A32" s="527"/>
      <c r="B32" s="527"/>
      <c r="C32" s="282"/>
      <c r="D32" s="282"/>
      <c r="E32" s="282"/>
      <c r="F32" s="282"/>
      <c r="G32" s="282"/>
      <c r="H32" s="282"/>
      <c r="I32" s="104"/>
      <c r="J32" s="104"/>
      <c r="K32" s="525"/>
      <c r="L32" s="525"/>
      <c r="M32" s="665"/>
      <c r="N32" s="661"/>
      <c r="O32" s="661"/>
      <c r="P32" s="661"/>
      <c r="Q32" s="661"/>
      <c r="R32" s="661"/>
      <c r="S32" s="661"/>
      <c r="T32" s="661"/>
      <c r="U32" s="661"/>
      <c r="V32" s="661"/>
      <c r="W32" s="661"/>
      <c r="X32" s="661"/>
      <c r="Y32" s="661"/>
      <c r="Z32" s="661"/>
      <c r="AA32" s="661"/>
      <c r="AB32" s="661"/>
      <c r="AC32" s="661"/>
      <c r="AD32" s="661"/>
      <c r="AE32" s="661"/>
      <c r="AF32" s="661"/>
      <c r="AG32" s="665"/>
      <c r="AH32" s="665"/>
      <c r="AI32" s="665"/>
      <c r="AJ32" s="665"/>
      <c r="AK32" s="665"/>
    </row>
    <row r="33" spans="1:37" s="511" customFormat="1">
      <c r="A33" s="527"/>
      <c r="B33" s="527"/>
      <c r="C33" s="282"/>
      <c r="D33" s="282"/>
      <c r="E33" s="282"/>
      <c r="F33" s="282"/>
      <c r="G33" s="282"/>
      <c r="H33" s="282"/>
      <c r="I33" s="104"/>
      <c r="J33" s="104"/>
      <c r="K33" s="525"/>
      <c r="L33" s="525"/>
      <c r="M33" s="665"/>
      <c r="N33" s="661"/>
      <c r="O33" s="661"/>
      <c r="P33" s="661"/>
      <c r="Q33" s="661"/>
      <c r="R33" s="661"/>
      <c r="S33" s="661"/>
      <c r="T33" s="661"/>
      <c r="U33" s="661"/>
      <c r="V33" s="661"/>
      <c r="W33" s="661"/>
      <c r="X33" s="661"/>
      <c r="Y33" s="661"/>
      <c r="Z33" s="661"/>
      <c r="AA33" s="661"/>
      <c r="AB33" s="661"/>
      <c r="AC33" s="661"/>
      <c r="AD33" s="661"/>
      <c r="AE33" s="661"/>
      <c r="AF33" s="661"/>
      <c r="AG33" s="665"/>
      <c r="AH33" s="665"/>
      <c r="AI33" s="665"/>
      <c r="AJ33" s="665"/>
      <c r="AK33" s="665"/>
    </row>
    <row r="34" spans="1:37" s="511" customFormat="1">
      <c r="A34" s="527"/>
      <c r="B34" s="527"/>
      <c r="C34" s="282"/>
      <c r="D34" s="282"/>
      <c r="E34" s="282"/>
      <c r="F34" s="282"/>
      <c r="G34" s="282"/>
      <c r="H34" s="282"/>
      <c r="I34" s="104"/>
      <c r="J34" s="104"/>
      <c r="K34" s="525"/>
      <c r="L34" s="525"/>
      <c r="M34" s="665"/>
      <c r="N34" s="661"/>
      <c r="O34" s="661"/>
      <c r="P34" s="661"/>
      <c r="Q34" s="661"/>
      <c r="R34" s="661"/>
      <c r="S34" s="661"/>
      <c r="T34" s="661"/>
      <c r="U34" s="661"/>
      <c r="V34" s="661"/>
      <c r="W34" s="661"/>
      <c r="X34" s="661"/>
      <c r="Y34" s="661"/>
      <c r="Z34" s="661"/>
      <c r="AA34" s="661"/>
      <c r="AB34" s="661"/>
      <c r="AC34" s="661"/>
      <c r="AD34" s="661"/>
      <c r="AE34" s="661"/>
      <c r="AF34" s="661"/>
      <c r="AG34" s="665"/>
      <c r="AH34" s="665"/>
      <c r="AI34" s="665"/>
      <c r="AJ34" s="665"/>
      <c r="AK34" s="665"/>
    </row>
    <row r="35" spans="1:37" s="511" customFormat="1">
      <c r="A35" s="527"/>
      <c r="B35" s="527"/>
      <c r="C35" s="282"/>
      <c r="D35" s="282"/>
      <c r="E35" s="282"/>
      <c r="F35" s="282"/>
      <c r="G35" s="282"/>
      <c r="H35" s="282"/>
      <c r="I35" s="104"/>
      <c r="J35" s="104"/>
      <c r="K35" s="525"/>
      <c r="L35" s="525"/>
      <c r="M35" s="665"/>
      <c r="N35" s="661"/>
      <c r="O35" s="661"/>
      <c r="P35" s="661"/>
      <c r="Q35" s="661"/>
      <c r="R35" s="661"/>
      <c r="S35" s="661"/>
      <c r="T35" s="661"/>
      <c r="U35" s="661"/>
      <c r="V35" s="661"/>
      <c r="W35" s="661"/>
      <c r="X35" s="661"/>
      <c r="Y35" s="661"/>
      <c r="Z35" s="661"/>
      <c r="AA35" s="661"/>
      <c r="AB35" s="661"/>
      <c r="AC35" s="661"/>
      <c r="AD35" s="661"/>
      <c r="AE35" s="661"/>
      <c r="AF35" s="661"/>
      <c r="AG35" s="665"/>
      <c r="AH35" s="665"/>
      <c r="AI35" s="665"/>
      <c r="AJ35" s="665"/>
      <c r="AK35" s="665"/>
    </row>
    <row r="36" spans="1:37" s="511" customFormat="1">
      <c r="A36" s="527"/>
      <c r="B36" s="527"/>
      <c r="C36" s="282"/>
      <c r="D36" s="282"/>
      <c r="E36" s="282"/>
      <c r="F36" s="282"/>
      <c r="G36" s="282"/>
      <c r="H36" s="282"/>
      <c r="I36" s="104"/>
      <c r="J36" s="104"/>
      <c r="K36" s="525"/>
      <c r="L36" s="525"/>
      <c r="M36" s="665"/>
      <c r="N36" s="661"/>
      <c r="O36" s="661"/>
      <c r="P36" s="661"/>
      <c r="Q36" s="661"/>
      <c r="R36" s="661"/>
      <c r="S36" s="661"/>
      <c r="T36" s="661"/>
      <c r="U36" s="661"/>
      <c r="V36" s="661"/>
      <c r="W36" s="661"/>
      <c r="X36" s="661"/>
      <c r="Y36" s="661"/>
      <c r="Z36" s="661"/>
      <c r="AA36" s="661"/>
      <c r="AB36" s="661"/>
      <c r="AC36" s="661"/>
      <c r="AD36" s="661"/>
      <c r="AE36" s="661"/>
      <c r="AF36" s="661"/>
      <c r="AG36" s="665"/>
      <c r="AH36" s="665"/>
      <c r="AI36" s="665"/>
      <c r="AJ36" s="665"/>
      <c r="AK36" s="665"/>
    </row>
    <row r="37" spans="1:37" s="511" customFormat="1">
      <c r="A37" s="527"/>
      <c r="B37" s="527"/>
      <c r="C37" s="282"/>
      <c r="D37" s="282"/>
      <c r="E37" s="282"/>
      <c r="F37" s="282"/>
      <c r="G37" s="282"/>
      <c r="H37" s="282"/>
      <c r="I37" s="104"/>
      <c r="J37" s="104"/>
      <c r="K37" s="525"/>
      <c r="L37" s="525"/>
      <c r="M37" s="665"/>
      <c r="N37" s="661"/>
      <c r="O37" s="661"/>
      <c r="P37" s="661"/>
      <c r="Q37" s="661"/>
      <c r="R37" s="661"/>
      <c r="S37" s="661"/>
      <c r="T37" s="661"/>
      <c r="U37" s="661"/>
      <c r="V37" s="661"/>
      <c r="W37" s="661"/>
      <c r="X37" s="661"/>
      <c r="Y37" s="661"/>
      <c r="Z37" s="661"/>
      <c r="AA37" s="661"/>
      <c r="AB37" s="661"/>
      <c r="AC37" s="661"/>
      <c r="AD37" s="661"/>
      <c r="AE37" s="661"/>
      <c r="AF37" s="661"/>
      <c r="AG37" s="665"/>
      <c r="AH37" s="665"/>
      <c r="AI37" s="665"/>
      <c r="AJ37" s="665"/>
      <c r="AK37" s="665"/>
    </row>
    <row r="38" spans="1:37" s="511" customFormat="1">
      <c r="A38" s="527"/>
      <c r="B38" s="527"/>
      <c r="C38" s="282"/>
      <c r="D38" s="282"/>
      <c r="E38" s="282"/>
      <c r="F38" s="282"/>
      <c r="G38" s="282"/>
      <c r="H38" s="282"/>
      <c r="I38" s="104"/>
      <c r="J38" s="104"/>
      <c r="K38" s="525"/>
      <c r="L38" s="525"/>
      <c r="M38" s="665"/>
      <c r="N38" s="661"/>
      <c r="O38" s="661"/>
      <c r="P38" s="661"/>
      <c r="Q38" s="661"/>
      <c r="R38" s="661"/>
      <c r="S38" s="661"/>
      <c r="T38" s="661"/>
      <c r="U38" s="661"/>
      <c r="V38" s="661"/>
      <c r="W38" s="661"/>
      <c r="X38" s="661"/>
      <c r="Y38" s="661"/>
      <c r="Z38" s="661"/>
      <c r="AA38" s="661"/>
      <c r="AB38" s="661"/>
      <c r="AC38" s="661"/>
      <c r="AD38" s="661"/>
      <c r="AE38" s="661"/>
      <c r="AF38" s="661"/>
      <c r="AG38" s="665"/>
      <c r="AH38" s="665"/>
      <c r="AI38" s="665"/>
      <c r="AJ38" s="665"/>
      <c r="AK38" s="665"/>
    </row>
    <row r="39" spans="1:37" s="511" customFormat="1">
      <c r="C39" s="399"/>
      <c r="D39" s="399"/>
      <c r="E39" s="399"/>
      <c r="F39" s="399"/>
      <c r="G39" s="399"/>
      <c r="H39" s="399"/>
      <c r="I39" s="104"/>
      <c r="J39" s="104"/>
      <c r="M39" s="665"/>
      <c r="N39" s="661"/>
      <c r="O39" s="661"/>
      <c r="P39" s="661"/>
      <c r="Q39" s="661"/>
      <c r="R39" s="661"/>
      <c r="S39" s="661"/>
      <c r="T39" s="661"/>
      <c r="U39" s="661"/>
      <c r="V39" s="661"/>
      <c r="W39" s="661"/>
      <c r="X39" s="661"/>
      <c r="Y39" s="661"/>
      <c r="Z39" s="661"/>
      <c r="AA39" s="661"/>
      <c r="AB39" s="661"/>
      <c r="AC39" s="661"/>
      <c r="AD39" s="661"/>
      <c r="AE39" s="661"/>
      <c r="AF39" s="661"/>
      <c r="AG39" s="665"/>
      <c r="AH39" s="665"/>
      <c r="AI39" s="665"/>
      <c r="AJ39" s="665"/>
      <c r="AK39" s="665"/>
    </row>
    <row r="40" spans="1:37" s="511" customFormat="1">
      <c r="C40" s="104"/>
      <c r="D40" s="104"/>
      <c r="E40" s="104"/>
      <c r="F40" s="104"/>
      <c r="G40" s="104"/>
      <c r="H40" s="104"/>
      <c r="I40" s="104"/>
      <c r="J40" s="104"/>
      <c r="M40" s="665"/>
      <c r="N40" s="661"/>
      <c r="O40" s="661"/>
      <c r="P40" s="661"/>
      <c r="Q40" s="661"/>
      <c r="R40" s="661"/>
      <c r="S40" s="661"/>
      <c r="T40" s="661"/>
      <c r="U40" s="661"/>
      <c r="V40" s="661"/>
      <c r="W40" s="661"/>
      <c r="X40" s="661"/>
      <c r="Y40" s="661"/>
      <c r="Z40" s="661"/>
      <c r="AA40" s="661"/>
      <c r="AB40" s="661"/>
      <c r="AC40" s="661"/>
      <c r="AD40" s="661"/>
      <c r="AE40" s="661"/>
      <c r="AF40" s="661"/>
      <c r="AG40" s="665"/>
      <c r="AH40" s="665"/>
      <c r="AI40" s="665"/>
      <c r="AJ40" s="665"/>
      <c r="AK40" s="665"/>
    </row>
    <row r="41" spans="1:37" s="511" customFormat="1">
      <c r="C41" s="104"/>
      <c r="D41" s="104"/>
      <c r="E41" s="104"/>
      <c r="F41" s="104"/>
      <c r="G41" s="104"/>
      <c r="H41" s="104"/>
      <c r="I41" s="104"/>
      <c r="J41" s="104"/>
      <c r="M41" s="665"/>
      <c r="N41" s="661"/>
      <c r="O41" s="661"/>
      <c r="P41" s="661"/>
      <c r="Q41" s="661"/>
      <c r="R41" s="661"/>
      <c r="S41" s="661"/>
      <c r="T41" s="661"/>
      <c r="U41" s="661"/>
      <c r="V41" s="661"/>
      <c r="W41" s="661"/>
      <c r="X41" s="661"/>
      <c r="Y41" s="661"/>
      <c r="Z41" s="661"/>
      <c r="AA41" s="661"/>
      <c r="AB41" s="661"/>
      <c r="AC41" s="661"/>
      <c r="AD41" s="661"/>
      <c r="AE41" s="661"/>
      <c r="AF41" s="661"/>
      <c r="AG41" s="665"/>
      <c r="AH41" s="665"/>
      <c r="AI41" s="665"/>
      <c r="AJ41" s="665"/>
      <c r="AK41" s="665"/>
    </row>
    <row r="42" spans="1:37" s="511" customFormat="1">
      <c r="C42" s="104"/>
      <c r="D42" s="104"/>
      <c r="E42" s="104"/>
      <c r="F42" s="104"/>
      <c r="G42" s="104"/>
      <c r="H42" s="104"/>
      <c r="I42" s="104"/>
      <c r="J42" s="104"/>
      <c r="M42" s="665"/>
      <c r="N42" s="661"/>
      <c r="O42" s="661"/>
      <c r="P42" s="661"/>
      <c r="Q42" s="661"/>
      <c r="R42" s="661"/>
      <c r="S42" s="661"/>
      <c r="T42" s="661"/>
      <c r="U42" s="661"/>
      <c r="V42" s="661"/>
      <c r="W42" s="661"/>
      <c r="X42" s="661"/>
      <c r="Y42" s="661"/>
      <c r="Z42" s="661"/>
      <c r="AA42" s="661"/>
      <c r="AB42" s="661"/>
      <c r="AC42" s="661"/>
      <c r="AD42" s="661"/>
      <c r="AE42" s="661"/>
      <c r="AF42" s="661"/>
      <c r="AG42" s="665"/>
      <c r="AH42" s="665"/>
      <c r="AI42" s="665"/>
      <c r="AJ42" s="665"/>
      <c r="AK42" s="665"/>
    </row>
    <row r="43" spans="1:37" s="511" customFormat="1">
      <c r="C43" s="104"/>
      <c r="D43" s="104"/>
      <c r="E43" s="104"/>
      <c r="F43" s="104"/>
      <c r="G43" s="104"/>
      <c r="H43" s="104"/>
      <c r="I43" s="104"/>
      <c r="J43" s="104"/>
      <c r="M43" s="665"/>
      <c r="N43" s="661"/>
      <c r="O43" s="661"/>
      <c r="P43" s="661"/>
      <c r="Q43" s="661"/>
      <c r="R43" s="661"/>
      <c r="S43" s="661"/>
      <c r="T43" s="661"/>
      <c r="U43" s="661"/>
      <c r="V43" s="661"/>
      <c r="W43" s="661"/>
      <c r="X43" s="661"/>
      <c r="Y43" s="661"/>
      <c r="Z43" s="661"/>
      <c r="AA43" s="661"/>
      <c r="AB43" s="661"/>
      <c r="AC43" s="661"/>
      <c r="AD43" s="661"/>
      <c r="AE43" s="661"/>
      <c r="AF43" s="661"/>
      <c r="AG43" s="665"/>
      <c r="AH43" s="665"/>
      <c r="AI43" s="665"/>
      <c r="AJ43" s="665"/>
      <c r="AK43" s="665"/>
    </row>
    <row r="44" spans="1:37" s="511" customFormat="1">
      <c r="C44" s="104"/>
      <c r="D44" s="104"/>
      <c r="E44" s="104"/>
      <c r="F44" s="104"/>
      <c r="G44" s="104"/>
      <c r="H44" s="104"/>
      <c r="I44" s="104"/>
      <c r="J44" s="104"/>
      <c r="M44" s="665"/>
      <c r="N44" s="661"/>
      <c r="O44" s="661"/>
      <c r="P44" s="661"/>
      <c r="Q44" s="661"/>
      <c r="R44" s="661"/>
      <c r="S44" s="661"/>
      <c r="T44" s="661"/>
      <c r="U44" s="661"/>
      <c r="V44" s="661"/>
      <c r="W44" s="661"/>
      <c r="X44" s="661"/>
      <c r="Y44" s="661"/>
      <c r="Z44" s="661"/>
      <c r="AA44" s="661"/>
      <c r="AB44" s="661"/>
      <c r="AC44" s="661"/>
      <c r="AD44" s="661"/>
      <c r="AE44" s="661"/>
      <c r="AF44" s="661"/>
      <c r="AG44" s="665"/>
      <c r="AH44" s="665"/>
      <c r="AI44" s="665"/>
      <c r="AJ44" s="665"/>
      <c r="AK44" s="665"/>
    </row>
    <row r="45" spans="1:37" s="511" customFormat="1">
      <c r="C45" s="104"/>
      <c r="D45" s="104"/>
      <c r="E45" s="104"/>
      <c r="F45" s="104"/>
      <c r="G45" s="104"/>
      <c r="H45" s="104"/>
      <c r="I45" s="104"/>
      <c r="J45" s="104"/>
      <c r="M45" s="665"/>
      <c r="N45" s="661"/>
      <c r="O45" s="661"/>
      <c r="P45" s="661"/>
      <c r="Q45" s="661"/>
      <c r="R45" s="661"/>
      <c r="S45" s="661"/>
      <c r="T45" s="661"/>
      <c r="U45" s="661"/>
      <c r="V45" s="661"/>
      <c r="W45" s="661"/>
      <c r="X45" s="661"/>
      <c r="Y45" s="661"/>
      <c r="Z45" s="661"/>
      <c r="AA45" s="661"/>
      <c r="AB45" s="661"/>
      <c r="AC45" s="661"/>
      <c r="AD45" s="661"/>
      <c r="AE45" s="661"/>
      <c r="AF45" s="661"/>
      <c r="AG45" s="665"/>
      <c r="AH45" s="665"/>
      <c r="AI45" s="665"/>
      <c r="AJ45" s="665"/>
      <c r="AK45" s="665"/>
    </row>
    <row r="46" spans="1:37" s="511" customFormat="1">
      <c r="C46" s="104"/>
      <c r="D46" s="104"/>
      <c r="E46" s="104"/>
      <c r="F46" s="104"/>
      <c r="G46" s="104"/>
      <c r="H46" s="104"/>
      <c r="I46" s="104"/>
      <c r="J46" s="104"/>
      <c r="M46" s="665"/>
      <c r="N46" s="661"/>
      <c r="O46" s="661"/>
      <c r="P46" s="661"/>
      <c r="Q46" s="661"/>
      <c r="R46" s="661"/>
      <c r="S46" s="661"/>
      <c r="T46" s="661"/>
      <c r="U46" s="661"/>
      <c r="V46" s="661"/>
      <c r="W46" s="661"/>
      <c r="X46" s="661"/>
      <c r="Y46" s="661"/>
      <c r="Z46" s="661"/>
      <c r="AA46" s="661"/>
      <c r="AB46" s="661"/>
      <c r="AC46" s="661"/>
      <c r="AD46" s="661"/>
      <c r="AE46" s="661"/>
      <c r="AF46" s="661"/>
      <c r="AG46" s="665"/>
      <c r="AH46" s="665"/>
      <c r="AI46" s="665"/>
      <c r="AJ46" s="665"/>
      <c r="AK46" s="665"/>
    </row>
    <row r="47" spans="1:37" s="511" customFormat="1">
      <c r="C47" s="104"/>
      <c r="D47" s="104"/>
      <c r="E47" s="104"/>
      <c r="F47" s="104"/>
      <c r="G47" s="104"/>
      <c r="H47" s="104"/>
      <c r="I47" s="104"/>
      <c r="J47" s="104"/>
      <c r="M47" s="665"/>
      <c r="N47" s="661"/>
      <c r="O47" s="661"/>
      <c r="P47" s="661"/>
      <c r="Q47" s="661"/>
      <c r="R47" s="661"/>
      <c r="S47" s="661"/>
      <c r="T47" s="661"/>
      <c r="U47" s="661"/>
      <c r="V47" s="661"/>
      <c r="W47" s="661"/>
      <c r="X47" s="661"/>
      <c r="Y47" s="661"/>
      <c r="Z47" s="661"/>
      <c r="AA47" s="661"/>
      <c r="AB47" s="661"/>
      <c r="AC47" s="661"/>
      <c r="AD47" s="661"/>
      <c r="AE47" s="661"/>
      <c r="AF47" s="661"/>
      <c r="AG47" s="665"/>
      <c r="AH47" s="665"/>
      <c r="AI47" s="665"/>
      <c r="AJ47" s="665"/>
      <c r="AK47" s="665"/>
    </row>
    <row r="48" spans="1:37" s="511" customFormat="1">
      <c r="C48" s="104"/>
      <c r="D48" s="104"/>
      <c r="E48" s="104"/>
      <c r="F48" s="104"/>
      <c r="G48" s="104"/>
      <c r="H48" s="104"/>
      <c r="I48" s="104"/>
      <c r="J48" s="104"/>
      <c r="M48" s="665"/>
      <c r="N48" s="661"/>
      <c r="O48" s="661"/>
      <c r="P48" s="661"/>
      <c r="Q48" s="661"/>
      <c r="R48" s="661"/>
      <c r="S48" s="661"/>
      <c r="T48" s="661"/>
      <c r="U48" s="661"/>
      <c r="V48" s="661"/>
      <c r="W48" s="661"/>
      <c r="X48" s="661"/>
      <c r="Y48" s="661"/>
      <c r="Z48" s="661"/>
      <c r="AA48" s="661"/>
      <c r="AB48" s="661"/>
      <c r="AC48" s="661"/>
      <c r="AD48" s="661"/>
      <c r="AE48" s="661"/>
      <c r="AF48" s="661"/>
      <c r="AG48" s="665"/>
      <c r="AH48" s="665"/>
      <c r="AI48" s="665"/>
      <c r="AJ48" s="665"/>
      <c r="AK48" s="665"/>
    </row>
    <row r="49" spans="3:37" s="511" customFormat="1">
      <c r="C49" s="104"/>
      <c r="D49" s="104"/>
      <c r="E49" s="104"/>
      <c r="F49" s="104"/>
      <c r="G49" s="104"/>
      <c r="H49" s="104"/>
      <c r="I49" s="104"/>
      <c r="J49" s="104"/>
      <c r="M49" s="665"/>
      <c r="N49" s="661"/>
      <c r="O49" s="661"/>
      <c r="P49" s="661"/>
      <c r="Q49" s="661"/>
      <c r="R49" s="661"/>
      <c r="S49" s="661"/>
      <c r="T49" s="661"/>
      <c r="U49" s="661"/>
      <c r="V49" s="661"/>
      <c r="W49" s="661"/>
      <c r="X49" s="661"/>
      <c r="Y49" s="661"/>
      <c r="Z49" s="661"/>
      <c r="AA49" s="661"/>
      <c r="AB49" s="661"/>
      <c r="AC49" s="661"/>
      <c r="AD49" s="661"/>
      <c r="AE49" s="661"/>
      <c r="AF49" s="661"/>
      <c r="AG49" s="665"/>
      <c r="AH49" s="665"/>
      <c r="AI49" s="665"/>
      <c r="AJ49" s="665"/>
      <c r="AK49" s="665"/>
    </row>
    <row r="50" spans="3:37" s="511" customFormat="1">
      <c r="C50" s="104"/>
      <c r="D50" s="104"/>
      <c r="E50" s="104"/>
      <c r="F50" s="104"/>
      <c r="G50" s="104"/>
      <c r="H50" s="104"/>
      <c r="I50" s="104"/>
      <c r="J50" s="104"/>
      <c r="M50" s="665"/>
      <c r="N50" s="661"/>
      <c r="O50" s="661"/>
      <c r="P50" s="661"/>
      <c r="Q50" s="661"/>
      <c r="R50" s="661"/>
      <c r="S50" s="661"/>
      <c r="T50" s="661"/>
      <c r="U50" s="661"/>
      <c r="V50" s="661"/>
      <c r="W50" s="661"/>
      <c r="X50" s="661"/>
      <c r="Y50" s="661"/>
      <c r="Z50" s="661"/>
      <c r="AA50" s="661"/>
      <c r="AB50" s="661"/>
      <c r="AC50" s="661"/>
      <c r="AD50" s="661"/>
      <c r="AE50" s="661"/>
      <c r="AF50" s="661"/>
      <c r="AG50" s="665"/>
      <c r="AH50" s="665"/>
      <c r="AI50" s="665"/>
      <c r="AJ50" s="665"/>
      <c r="AK50" s="665"/>
    </row>
    <row r="51" spans="3:37" s="511" customFormat="1">
      <c r="C51" s="104"/>
      <c r="D51" s="104"/>
      <c r="E51" s="104"/>
      <c r="F51" s="104"/>
      <c r="G51" s="104"/>
      <c r="H51" s="104"/>
      <c r="I51" s="104"/>
      <c r="J51" s="104"/>
      <c r="M51" s="665"/>
      <c r="N51" s="661"/>
      <c r="O51" s="661"/>
      <c r="P51" s="661"/>
      <c r="Q51" s="661"/>
      <c r="R51" s="661"/>
      <c r="S51" s="661"/>
      <c r="T51" s="661"/>
      <c r="U51" s="661"/>
      <c r="V51" s="661"/>
      <c r="W51" s="661"/>
      <c r="X51" s="661"/>
      <c r="Y51" s="661"/>
      <c r="Z51" s="661"/>
      <c r="AA51" s="661"/>
      <c r="AB51" s="661"/>
      <c r="AC51" s="661"/>
      <c r="AD51" s="661"/>
      <c r="AE51" s="661"/>
      <c r="AF51" s="661"/>
      <c r="AG51" s="665"/>
      <c r="AH51" s="665"/>
      <c r="AI51" s="665"/>
      <c r="AJ51" s="665"/>
      <c r="AK51" s="665"/>
    </row>
    <row r="52" spans="3:37" s="511" customFormat="1">
      <c r="C52" s="104"/>
      <c r="D52" s="104"/>
      <c r="E52" s="104"/>
      <c r="F52" s="104"/>
      <c r="G52" s="104"/>
      <c r="H52" s="104"/>
      <c r="I52" s="104"/>
      <c r="J52" s="104"/>
      <c r="M52" s="665"/>
      <c r="N52" s="661"/>
      <c r="O52" s="661"/>
      <c r="P52" s="661"/>
      <c r="Q52" s="661"/>
      <c r="R52" s="661"/>
      <c r="S52" s="661"/>
      <c r="T52" s="661"/>
      <c r="U52" s="661"/>
      <c r="V52" s="661"/>
      <c r="W52" s="661"/>
      <c r="X52" s="661"/>
      <c r="Y52" s="661"/>
      <c r="Z52" s="661"/>
      <c r="AA52" s="661"/>
      <c r="AB52" s="661"/>
      <c r="AC52" s="661"/>
      <c r="AD52" s="661"/>
      <c r="AE52" s="661"/>
      <c r="AF52" s="661"/>
      <c r="AG52" s="665"/>
      <c r="AH52" s="665"/>
      <c r="AI52" s="665"/>
      <c r="AJ52" s="665"/>
      <c r="AK52" s="665"/>
    </row>
    <row r="53" spans="3:37" s="511" customFormat="1">
      <c r="C53" s="104"/>
      <c r="D53" s="104"/>
      <c r="E53" s="104"/>
      <c r="F53" s="104"/>
      <c r="G53" s="104"/>
      <c r="H53" s="104"/>
      <c r="I53" s="104"/>
      <c r="J53" s="104"/>
      <c r="M53" s="665"/>
      <c r="N53" s="661"/>
      <c r="O53" s="661"/>
      <c r="P53" s="661"/>
      <c r="Q53" s="661"/>
      <c r="R53" s="661"/>
      <c r="S53" s="661"/>
      <c r="T53" s="661"/>
      <c r="U53" s="661"/>
      <c r="V53" s="661"/>
      <c r="W53" s="661"/>
      <c r="X53" s="661"/>
      <c r="Y53" s="661"/>
      <c r="Z53" s="661"/>
      <c r="AA53" s="661"/>
      <c r="AB53" s="661"/>
      <c r="AC53" s="661"/>
      <c r="AD53" s="661"/>
      <c r="AE53" s="661"/>
      <c r="AF53" s="661"/>
      <c r="AG53" s="665"/>
      <c r="AH53" s="665"/>
      <c r="AI53" s="665"/>
      <c r="AJ53" s="665"/>
      <c r="AK53" s="665"/>
    </row>
    <row r="54" spans="3:37" s="511" customFormat="1">
      <c r="C54" s="104"/>
      <c r="D54" s="104"/>
      <c r="E54" s="104"/>
      <c r="F54" s="104"/>
      <c r="G54" s="104"/>
      <c r="H54" s="104"/>
      <c r="I54" s="104"/>
      <c r="J54" s="104"/>
      <c r="M54" s="665"/>
      <c r="N54" s="661"/>
      <c r="O54" s="661"/>
      <c r="P54" s="661"/>
      <c r="Q54" s="661"/>
      <c r="R54" s="661"/>
      <c r="S54" s="661"/>
      <c r="T54" s="661"/>
      <c r="U54" s="661"/>
      <c r="V54" s="661"/>
      <c r="W54" s="661"/>
      <c r="X54" s="661"/>
      <c r="Y54" s="661"/>
      <c r="Z54" s="661"/>
      <c r="AA54" s="661"/>
      <c r="AB54" s="661"/>
      <c r="AC54" s="661"/>
      <c r="AD54" s="661"/>
      <c r="AE54" s="661"/>
      <c r="AF54" s="661"/>
      <c r="AG54" s="665"/>
      <c r="AH54" s="665"/>
      <c r="AI54" s="665"/>
      <c r="AJ54" s="665"/>
      <c r="AK54" s="665"/>
    </row>
    <row r="55" spans="3:37" s="511" customFormat="1">
      <c r="C55" s="104"/>
      <c r="D55" s="104"/>
      <c r="E55" s="104"/>
      <c r="F55" s="104"/>
      <c r="G55" s="104"/>
      <c r="H55" s="104"/>
      <c r="I55" s="104"/>
      <c r="J55" s="104"/>
      <c r="M55" s="665"/>
      <c r="N55" s="661"/>
      <c r="O55" s="661"/>
      <c r="P55" s="661"/>
      <c r="Q55" s="661"/>
      <c r="R55" s="661"/>
      <c r="S55" s="661"/>
      <c r="T55" s="661"/>
      <c r="U55" s="661"/>
      <c r="V55" s="661"/>
      <c r="W55" s="661"/>
      <c r="X55" s="661"/>
      <c r="Y55" s="661"/>
      <c r="Z55" s="661"/>
      <c r="AA55" s="661"/>
      <c r="AB55" s="661"/>
      <c r="AC55" s="661"/>
      <c r="AD55" s="661"/>
      <c r="AE55" s="661"/>
      <c r="AF55" s="661"/>
      <c r="AG55" s="665"/>
      <c r="AH55" s="665"/>
      <c r="AI55" s="665"/>
      <c r="AJ55" s="665"/>
      <c r="AK55" s="665"/>
    </row>
    <row r="56" spans="3:37" s="511" customFormat="1">
      <c r="C56" s="104"/>
      <c r="D56" s="104"/>
      <c r="E56" s="104"/>
      <c r="F56" s="104"/>
      <c r="G56" s="104"/>
      <c r="H56" s="104"/>
      <c r="I56" s="104"/>
      <c r="J56" s="104"/>
      <c r="M56" s="665"/>
      <c r="N56" s="661"/>
      <c r="O56" s="661"/>
      <c r="P56" s="661"/>
      <c r="Q56" s="661"/>
      <c r="R56" s="661"/>
      <c r="S56" s="661"/>
      <c r="T56" s="661"/>
      <c r="U56" s="661"/>
      <c r="V56" s="661"/>
      <c r="W56" s="661"/>
      <c r="X56" s="661"/>
      <c r="Y56" s="661"/>
      <c r="Z56" s="661"/>
      <c r="AA56" s="661"/>
      <c r="AB56" s="661"/>
      <c r="AC56" s="661"/>
      <c r="AD56" s="661"/>
      <c r="AE56" s="661"/>
      <c r="AF56" s="661"/>
      <c r="AG56" s="665"/>
      <c r="AH56" s="665"/>
      <c r="AI56" s="665"/>
      <c r="AJ56" s="665"/>
      <c r="AK56" s="665"/>
    </row>
    <row r="57" spans="3:37" s="511" customFormat="1">
      <c r="C57" s="104"/>
      <c r="D57" s="104"/>
      <c r="E57" s="104"/>
      <c r="F57" s="104"/>
      <c r="G57" s="104"/>
      <c r="H57" s="104"/>
      <c r="I57" s="104"/>
      <c r="J57" s="104"/>
      <c r="M57" s="665"/>
      <c r="N57" s="661"/>
      <c r="O57" s="661"/>
      <c r="P57" s="661"/>
      <c r="Q57" s="661"/>
      <c r="R57" s="661"/>
      <c r="S57" s="661"/>
      <c r="T57" s="661"/>
      <c r="U57" s="661"/>
      <c r="V57" s="661"/>
      <c r="W57" s="661"/>
      <c r="X57" s="661"/>
      <c r="Y57" s="661"/>
      <c r="Z57" s="661"/>
      <c r="AA57" s="661"/>
      <c r="AB57" s="661"/>
      <c r="AC57" s="661"/>
      <c r="AD57" s="661"/>
      <c r="AE57" s="661"/>
      <c r="AF57" s="661"/>
      <c r="AG57" s="665"/>
      <c r="AH57" s="665"/>
      <c r="AI57" s="665"/>
      <c r="AJ57" s="665"/>
      <c r="AK57" s="665"/>
    </row>
    <row r="58" spans="3:37" s="511" customFormat="1">
      <c r="C58" s="104"/>
      <c r="D58" s="104"/>
      <c r="E58" s="104"/>
      <c r="F58" s="104"/>
      <c r="G58" s="104"/>
      <c r="H58" s="104"/>
      <c r="I58" s="104"/>
      <c r="J58" s="104"/>
      <c r="M58" s="665"/>
      <c r="N58" s="661"/>
      <c r="O58" s="661"/>
      <c r="P58" s="661"/>
      <c r="Q58" s="661"/>
      <c r="R58" s="661"/>
      <c r="S58" s="661"/>
      <c r="T58" s="661"/>
      <c r="U58" s="661"/>
      <c r="V58" s="661"/>
      <c r="W58" s="661"/>
      <c r="X58" s="661"/>
      <c r="Y58" s="661"/>
      <c r="Z58" s="661"/>
      <c r="AA58" s="661"/>
      <c r="AB58" s="661"/>
      <c r="AC58" s="661"/>
      <c r="AD58" s="661"/>
      <c r="AE58" s="661"/>
      <c r="AF58" s="661"/>
      <c r="AG58" s="665"/>
      <c r="AH58" s="665"/>
      <c r="AI58" s="665"/>
      <c r="AJ58" s="665"/>
      <c r="AK58" s="665"/>
    </row>
    <row r="59" spans="3:37" s="511" customFormat="1">
      <c r="C59" s="104"/>
      <c r="D59" s="104"/>
      <c r="E59" s="104"/>
      <c r="F59" s="104"/>
      <c r="G59" s="104"/>
      <c r="H59" s="104"/>
      <c r="I59" s="104"/>
      <c r="J59" s="104"/>
      <c r="M59" s="665"/>
      <c r="N59" s="661"/>
      <c r="O59" s="661"/>
      <c r="P59" s="661"/>
      <c r="Q59" s="661"/>
      <c r="R59" s="661"/>
      <c r="S59" s="661"/>
      <c r="T59" s="661"/>
      <c r="U59" s="661"/>
      <c r="V59" s="661"/>
      <c r="W59" s="661"/>
      <c r="X59" s="661"/>
      <c r="Y59" s="661"/>
      <c r="Z59" s="661"/>
      <c r="AA59" s="661"/>
      <c r="AB59" s="661"/>
      <c r="AC59" s="661"/>
      <c r="AD59" s="661"/>
      <c r="AE59" s="661"/>
      <c r="AF59" s="661"/>
      <c r="AG59" s="665"/>
      <c r="AH59" s="665"/>
      <c r="AI59" s="665"/>
      <c r="AJ59" s="665"/>
      <c r="AK59" s="665"/>
    </row>
    <row r="60" spans="3:37" s="511" customFormat="1">
      <c r="C60" s="104"/>
      <c r="D60" s="104"/>
      <c r="E60" s="104"/>
      <c r="F60" s="104"/>
      <c r="G60" s="104"/>
      <c r="H60" s="104"/>
      <c r="I60" s="104"/>
      <c r="J60" s="104"/>
      <c r="M60" s="665"/>
      <c r="N60" s="661"/>
      <c r="O60" s="661"/>
      <c r="P60" s="661"/>
      <c r="Q60" s="661"/>
      <c r="R60" s="661"/>
      <c r="S60" s="661"/>
      <c r="T60" s="661"/>
      <c r="U60" s="661"/>
      <c r="V60" s="661"/>
      <c r="W60" s="661"/>
      <c r="X60" s="661"/>
      <c r="Y60" s="661"/>
      <c r="Z60" s="661"/>
      <c r="AA60" s="661"/>
      <c r="AB60" s="661"/>
      <c r="AC60" s="661"/>
      <c r="AD60" s="661"/>
      <c r="AE60" s="661"/>
      <c r="AF60" s="661"/>
      <c r="AG60" s="665"/>
      <c r="AH60" s="665"/>
      <c r="AI60" s="665"/>
      <c r="AJ60" s="665"/>
      <c r="AK60" s="665"/>
    </row>
    <row r="61" spans="3:37" s="511" customFormat="1">
      <c r="C61" s="104"/>
      <c r="D61" s="104"/>
      <c r="E61" s="104"/>
      <c r="F61" s="104"/>
      <c r="G61" s="104"/>
      <c r="H61" s="104"/>
      <c r="I61" s="104"/>
      <c r="J61" s="104"/>
      <c r="M61" s="665"/>
      <c r="N61" s="661"/>
      <c r="O61" s="661"/>
      <c r="P61" s="661"/>
      <c r="Q61" s="661"/>
      <c r="R61" s="661"/>
      <c r="S61" s="661"/>
      <c r="T61" s="661"/>
      <c r="U61" s="661"/>
      <c r="V61" s="661"/>
      <c r="W61" s="661"/>
      <c r="X61" s="661"/>
      <c r="Y61" s="661"/>
      <c r="Z61" s="661"/>
      <c r="AA61" s="661"/>
      <c r="AB61" s="661"/>
      <c r="AC61" s="661"/>
      <c r="AD61" s="661"/>
      <c r="AE61" s="661"/>
      <c r="AF61" s="661"/>
      <c r="AG61" s="665"/>
      <c r="AH61" s="665"/>
      <c r="AI61" s="665"/>
      <c r="AJ61" s="665"/>
      <c r="AK61" s="665"/>
    </row>
    <row r="62" spans="3:37" s="511" customFormat="1">
      <c r="C62" s="104"/>
      <c r="D62" s="104"/>
      <c r="E62" s="104"/>
      <c r="F62" s="104"/>
      <c r="G62" s="104"/>
      <c r="H62" s="104"/>
      <c r="I62" s="104"/>
      <c r="J62" s="104"/>
      <c r="M62" s="665"/>
      <c r="N62" s="661"/>
      <c r="O62" s="661"/>
      <c r="P62" s="661"/>
      <c r="Q62" s="661"/>
      <c r="R62" s="661"/>
      <c r="S62" s="661"/>
      <c r="T62" s="661"/>
      <c r="U62" s="661"/>
      <c r="V62" s="661"/>
      <c r="W62" s="661"/>
      <c r="X62" s="661"/>
      <c r="Y62" s="661"/>
      <c r="Z62" s="661"/>
      <c r="AA62" s="661"/>
      <c r="AB62" s="661"/>
      <c r="AC62" s="661"/>
      <c r="AD62" s="661"/>
      <c r="AE62" s="661"/>
      <c r="AF62" s="661"/>
      <c r="AG62" s="665"/>
      <c r="AH62" s="665"/>
      <c r="AI62" s="665"/>
      <c r="AJ62" s="665"/>
      <c r="AK62" s="665"/>
    </row>
    <row r="63" spans="3:37" s="511" customFormat="1">
      <c r="C63" s="104"/>
      <c r="D63" s="104"/>
      <c r="E63" s="104"/>
      <c r="F63" s="104"/>
      <c r="G63" s="104"/>
      <c r="H63" s="104"/>
      <c r="I63" s="104"/>
      <c r="J63" s="104"/>
      <c r="M63" s="665"/>
      <c r="N63" s="661"/>
      <c r="O63" s="661"/>
      <c r="P63" s="661"/>
      <c r="Q63" s="661"/>
      <c r="R63" s="661"/>
      <c r="S63" s="661"/>
      <c r="T63" s="661"/>
      <c r="U63" s="661"/>
      <c r="V63" s="661"/>
      <c r="W63" s="661"/>
      <c r="X63" s="661"/>
      <c r="Y63" s="661"/>
      <c r="Z63" s="661"/>
      <c r="AA63" s="661"/>
      <c r="AB63" s="661"/>
      <c r="AC63" s="661"/>
      <c r="AD63" s="661"/>
      <c r="AE63" s="661"/>
      <c r="AF63" s="661"/>
      <c r="AG63" s="665"/>
      <c r="AH63" s="665"/>
      <c r="AI63" s="665"/>
      <c r="AJ63" s="665"/>
      <c r="AK63" s="665"/>
    </row>
    <row r="64" spans="3:37" s="511" customFormat="1">
      <c r="C64" s="104"/>
      <c r="D64" s="104"/>
      <c r="E64" s="104"/>
      <c r="F64" s="104"/>
      <c r="G64" s="104"/>
      <c r="H64" s="104"/>
      <c r="I64" s="104"/>
      <c r="J64" s="104"/>
      <c r="M64" s="665"/>
      <c r="N64" s="661"/>
      <c r="O64" s="661"/>
      <c r="P64" s="661"/>
      <c r="Q64" s="661"/>
      <c r="R64" s="661"/>
      <c r="S64" s="661"/>
      <c r="T64" s="661"/>
      <c r="U64" s="661"/>
      <c r="V64" s="661"/>
      <c r="W64" s="661"/>
      <c r="X64" s="661"/>
      <c r="Y64" s="661"/>
      <c r="Z64" s="661"/>
      <c r="AA64" s="661"/>
      <c r="AB64" s="661"/>
      <c r="AC64" s="661"/>
      <c r="AD64" s="661"/>
      <c r="AE64" s="661"/>
      <c r="AF64" s="661"/>
      <c r="AG64" s="665"/>
      <c r="AH64" s="665"/>
      <c r="AI64" s="665"/>
      <c r="AJ64" s="665"/>
      <c r="AK64" s="665"/>
    </row>
    <row r="65" spans="3:37" s="511" customFormat="1">
      <c r="C65" s="104"/>
      <c r="D65" s="104"/>
      <c r="E65" s="104"/>
      <c r="F65" s="104"/>
      <c r="G65" s="104"/>
      <c r="H65" s="104"/>
      <c r="I65" s="104"/>
      <c r="J65" s="104"/>
      <c r="M65" s="665"/>
      <c r="N65" s="661"/>
      <c r="O65" s="661"/>
      <c r="P65" s="661"/>
      <c r="Q65" s="661"/>
      <c r="R65" s="661"/>
      <c r="S65" s="661"/>
      <c r="T65" s="661"/>
      <c r="U65" s="661"/>
      <c r="V65" s="661"/>
      <c r="W65" s="661"/>
      <c r="X65" s="661"/>
      <c r="Y65" s="661"/>
      <c r="Z65" s="661"/>
      <c r="AA65" s="661"/>
      <c r="AB65" s="661"/>
      <c r="AC65" s="661"/>
      <c r="AD65" s="661"/>
      <c r="AE65" s="661"/>
      <c r="AF65" s="661"/>
      <c r="AG65" s="665"/>
      <c r="AH65" s="665"/>
      <c r="AI65" s="665"/>
      <c r="AJ65" s="665"/>
      <c r="AK65" s="665"/>
    </row>
    <row r="66" spans="3:37" s="511" customFormat="1">
      <c r="C66" s="104"/>
      <c r="D66" s="104"/>
      <c r="E66" s="104"/>
      <c r="F66" s="104"/>
      <c r="G66" s="104"/>
      <c r="H66" s="104"/>
      <c r="I66" s="104"/>
      <c r="J66" s="104"/>
      <c r="M66" s="665"/>
      <c r="N66" s="661"/>
      <c r="O66" s="661"/>
      <c r="P66" s="661"/>
      <c r="Q66" s="661"/>
      <c r="R66" s="661"/>
      <c r="S66" s="661"/>
      <c r="T66" s="661"/>
      <c r="U66" s="661"/>
      <c r="V66" s="661"/>
      <c r="W66" s="661"/>
      <c r="X66" s="661"/>
      <c r="Y66" s="661"/>
      <c r="Z66" s="661"/>
      <c r="AA66" s="661"/>
      <c r="AB66" s="661"/>
      <c r="AC66" s="661"/>
      <c r="AD66" s="661"/>
      <c r="AE66" s="661"/>
      <c r="AF66" s="661"/>
      <c r="AG66" s="665"/>
      <c r="AH66" s="665"/>
      <c r="AI66" s="665"/>
      <c r="AJ66" s="665"/>
      <c r="AK66" s="665"/>
    </row>
    <row r="67" spans="3:37" s="511" customFormat="1">
      <c r="C67" s="104"/>
      <c r="D67" s="104"/>
      <c r="E67" s="104"/>
      <c r="F67" s="104"/>
      <c r="G67" s="104"/>
      <c r="H67" s="104"/>
      <c r="I67" s="104"/>
      <c r="J67" s="104"/>
      <c r="M67" s="665"/>
      <c r="N67" s="661"/>
      <c r="O67" s="661"/>
      <c r="P67" s="661"/>
      <c r="Q67" s="661"/>
      <c r="R67" s="661"/>
      <c r="S67" s="661"/>
      <c r="T67" s="661"/>
      <c r="U67" s="661"/>
      <c r="V67" s="661"/>
      <c r="W67" s="661"/>
      <c r="X67" s="661"/>
      <c r="Y67" s="661"/>
      <c r="Z67" s="661"/>
      <c r="AA67" s="661"/>
      <c r="AB67" s="661"/>
      <c r="AC67" s="661"/>
      <c r="AD67" s="661"/>
      <c r="AE67" s="661"/>
      <c r="AF67" s="661"/>
      <c r="AG67" s="665"/>
      <c r="AH67" s="665"/>
      <c r="AI67" s="665"/>
      <c r="AJ67" s="665"/>
      <c r="AK67" s="665"/>
    </row>
    <row r="68" spans="3:37" s="511" customFormat="1">
      <c r="C68" s="104"/>
      <c r="D68" s="104"/>
      <c r="E68" s="104"/>
      <c r="F68" s="104"/>
      <c r="G68" s="104"/>
      <c r="H68" s="104"/>
      <c r="I68" s="104"/>
      <c r="J68" s="104"/>
      <c r="M68" s="665"/>
      <c r="N68" s="661"/>
      <c r="O68" s="661"/>
      <c r="P68" s="661"/>
      <c r="Q68" s="661"/>
      <c r="R68" s="661"/>
      <c r="S68" s="661"/>
      <c r="T68" s="661"/>
      <c r="U68" s="661"/>
      <c r="V68" s="661"/>
      <c r="W68" s="661"/>
      <c r="X68" s="661"/>
      <c r="Y68" s="661"/>
      <c r="Z68" s="661"/>
      <c r="AA68" s="661"/>
      <c r="AB68" s="661"/>
      <c r="AC68" s="661"/>
      <c r="AD68" s="661"/>
      <c r="AE68" s="661"/>
      <c r="AF68" s="661"/>
      <c r="AG68" s="665"/>
      <c r="AH68" s="665"/>
      <c r="AI68" s="665"/>
      <c r="AJ68" s="665"/>
      <c r="AK68" s="665"/>
    </row>
    <row r="69" spans="3:37" s="511" customFormat="1">
      <c r="C69" s="104"/>
      <c r="D69" s="104"/>
      <c r="E69" s="104"/>
      <c r="F69" s="104"/>
      <c r="G69" s="104"/>
      <c r="H69" s="104"/>
      <c r="I69" s="104"/>
      <c r="J69" s="104"/>
      <c r="M69" s="665"/>
      <c r="N69" s="661"/>
      <c r="O69" s="661"/>
      <c r="P69" s="661"/>
      <c r="Q69" s="661"/>
      <c r="R69" s="661"/>
      <c r="S69" s="661"/>
      <c r="T69" s="661"/>
      <c r="U69" s="661"/>
      <c r="V69" s="661"/>
      <c r="W69" s="661"/>
      <c r="X69" s="661"/>
      <c r="Y69" s="661"/>
      <c r="Z69" s="661"/>
      <c r="AA69" s="661"/>
      <c r="AB69" s="661"/>
      <c r="AC69" s="661"/>
      <c r="AD69" s="661"/>
      <c r="AE69" s="661"/>
      <c r="AF69" s="661"/>
      <c r="AG69" s="665"/>
      <c r="AH69" s="665"/>
      <c r="AI69" s="665"/>
      <c r="AJ69" s="665"/>
      <c r="AK69" s="665"/>
    </row>
    <row r="70" spans="3:37" s="511" customFormat="1">
      <c r="C70" s="104"/>
      <c r="D70" s="104"/>
      <c r="E70" s="104"/>
      <c r="F70" s="104"/>
      <c r="G70" s="104"/>
      <c r="H70" s="104"/>
      <c r="I70" s="104"/>
      <c r="J70" s="104"/>
      <c r="M70" s="665"/>
      <c r="N70" s="661"/>
      <c r="O70" s="661"/>
      <c r="P70" s="661"/>
      <c r="Q70" s="661"/>
      <c r="R70" s="661"/>
      <c r="S70" s="661"/>
      <c r="T70" s="661"/>
      <c r="U70" s="661"/>
      <c r="V70" s="661"/>
      <c r="W70" s="661"/>
      <c r="X70" s="661"/>
      <c r="Y70" s="661"/>
      <c r="Z70" s="661"/>
      <c r="AA70" s="661"/>
      <c r="AB70" s="661"/>
      <c r="AC70" s="661"/>
      <c r="AD70" s="661"/>
      <c r="AE70" s="661"/>
      <c r="AF70" s="661"/>
      <c r="AG70" s="665"/>
      <c r="AH70" s="665"/>
      <c r="AI70" s="665"/>
      <c r="AJ70" s="665"/>
      <c r="AK70" s="66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2:M60"/>
  <sheetViews>
    <sheetView workbookViewId="0">
      <selection activeCell="F19" sqref="F19"/>
    </sheetView>
  </sheetViews>
  <sheetFormatPr defaultRowHeight="15.75"/>
  <cols>
    <col min="1" max="1" width="7.85546875" style="222" customWidth="1"/>
    <col min="2" max="2" width="23.85546875" customWidth="1"/>
    <col min="3" max="3" width="25.85546875" customWidth="1"/>
    <col min="4" max="4" width="13.140625" style="223" customWidth="1"/>
    <col min="5" max="5" width="9.42578125" style="223" bestFit="1" customWidth="1"/>
    <col min="6" max="6" width="11.85546875" style="315" customWidth="1"/>
    <col min="7" max="7" width="12.5703125" style="223" customWidth="1"/>
    <col min="8" max="8" width="9.140625" style="1"/>
    <col min="9" max="9" width="9.140625" style="222"/>
  </cols>
  <sheetData>
    <row r="2" spans="1:13">
      <c r="B2" s="187" t="s">
        <v>442</v>
      </c>
    </row>
    <row r="3" spans="1:13">
      <c r="B3" s="188" t="s">
        <v>443</v>
      </c>
    </row>
    <row r="4" spans="1:13">
      <c r="B4" s="189" t="s">
        <v>444</v>
      </c>
    </row>
    <row r="5" spans="1:13">
      <c r="B5" t="s">
        <v>96</v>
      </c>
    </row>
    <row r="6" spans="1:13">
      <c r="B6" s="224"/>
    </row>
    <row r="7" spans="1:13">
      <c r="B7" s="224"/>
      <c r="D7" s="225" t="s">
        <v>192</v>
      </c>
      <c r="G7" s="223">
        <v>75</v>
      </c>
      <c r="H7" s="1" t="s">
        <v>683</v>
      </c>
    </row>
    <row r="8" spans="1:13">
      <c r="A8" s="226"/>
      <c r="B8" s="25"/>
      <c r="C8" s="25"/>
      <c r="D8" s="227" t="s">
        <v>193</v>
      </c>
    </row>
    <row r="9" spans="1:13" s="161" customFormat="1" ht="78.75">
      <c r="A9" s="85" t="s">
        <v>173</v>
      </c>
      <c r="B9" s="338" t="s">
        <v>447</v>
      </c>
      <c r="C9" s="192" t="s">
        <v>194</v>
      </c>
      <c r="D9" s="85" t="s">
        <v>196</v>
      </c>
      <c r="E9" s="85" t="s">
        <v>176</v>
      </c>
      <c r="F9" s="316" t="s">
        <v>197</v>
      </c>
      <c r="G9" s="85" t="s">
        <v>198</v>
      </c>
      <c r="H9" s="339" t="s">
        <v>445</v>
      </c>
      <c r="I9" s="340" t="s">
        <v>446</v>
      </c>
      <c r="J9" s="230"/>
      <c r="K9" s="230"/>
      <c r="L9" s="230"/>
      <c r="M9" s="230"/>
    </row>
    <row r="10" spans="1:13" s="161" customFormat="1">
      <c r="A10" s="85">
        <v>1</v>
      </c>
      <c r="B10" s="232">
        <v>44166</v>
      </c>
      <c r="C10" s="192"/>
      <c r="D10" s="85"/>
      <c r="E10" s="85"/>
      <c r="F10" s="316"/>
      <c r="G10" s="85"/>
      <c r="H10" s="160"/>
      <c r="I10" s="229"/>
      <c r="J10" s="230"/>
      <c r="K10" s="230"/>
      <c r="L10" s="230"/>
      <c r="M10" s="230"/>
    </row>
    <row r="11" spans="1:13" s="161" customFormat="1">
      <c r="A11" s="85"/>
      <c r="B11" s="232">
        <v>44197</v>
      </c>
      <c r="C11" s="232"/>
      <c r="D11" s="85"/>
      <c r="E11" s="85"/>
      <c r="F11" s="316"/>
      <c r="G11" s="85"/>
      <c r="H11" s="228"/>
      <c r="I11" s="229"/>
      <c r="J11" s="230"/>
      <c r="K11" s="230"/>
      <c r="L11" s="230"/>
      <c r="M11" s="230"/>
    </row>
    <row r="12" spans="1:13" s="161" customFormat="1">
      <c r="A12" s="85"/>
      <c r="B12" s="232">
        <v>44228</v>
      </c>
      <c r="C12" s="232"/>
      <c r="D12" s="85"/>
      <c r="E12" s="85"/>
      <c r="F12" s="316"/>
      <c r="G12" s="85"/>
      <c r="H12" s="228"/>
      <c r="I12" s="229"/>
      <c r="J12" s="230"/>
      <c r="K12" s="230"/>
      <c r="L12" s="230"/>
      <c r="M12" s="230"/>
    </row>
    <row r="13" spans="1:13" s="161" customFormat="1">
      <c r="A13" s="85">
        <v>2</v>
      </c>
      <c r="B13" s="192"/>
      <c r="C13" s="232"/>
      <c r="D13" s="85"/>
      <c r="E13" s="85"/>
      <c r="F13" s="316"/>
      <c r="G13" s="85"/>
      <c r="H13" s="160"/>
      <c r="I13" s="229"/>
      <c r="J13" s="230"/>
      <c r="K13" s="230"/>
      <c r="L13" s="230"/>
      <c r="M13" s="230"/>
    </row>
    <row r="14" spans="1:13" s="161" customFormat="1">
      <c r="A14" s="85"/>
      <c r="B14" s="192"/>
      <c r="C14" s="232"/>
      <c r="D14" s="85"/>
      <c r="E14" s="85"/>
      <c r="F14" s="316"/>
      <c r="G14" s="85"/>
      <c r="H14" s="228"/>
      <c r="I14" s="229"/>
      <c r="J14" s="230"/>
      <c r="K14" s="230"/>
      <c r="L14" s="230"/>
      <c r="M14" s="230"/>
    </row>
    <row r="15" spans="1:13" s="161" customFormat="1">
      <c r="A15" s="85"/>
      <c r="B15" s="192"/>
      <c r="C15" s="232"/>
      <c r="D15" s="85"/>
      <c r="E15" s="85"/>
      <c r="F15" s="316"/>
      <c r="G15" s="85"/>
      <c r="H15" s="228"/>
      <c r="I15" s="229"/>
      <c r="J15" s="230"/>
      <c r="K15" s="230"/>
      <c r="L15" s="230"/>
      <c r="M15" s="230"/>
    </row>
    <row r="16" spans="1:13" s="161" customFormat="1">
      <c r="A16" s="85"/>
      <c r="B16" s="192"/>
      <c r="C16" s="232"/>
      <c r="D16" s="85"/>
      <c r="E16" s="85"/>
      <c r="F16" s="316"/>
      <c r="G16" s="85"/>
      <c r="H16" s="228"/>
      <c r="I16" s="229"/>
      <c r="J16" s="230"/>
      <c r="K16" s="230"/>
      <c r="L16" s="230"/>
      <c r="M16" s="230"/>
    </row>
    <row r="17" spans="1:13" s="161" customFormat="1">
      <c r="A17" s="85"/>
      <c r="B17" s="192"/>
      <c r="C17" s="232"/>
      <c r="D17" s="85"/>
      <c r="E17" s="85"/>
      <c r="F17" s="316"/>
      <c r="G17" s="85"/>
      <c r="H17" s="228"/>
      <c r="I17" s="229"/>
      <c r="J17" s="230"/>
      <c r="K17" s="230"/>
      <c r="L17" s="230"/>
      <c r="M17" s="230"/>
    </row>
    <row r="18" spans="1:13" s="161" customFormat="1">
      <c r="A18" s="85"/>
      <c r="B18" s="192"/>
      <c r="C18" s="232"/>
      <c r="D18" s="85"/>
      <c r="E18" s="85"/>
      <c r="F18" s="316"/>
      <c r="G18" s="85"/>
      <c r="H18" s="228"/>
      <c r="I18" s="229"/>
      <c r="J18" s="230"/>
      <c r="K18" s="230"/>
      <c r="L18" s="230"/>
      <c r="M18" s="230"/>
    </row>
    <row r="19" spans="1:13" s="161" customFormat="1">
      <c r="A19" s="85"/>
      <c r="B19" s="192"/>
      <c r="C19" s="232"/>
      <c r="D19" s="85"/>
      <c r="E19" s="85"/>
      <c r="F19" s="316"/>
      <c r="G19" s="85"/>
      <c r="H19" s="228"/>
      <c r="I19" s="229"/>
      <c r="J19" s="230"/>
      <c r="K19" s="230"/>
      <c r="L19" s="230"/>
      <c r="M19" s="230"/>
    </row>
    <row r="20" spans="1:13" s="161" customFormat="1">
      <c r="A20" s="85"/>
      <c r="B20" s="192"/>
      <c r="C20" s="232"/>
      <c r="D20" s="85"/>
      <c r="E20" s="85"/>
      <c r="F20" s="316"/>
      <c r="G20" s="85"/>
      <c r="H20" s="228"/>
      <c r="I20" s="229"/>
      <c r="J20" s="230"/>
      <c r="K20" s="230"/>
      <c r="L20" s="230"/>
      <c r="M20" s="230"/>
    </row>
    <row r="21" spans="1:13" s="161" customFormat="1">
      <c r="A21" s="85"/>
      <c r="B21" s="192"/>
      <c r="C21" s="232"/>
      <c r="D21" s="85"/>
      <c r="E21" s="85"/>
      <c r="F21" s="316"/>
      <c r="G21" s="85"/>
      <c r="H21" s="228"/>
      <c r="I21" s="229"/>
      <c r="J21" s="230"/>
      <c r="K21" s="230"/>
      <c r="L21" s="230"/>
      <c r="M21" s="230"/>
    </row>
    <row r="22" spans="1:13" s="161" customFormat="1">
      <c r="A22" s="85"/>
      <c r="B22" s="192"/>
      <c r="C22" s="232"/>
      <c r="D22" s="85"/>
      <c r="E22" s="85"/>
      <c r="F22" s="316"/>
      <c r="G22" s="85"/>
      <c r="H22" s="228"/>
      <c r="I22" s="229"/>
      <c r="J22" s="230"/>
      <c r="K22" s="230"/>
      <c r="L22" s="230"/>
      <c r="M22" s="230"/>
    </row>
    <row r="23" spans="1:13" s="161" customFormat="1">
      <c r="A23" s="85"/>
      <c r="B23" s="192"/>
      <c r="C23" s="232"/>
      <c r="D23" s="85"/>
      <c r="E23" s="85"/>
      <c r="F23" s="316"/>
      <c r="G23" s="85"/>
      <c r="H23" s="228"/>
      <c r="I23" s="229"/>
      <c r="J23" s="230"/>
      <c r="K23" s="230"/>
      <c r="L23" s="230"/>
      <c r="M23" s="230"/>
    </row>
    <row r="24" spans="1:13" s="161" customFormat="1">
      <c r="A24" s="85"/>
      <c r="B24" s="192"/>
      <c r="C24" s="232"/>
      <c r="D24" s="85"/>
      <c r="E24" s="85"/>
      <c r="F24" s="316"/>
      <c r="G24" s="85"/>
      <c r="H24" s="228"/>
      <c r="I24" s="229"/>
      <c r="J24" s="230"/>
      <c r="K24" s="230"/>
      <c r="L24" s="230"/>
      <c r="M24" s="230"/>
    </row>
    <row r="25" spans="1:13" s="161" customFormat="1">
      <c r="A25" s="85"/>
      <c r="B25" s="192"/>
      <c r="C25" s="232"/>
      <c r="D25" s="85"/>
      <c r="E25" s="85"/>
      <c r="F25" s="316"/>
      <c r="G25" s="85"/>
      <c r="H25" s="228"/>
      <c r="I25" s="229"/>
      <c r="J25" s="230"/>
      <c r="K25" s="230"/>
      <c r="L25" s="230"/>
      <c r="M25" s="230"/>
    </row>
    <row r="26" spans="1:13" s="237" customFormat="1">
      <c r="A26" s="233"/>
      <c r="B26" s="233"/>
      <c r="C26" s="233"/>
      <c r="D26" s="103"/>
      <c r="E26" s="103"/>
      <c r="F26" s="317"/>
      <c r="G26" s="234"/>
      <c r="H26" s="152"/>
      <c r="I26" s="152"/>
      <c r="J26" s="235"/>
      <c r="K26" s="236"/>
      <c r="L26" s="236"/>
      <c r="M26" s="236"/>
    </row>
    <row r="27" spans="1:13" s="93" customFormat="1">
      <c r="A27" s="238"/>
      <c r="B27" s="238"/>
      <c r="C27" s="239"/>
      <c r="D27" s="234"/>
      <c r="E27" s="234"/>
      <c r="F27" s="318"/>
      <c r="G27" s="234"/>
      <c r="H27" s="240"/>
      <c r="I27" s="240"/>
      <c r="J27" s="240"/>
      <c r="K27" s="240"/>
      <c r="L27" s="241"/>
      <c r="M27" s="241"/>
    </row>
    <row r="28" spans="1:13" s="93" customFormat="1">
      <c r="A28" s="238"/>
      <c r="B28" s="238"/>
      <c r="C28" s="239"/>
      <c r="D28" s="234"/>
      <c r="E28" s="234"/>
      <c r="F28" s="318"/>
      <c r="G28" s="234"/>
      <c r="H28" s="240"/>
      <c r="I28" s="240"/>
      <c r="J28" s="240"/>
      <c r="K28" s="240"/>
      <c r="L28" s="241"/>
      <c r="M28" s="241"/>
    </row>
    <row r="29" spans="1:13" s="93" customFormat="1">
      <c r="A29" s="238"/>
      <c r="B29" s="238"/>
      <c r="C29" s="239"/>
      <c r="D29" s="234"/>
      <c r="E29" s="234"/>
      <c r="F29" s="318"/>
      <c r="G29" s="234"/>
      <c r="H29" s="240"/>
      <c r="I29" s="240"/>
      <c r="J29" s="240"/>
      <c r="K29" s="240"/>
      <c r="L29" s="241"/>
      <c r="M29" s="241"/>
    </row>
    <row r="30" spans="1:13" s="93" customFormat="1">
      <c r="A30" s="238"/>
      <c r="B30" s="238"/>
      <c r="C30" s="239"/>
      <c r="D30" s="234"/>
      <c r="E30" s="234"/>
      <c r="F30" s="318"/>
      <c r="G30" s="234"/>
      <c r="H30" s="240"/>
      <c r="I30" s="240"/>
      <c r="J30" s="240"/>
      <c r="K30" s="240"/>
      <c r="L30" s="241"/>
      <c r="M30" s="241"/>
    </row>
    <row r="31" spans="1:13" s="93" customFormat="1" ht="19.5" customHeight="1">
      <c r="A31" s="242"/>
      <c r="B31" s="238"/>
      <c r="C31" s="239"/>
      <c r="D31" s="240"/>
      <c r="E31" s="240"/>
      <c r="F31" s="319"/>
      <c r="G31" s="234"/>
      <c r="H31" s="240"/>
      <c r="I31" s="240"/>
      <c r="J31" s="240"/>
      <c r="K31" s="240"/>
      <c r="L31" s="241"/>
      <c r="M31" s="241"/>
    </row>
    <row r="32" spans="1:13" s="93" customFormat="1" ht="19.5" customHeight="1">
      <c r="A32" s="242"/>
      <c r="B32" s="238"/>
      <c r="C32" s="239"/>
      <c r="D32" s="240"/>
      <c r="E32" s="240"/>
      <c r="F32" s="319"/>
      <c r="G32" s="234"/>
      <c r="H32" s="240"/>
      <c r="I32" s="240"/>
      <c r="J32" s="240"/>
      <c r="K32" s="240"/>
      <c r="L32" s="241"/>
      <c r="M32" s="241"/>
    </row>
    <row r="33" spans="1:13" s="93" customFormat="1" ht="19.5" customHeight="1">
      <c r="A33" s="238"/>
      <c r="B33" s="238"/>
      <c r="C33" s="239"/>
      <c r="D33" s="240"/>
      <c r="E33" s="240"/>
      <c r="F33" s="319"/>
      <c r="G33" s="234"/>
      <c r="H33" s="240"/>
      <c r="I33" s="240"/>
      <c r="J33" s="240"/>
      <c r="K33" s="240"/>
      <c r="L33" s="241"/>
      <c r="M33" s="241"/>
    </row>
    <row r="34" spans="1:13" s="247" customFormat="1" ht="19.5" customHeight="1">
      <c r="A34" s="243"/>
      <c r="B34" s="244"/>
      <c r="C34" s="245"/>
      <c r="D34" s="246"/>
      <c r="E34" s="246"/>
      <c r="F34" s="320"/>
      <c r="G34" s="234"/>
      <c r="H34" s="246"/>
      <c r="I34" s="246"/>
      <c r="J34" s="246"/>
      <c r="K34" s="240"/>
      <c r="L34" s="241"/>
      <c r="M34" s="241"/>
    </row>
    <row r="35" spans="1:13" s="84" customFormat="1" ht="19.5" customHeight="1">
      <c r="A35" s="238"/>
      <c r="B35" s="244"/>
      <c r="C35" s="239"/>
      <c r="D35" s="240"/>
      <c r="E35" s="240"/>
      <c r="F35" s="319"/>
      <c r="G35" s="234"/>
      <c r="H35" s="240"/>
      <c r="I35" s="246"/>
      <c r="J35" s="240"/>
      <c r="K35" s="240"/>
      <c r="L35" s="241"/>
      <c r="M35" s="241"/>
    </row>
    <row r="36" spans="1:13" s="203" customFormat="1" ht="19.5" customHeight="1">
      <c r="A36" s="248"/>
      <c r="B36" s="249"/>
      <c r="C36" s="245"/>
      <c r="D36" s="250"/>
      <c r="E36" s="250"/>
      <c r="F36" s="321"/>
      <c r="G36" s="234"/>
      <c r="H36" s="240"/>
      <c r="I36" s="240"/>
      <c r="J36" s="250"/>
      <c r="K36" s="240"/>
      <c r="L36" s="241"/>
      <c r="M36" s="241"/>
    </row>
    <row r="37" spans="1:13" s="203" customFormat="1" ht="19.5" customHeight="1">
      <c r="A37" s="248"/>
      <c r="B37" s="249"/>
      <c r="C37" s="239"/>
      <c r="D37" s="250"/>
      <c r="E37" s="250"/>
      <c r="F37" s="321"/>
      <c r="G37" s="234"/>
      <c r="H37" s="240"/>
      <c r="I37" s="240"/>
      <c r="J37" s="250"/>
      <c r="K37" s="240"/>
      <c r="L37" s="241"/>
      <c r="M37" s="241"/>
    </row>
    <row r="38" spans="1:13" s="203" customFormat="1" ht="19.5" customHeight="1">
      <c r="A38" s="248"/>
      <c r="B38" s="249"/>
      <c r="C38" s="251"/>
      <c r="D38" s="250"/>
      <c r="E38" s="250"/>
      <c r="F38" s="321"/>
      <c r="G38" s="234"/>
      <c r="H38" s="240"/>
      <c r="I38" s="246"/>
      <c r="J38" s="250"/>
      <c r="K38" s="240"/>
      <c r="L38" s="241"/>
      <c r="M38" s="241"/>
    </row>
    <row r="39" spans="1:13" s="203" customFormat="1" ht="19.5" customHeight="1">
      <c r="A39" s="248"/>
      <c r="B39" s="249"/>
      <c r="C39" s="251"/>
      <c r="D39" s="250"/>
      <c r="E39" s="250"/>
      <c r="F39" s="321"/>
      <c r="G39" s="234"/>
      <c r="H39" s="240"/>
      <c r="I39" s="240"/>
      <c r="J39" s="250"/>
      <c r="K39" s="240"/>
      <c r="L39" s="250"/>
      <c r="M39" s="241"/>
    </row>
    <row r="40" spans="1:13" s="203" customFormat="1" ht="19.5" customHeight="1">
      <c r="A40" s="248"/>
      <c r="B40" s="249"/>
      <c r="C40" s="251"/>
      <c r="D40" s="250"/>
      <c r="E40" s="250"/>
      <c r="F40" s="321"/>
      <c r="G40" s="234"/>
      <c r="H40" s="240"/>
      <c r="I40" s="240"/>
      <c r="J40" s="250"/>
      <c r="K40" s="240"/>
      <c r="L40" s="250"/>
      <c r="M40" s="241"/>
    </row>
    <row r="41" spans="1:13" s="203" customFormat="1" ht="19.5" customHeight="1">
      <c r="A41" s="248"/>
      <c r="B41" s="249"/>
      <c r="C41" s="251"/>
      <c r="D41" s="250"/>
      <c r="E41" s="250"/>
      <c r="F41" s="321"/>
      <c r="G41" s="234"/>
      <c r="H41" s="240"/>
      <c r="I41" s="240"/>
      <c r="J41" s="250"/>
      <c r="K41" s="240"/>
      <c r="L41" s="250"/>
      <c r="M41" s="241"/>
    </row>
    <row r="42" spans="1:13" s="203" customFormat="1" ht="19.5" customHeight="1">
      <c r="A42" s="248"/>
      <c r="B42" s="249"/>
      <c r="C42" s="251"/>
      <c r="D42" s="250"/>
      <c r="E42" s="250"/>
      <c r="F42" s="321"/>
      <c r="G42" s="234"/>
      <c r="H42" s="240"/>
      <c r="I42" s="240"/>
      <c r="J42" s="250"/>
      <c r="K42" s="240"/>
      <c r="L42" s="250"/>
      <c r="M42" s="241"/>
    </row>
    <row r="43" spans="1:13" s="203" customFormat="1" ht="19.5" customHeight="1">
      <c r="A43" s="248"/>
      <c r="B43" s="249"/>
      <c r="C43" s="251"/>
      <c r="D43" s="250"/>
      <c r="E43" s="250"/>
      <c r="F43" s="321"/>
      <c r="G43" s="234"/>
      <c r="H43" s="240"/>
      <c r="I43" s="246"/>
      <c r="J43" s="250"/>
      <c r="K43" s="240"/>
      <c r="L43" s="250"/>
      <c r="M43" s="241"/>
    </row>
    <row r="44" spans="1:13" s="203" customFormat="1" ht="19.5" customHeight="1">
      <c r="A44" s="248"/>
      <c r="B44" s="249"/>
      <c r="C44" s="251"/>
      <c r="D44" s="250"/>
      <c r="E44" s="250"/>
      <c r="F44" s="321"/>
      <c r="G44" s="234"/>
      <c r="H44" s="240"/>
      <c r="I44" s="246"/>
      <c r="J44" s="250"/>
      <c r="K44" s="240"/>
      <c r="L44" s="250"/>
      <c r="M44" s="241"/>
    </row>
    <row r="45" spans="1:13" s="203" customFormat="1" ht="19.5" customHeight="1">
      <c r="A45" s="248"/>
      <c r="B45" s="249"/>
      <c r="C45" s="251"/>
      <c r="D45" s="250"/>
      <c r="E45" s="250"/>
      <c r="F45" s="321"/>
      <c r="G45" s="234"/>
      <c r="H45" s="240"/>
      <c r="I45" s="240"/>
      <c r="J45" s="250"/>
      <c r="K45" s="240"/>
      <c r="L45" s="250"/>
      <c r="M45" s="241"/>
    </row>
    <row r="46" spans="1:13" s="203" customFormat="1" ht="19.5" customHeight="1">
      <c r="A46" s="248"/>
      <c r="B46" s="249"/>
      <c r="C46" s="251"/>
      <c r="D46" s="250"/>
      <c r="E46" s="250"/>
      <c r="F46" s="321"/>
      <c r="G46" s="234"/>
      <c r="H46" s="240"/>
      <c r="I46" s="246"/>
      <c r="J46" s="250"/>
      <c r="K46" s="240"/>
      <c r="L46" s="250"/>
      <c r="M46" s="241"/>
    </row>
    <row r="47" spans="1:13" s="203" customFormat="1">
      <c r="A47" s="248"/>
      <c r="B47" s="249"/>
      <c r="C47" s="251"/>
      <c r="D47" s="250"/>
      <c r="E47" s="250"/>
      <c r="F47" s="321"/>
      <c r="G47" s="234"/>
      <c r="H47" s="240"/>
      <c r="I47" s="246"/>
      <c r="J47" s="250"/>
      <c r="K47" s="240"/>
      <c r="L47" s="250"/>
      <c r="M47" s="241"/>
    </row>
    <row r="48" spans="1:13" s="203" customFormat="1">
      <c r="A48" s="252"/>
      <c r="B48" s="215"/>
      <c r="C48" s="253"/>
      <c r="D48" s="214"/>
      <c r="E48" s="214"/>
      <c r="F48" s="322"/>
      <c r="G48" s="18"/>
      <c r="H48" s="16"/>
      <c r="I48" s="254"/>
      <c r="J48" s="214"/>
      <c r="K48" s="16"/>
      <c r="L48" s="214"/>
      <c r="M48" s="255"/>
    </row>
    <row r="49" spans="1:13" s="203" customFormat="1">
      <c r="A49" s="252"/>
      <c r="B49" s="215"/>
      <c r="C49" s="253"/>
      <c r="D49" s="214"/>
      <c r="E49" s="214"/>
      <c r="F49" s="322"/>
      <c r="G49" s="18"/>
      <c r="H49" s="16"/>
      <c r="I49" s="254"/>
      <c r="J49" s="214"/>
      <c r="K49" s="16"/>
      <c r="L49" s="214"/>
      <c r="M49" s="255"/>
    </row>
    <row r="50" spans="1:13" s="203" customFormat="1">
      <c r="A50" s="252"/>
      <c r="B50" s="215"/>
      <c r="C50" s="253"/>
      <c r="D50" s="214"/>
      <c r="E50" s="214"/>
      <c r="F50" s="322"/>
      <c r="G50" s="18"/>
      <c r="H50" s="16"/>
      <c r="I50" s="254"/>
      <c r="J50" s="214"/>
      <c r="K50" s="16"/>
      <c r="L50" s="214"/>
      <c r="M50" s="255"/>
    </row>
    <row r="51" spans="1:13" s="203" customFormat="1">
      <c r="A51" s="252"/>
      <c r="B51" s="215"/>
      <c r="C51" s="253"/>
      <c r="D51" s="214"/>
      <c r="E51" s="214"/>
      <c r="F51" s="322"/>
      <c r="G51" s="18"/>
      <c r="H51" s="16"/>
      <c r="I51" s="254"/>
      <c r="J51" s="214"/>
      <c r="K51" s="16"/>
      <c r="L51" s="214"/>
      <c r="M51" s="255"/>
    </row>
    <row r="52" spans="1:13" s="203" customFormat="1">
      <c r="A52" s="252"/>
      <c r="B52" s="215"/>
      <c r="C52" s="253"/>
      <c r="D52" s="214"/>
      <c r="E52" s="214"/>
      <c r="F52" s="322"/>
      <c r="G52" s="18"/>
      <c r="H52" s="16"/>
      <c r="I52" s="254"/>
      <c r="J52" s="214"/>
      <c r="K52" s="16"/>
      <c r="L52" s="214"/>
      <c r="M52" s="255"/>
    </row>
    <row r="53" spans="1:13" s="203" customFormat="1">
      <c r="A53" s="252"/>
      <c r="B53" s="215"/>
      <c r="C53" s="253"/>
      <c r="D53" s="214"/>
      <c r="E53" s="214"/>
      <c r="F53" s="322"/>
      <c r="G53" s="18"/>
      <c r="H53" s="16"/>
      <c r="I53" s="254"/>
      <c r="J53" s="214"/>
      <c r="K53" s="16"/>
      <c r="L53" s="214"/>
      <c r="M53" s="255"/>
    </row>
    <row r="54" spans="1:13" s="203" customFormat="1">
      <c r="A54" s="252"/>
      <c r="B54" s="256"/>
      <c r="C54" s="253"/>
      <c r="D54" s="214"/>
      <c r="E54" s="214"/>
      <c r="F54" s="322"/>
      <c r="G54" s="18"/>
      <c r="H54" s="16"/>
      <c r="I54" s="254"/>
      <c r="J54" s="214"/>
      <c r="K54" s="16"/>
      <c r="L54" s="214"/>
      <c r="M54" s="255"/>
    </row>
    <row r="55" spans="1:13" s="203" customFormat="1">
      <c r="A55" s="252"/>
      <c r="B55" s="215"/>
      <c r="C55" s="253"/>
      <c r="D55" s="214"/>
      <c r="E55" s="214"/>
      <c r="F55" s="322"/>
      <c r="G55" s="18"/>
      <c r="H55" s="16"/>
      <c r="I55" s="254"/>
      <c r="J55" s="214"/>
      <c r="K55" s="16"/>
      <c r="L55" s="214"/>
      <c r="M55" s="255"/>
    </row>
    <row r="56" spans="1:13" s="203" customFormat="1">
      <c r="A56" s="252"/>
      <c r="B56" s="215"/>
      <c r="C56" s="253"/>
      <c r="D56" s="214"/>
      <c r="E56" s="214"/>
      <c r="F56" s="322"/>
      <c r="G56" s="18"/>
      <c r="H56" s="16"/>
      <c r="I56" s="254"/>
      <c r="J56" s="214"/>
      <c r="K56" s="16"/>
      <c r="L56" s="214"/>
      <c r="M56" s="255"/>
    </row>
    <row r="57" spans="1:13" s="203" customFormat="1">
      <c r="A57" s="252"/>
      <c r="B57" s="215"/>
      <c r="D57" s="214"/>
      <c r="E57" s="214"/>
      <c r="F57" s="322"/>
      <c r="G57" s="18"/>
      <c r="H57" s="16"/>
      <c r="I57" s="254"/>
      <c r="J57" s="214"/>
      <c r="K57" s="16"/>
      <c r="L57" s="214"/>
      <c r="M57" s="255"/>
    </row>
    <row r="58" spans="1:13" s="203" customFormat="1" ht="15">
      <c r="A58" s="223"/>
      <c r="D58" s="223"/>
      <c r="E58" s="223"/>
      <c r="F58" s="315"/>
      <c r="G58" s="223"/>
      <c r="H58" s="8"/>
      <c r="I58" s="223"/>
    </row>
    <row r="59" spans="1:13">
      <c r="F59" s="315">
        <f>SUM(F27:F47)</f>
        <v>0</v>
      </c>
      <c r="G59" s="223">
        <f>G26-F59</f>
        <v>0</v>
      </c>
    </row>
    <row r="60" spans="1:13">
      <c r="G60" s="223">
        <f>F59+G59</f>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2:O114"/>
  <sheetViews>
    <sheetView workbookViewId="0">
      <selection activeCell="B29" sqref="B29"/>
    </sheetView>
  </sheetViews>
  <sheetFormatPr defaultRowHeight="15"/>
  <cols>
    <col min="2" max="2" width="21.7109375" customWidth="1"/>
    <col min="3" max="3" width="35.5703125" customWidth="1"/>
    <col min="4" max="4" width="15.42578125" style="157" customWidth="1"/>
    <col min="5" max="8" width="13.85546875" style="185" customWidth="1"/>
    <col min="9" max="9" width="12.7109375" customWidth="1"/>
    <col min="10" max="10" width="14.28515625" style="653" customWidth="1"/>
    <col min="11" max="11" width="15.7109375" style="157" customWidth="1"/>
    <col min="12" max="12" width="14.28515625" style="157" customWidth="1"/>
    <col min="13" max="13" width="12.28515625" style="157" customWidth="1"/>
    <col min="14" max="14" width="15.5703125" style="157" customWidth="1"/>
    <col min="15" max="15" width="13.140625" style="157" customWidth="1"/>
  </cols>
  <sheetData>
    <row r="2" spans="1:15">
      <c r="B2" s="299" t="s">
        <v>429</v>
      </c>
    </row>
    <row r="3" spans="1:15">
      <c r="B3" s="188" t="s">
        <v>430</v>
      </c>
    </row>
    <row r="4" spans="1:15">
      <c r="B4" s="188" t="s">
        <v>431</v>
      </c>
    </row>
    <row r="5" spans="1:15">
      <c r="B5" s="189" t="s">
        <v>104</v>
      </c>
    </row>
    <row r="6" spans="1:15">
      <c r="B6" t="s">
        <v>105</v>
      </c>
    </row>
    <row r="8" spans="1:15" ht="18.75">
      <c r="B8" s="422" t="s">
        <v>511</v>
      </c>
      <c r="C8" s="324"/>
      <c r="E8" s="185">
        <v>2014500</v>
      </c>
      <c r="F8" s="185">
        <v>100725</v>
      </c>
      <c r="K8" s="157">
        <v>2384025</v>
      </c>
      <c r="L8" s="157">
        <v>268800</v>
      </c>
    </row>
    <row r="9" spans="1:15">
      <c r="C9" s="161" t="s">
        <v>436</v>
      </c>
      <c r="E9" s="295">
        <f>E8+(E8*0.0897)</f>
        <v>2195200.65</v>
      </c>
      <c r="F9" s="327">
        <f>F8+(F8*0.0897)</f>
        <v>109760.0325</v>
      </c>
      <c r="K9" s="157">
        <f>K8+(K8*0.0897)</f>
        <v>2597872.0425</v>
      </c>
      <c r="L9" s="157">
        <f>L8+(L8*0.0897)</f>
        <v>292911.35999999999</v>
      </c>
      <c r="O9" s="157">
        <f>E9+F9+L9</f>
        <v>2597872.0425</v>
      </c>
    </row>
    <row r="10" spans="1:15" ht="78.75">
      <c r="A10" s="192" t="s">
        <v>173</v>
      </c>
      <c r="B10" s="192" t="s">
        <v>268</v>
      </c>
      <c r="C10" s="192" t="s">
        <v>439</v>
      </c>
      <c r="D10" s="192" t="s">
        <v>412</v>
      </c>
      <c r="E10" s="193" t="s">
        <v>437</v>
      </c>
      <c r="F10" s="193" t="s">
        <v>416</v>
      </c>
      <c r="G10" s="192" t="s">
        <v>417</v>
      </c>
      <c r="H10" s="192" t="s">
        <v>196</v>
      </c>
      <c r="I10" s="192" t="s">
        <v>176</v>
      </c>
      <c r="J10" s="195" t="s">
        <v>238</v>
      </c>
      <c r="K10" s="192" t="s">
        <v>419</v>
      </c>
      <c r="L10" s="192" t="s">
        <v>418</v>
      </c>
      <c r="M10" s="192" t="s">
        <v>438</v>
      </c>
      <c r="N10" s="192"/>
      <c r="O10" s="192"/>
    </row>
    <row r="11" spans="1:15" ht="15.75">
      <c r="A11" s="296">
        <v>1</v>
      </c>
      <c r="B11" s="337" t="s">
        <v>432</v>
      </c>
      <c r="C11" s="297" t="s">
        <v>440</v>
      </c>
      <c r="D11" s="250">
        <v>83937.5</v>
      </c>
      <c r="E11" s="300">
        <f>D11+(D11*0.0897)</f>
        <v>91466.693750000006</v>
      </c>
      <c r="F11" s="300">
        <f>E11*0.05</f>
        <v>4573.3346875000007</v>
      </c>
      <c r="G11" s="300">
        <f>E11+F11</f>
        <v>96040.028437500005</v>
      </c>
      <c r="H11" s="300">
        <f>G11-F11</f>
        <v>91466.693750000006</v>
      </c>
      <c r="I11" s="296">
        <v>500</v>
      </c>
      <c r="J11" s="654">
        <f>H11-I11</f>
        <v>90966.693750000006</v>
      </c>
      <c r="K11" s="329">
        <f>K9-(H11+L11)</f>
        <v>2506405.3487499999</v>
      </c>
      <c r="L11" s="250">
        <v>0</v>
      </c>
      <c r="M11" s="250">
        <f>L9-L11</f>
        <v>292911.35999999999</v>
      </c>
      <c r="N11" s="334"/>
      <c r="O11" s="334"/>
    </row>
    <row r="12" spans="1:15" ht="15.75">
      <c r="A12" s="296">
        <v>2</v>
      </c>
      <c r="B12" s="337" t="s">
        <v>433</v>
      </c>
      <c r="C12" s="297" t="s">
        <v>476</v>
      </c>
      <c r="D12" s="250">
        <v>83937.5</v>
      </c>
      <c r="E12" s="300">
        <f t="shared" ref="E12:E18" si="0">D12+(D12*0.0897)</f>
        <v>91466.693750000006</v>
      </c>
      <c r="F12" s="300">
        <f t="shared" ref="F12:F18" si="1">E12*0.05</f>
        <v>4573.3346875000007</v>
      </c>
      <c r="G12" s="300">
        <f t="shared" ref="G12:G18" si="2">E12+F12</f>
        <v>96040.028437500005</v>
      </c>
      <c r="H12" s="300">
        <f t="shared" ref="H12:H24" si="3">G12-F12</f>
        <v>91466.693750000006</v>
      </c>
      <c r="I12" s="296">
        <v>0</v>
      </c>
      <c r="J12" s="654">
        <f t="shared" ref="J12:J14" si="4">H12-I12</f>
        <v>91466.693750000006</v>
      </c>
      <c r="K12" s="329">
        <f t="shared" ref="K12:K24" si="5">K11-(H12+L12)</f>
        <v>2414938.6549999998</v>
      </c>
      <c r="L12" s="250">
        <v>0</v>
      </c>
      <c r="M12" s="250">
        <f t="shared" ref="M12:M26" si="6">M11-L12</f>
        <v>292911.35999999999</v>
      </c>
      <c r="N12" s="334"/>
      <c r="O12" s="334"/>
    </row>
    <row r="13" spans="1:15" ht="15.75">
      <c r="A13" s="198">
        <v>3</v>
      </c>
      <c r="B13" s="337" t="s">
        <v>434</v>
      </c>
      <c r="C13" s="297" t="s">
        <v>477</v>
      </c>
      <c r="D13" s="250">
        <v>83937.5</v>
      </c>
      <c r="E13" s="300">
        <f t="shared" si="0"/>
        <v>91466.693750000006</v>
      </c>
      <c r="F13" s="300">
        <f t="shared" si="1"/>
        <v>4573.3346875000007</v>
      </c>
      <c r="G13" s="300">
        <f t="shared" si="2"/>
        <v>96040.028437500005</v>
      </c>
      <c r="H13" s="300">
        <f t="shared" si="3"/>
        <v>91466.693750000006</v>
      </c>
      <c r="I13" s="198">
        <v>0</v>
      </c>
      <c r="J13" s="654">
        <f t="shared" si="4"/>
        <v>91466.693750000006</v>
      </c>
      <c r="K13" s="329">
        <f t="shared" si="5"/>
        <v>2323471.9612499997</v>
      </c>
      <c r="L13" s="250">
        <v>0</v>
      </c>
      <c r="M13" s="250">
        <f t="shared" si="6"/>
        <v>292911.35999999999</v>
      </c>
      <c r="N13" s="334"/>
      <c r="O13" s="334"/>
    </row>
    <row r="14" spans="1:15" ht="15.75">
      <c r="A14" s="296">
        <v>4</v>
      </c>
      <c r="B14" s="337" t="s">
        <v>435</v>
      </c>
      <c r="C14" s="297" t="s">
        <v>478</v>
      </c>
      <c r="D14" s="250">
        <v>83937.5</v>
      </c>
      <c r="E14" s="300">
        <f t="shared" si="0"/>
        <v>91466.693750000006</v>
      </c>
      <c r="F14" s="300">
        <f t="shared" si="1"/>
        <v>4573.3346875000007</v>
      </c>
      <c r="G14" s="300">
        <f t="shared" si="2"/>
        <v>96040.028437500005</v>
      </c>
      <c r="H14" s="300">
        <f t="shared" si="3"/>
        <v>91466.693750000006</v>
      </c>
      <c r="I14" s="250">
        <v>0</v>
      </c>
      <c r="J14" s="654">
        <f t="shared" si="4"/>
        <v>91466.693750000006</v>
      </c>
      <c r="K14" s="329">
        <f t="shared" si="5"/>
        <v>2232005.2674999996</v>
      </c>
      <c r="L14" s="250">
        <v>0</v>
      </c>
      <c r="M14" s="250">
        <f t="shared" si="6"/>
        <v>292911.35999999999</v>
      </c>
      <c r="N14" s="334"/>
      <c r="O14" s="334"/>
    </row>
    <row r="15" spans="1:15" ht="15.75">
      <c r="A15" s="296">
        <v>5</v>
      </c>
      <c r="B15" s="337" t="s">
        <v>473</v>
      </c>
      <c r="C15" s="297" t="s">
        <v>475</v>
      </c>
      <c r="D15" s="250">
        <v>83937.5</v>
      </c>
      <c r="E15" s="334">
        <f t="shared" si="0"/>
        <v>91466.693750000006</v>
      </c>
      <c r="F15" s="334">
        <f t="shared" si="1"/>
        <v>4573.3346875000007</v>
      </c>
      <c r="G15" s="334">
        <f t="shared" si="2"/>
        <v>96040.028437500005</v>
      </c>
      <c r="H15" s="334">
        <f t="shared" si="3"/>
        <v>91466.693750000006</v>
      </c>
      <c r="I15" s="250">
        <v>0</v>
      </c>
      <c r="J15" s="654">
        <f>H15-I15</f>
        <v>91466.693750000006</v>
      </c>
      <c r="K15" s="329">
        <f t="shared" si="5"/>
        <v>2140538.5737499995</v>
      </c>
      <c r="L15" s="250">
        <v>0</v>
      </c>
      <c r="M15" s="250">
        <f t="shared" si="6"/>
        <v>292911.35999999999</v>
      </c>
      <c r="N15" s="250"/>
      <c r="O15" s="250"/>
    </row>
    <row r="16" spans="1:15" ht="15.75">
      <c r="A16" s="296">
        <v>6</v>
      </c>
      <c r="B16" s="337" t="s">
        <v>474</v>
      </c>
      <c r="C16" s="297" t="s">
        <v>505</v>
      </c>
      <c r="D16" s="250">
        <v>83937.5</v>
      </c>
      <c r="E16" s="300">
        <f t="shared" si="0"/>
        <v>91466.693750000006</v>
      </c>
      <c r="F16" s="334">
        <f t="shared" si="1"/>
        <v>4573.3346875000007</v>
      </c>
      <c r="G16" s="334">
        <f t="shared" si="2"/>
        <v>96040.028437500005</v>
      </c>
      <c r="H16" s="334">
        <f t="shared" si="3"/>
        <v>91466.693750000006</v>
      </c>
      <c r="I16" s="250">
        <v>466</v>
      </c>
      <c r="J16" s="654">
        <f>H16-I16</f>
        <v>91000.693750000006</v>
      </c>
      <c r="K16" s="329">
        <f t="shared" si="5"/>
        <v>2025971.8799999994</v>
      </c>
      <c r="L16" s="250">
        <v>23100</v>
      </c>
      <c r="M16" s="250">
        <f t="shared" si="6"/>
        <v>269811.36</v>
      </c>
      <c r="N16" s="250"/>
      <c r="O16" s="250"/>
    </row>
    <row r="17" spans="1:15" ht="15.75">
      <c r="A17" s="198">
        <v>7</v>
      </c>
      <c r="B17" s="337" t="s">
        <v>547</v>
      </c>
      <c r="C17" s="249" t="s">
        <v>548</v>
      </c>
      <c r="D17" s="250">
        <v>83937.5</v>
      </c>
      <c r="E17" s="334">
        <f t="shared" si="0"/>
        <v>91466.693750000006</v>
      </c>
      <c r="F17" s="334">
        <f t="shared" si="1"/>
        <v>4573.3346875000007</v>
      </c>
      <c r="G17" s="334">
        <f t="shared" si="2"/>
        <v>96040.028437500005</v>
      </c>
      <c r="H17" s="334">
        <f t="shared" si="3"/>
        <v>91466.693750000006</v>
      </c>
      <c r="I17" s="250">
        <v>0</v>
      </c>
      <c r="J17" s="655">
        <f>H17-I17</f>
        <v>91466.693750000006</v>
      </c>
      <c r="K17" s="329">
        <f t="shared" si="5"/>
        <v>1907905.1862499993</v>
      </c>
      <c r="L17" s="250">
        <v>26600</v>
      </c>
      <c r="M17" s="250">
        <f t="shared" si="6"/>
        <v>243211.36</v>
      </c>
      <c r="N17" s="250"/>
      <c r="O17" s="250"/>
    </row>
    <row r="18" spans="1:15" ht="15.75" customHeight="1">
      <c r="A18" s="296">
        <v>8</v>
      </c>
      <c r="B18" s="337" t="s">
        <v>684</v>
      </c>
      <c r="C18" s="249" t="s">
        <v>549</v>
      </c>
      <c r="D18" s="250">
        <v>83937.5</v>
      </c>
      <c r="E18" s="334">
        <f t="shared" si="0"/>
        <v>91466.693750000006</v>
      </c>
      <c r="F18" s="334">
        <f t="shared" si="1"/>
        <v>4573.3346875000007</v>
      </c>
      <c r="G18" s="334">
        <f t="shared" si="2"/>
        <v>96040.028437500005</v>
      </c>
      <c r="H18" s="334">
        <f t="shared" si="3"/>
        <v>91466.693750000006</v>
      </c>
      <c r="I18" s="250">
        <v>0</v>
      </c>
      <c r="J18" s="655">
        <f t="shared" ref="J18:J24" si="7">H18-I18</f>
        <v>91466.693750000006</v>
      </c>
      <c r="K18" s="329">
        <f t="shared" si="5"/>
        <v>1816438.4924999992</v>
      </c>
      <c r="L18" s="250">
        <v>0</v>
      </c>
      <c r="M18" s="250">
        <f t="shared" si="6"/>
        <v>243211.36</v>
      </c>
      <c r="N18" s="250"/>
      <c r="O18" s="250"/>
    </row>
    <row r="19" spans="1:15" ht="15.75" customHeight="1">
      <c r="A19" s="296">
        <v>9</v>
      </c>
      <c r="B19" s="337" t="s">
        <v>685</v>
      </c>
      <c r="C19" s="272" t="s">
        <v>689</v>
      </c>
      <c r="D19" s="250">
        <v>83937.5</v>
      </c>
      <c r="E19" s="334">
        <f t="shared" ref="E19:E24" si="8">D19+(D19*0.0897)</f>
        <v>91466.693750000006</v>
      </c>
      <c r="F19" s="334">
        <f t="shared" ref="F19:F24" si="9">E19*0.05</f>
        <v>4573.3346875000007</v>
      </c>
      <c r="G19" s="334">
        <f t="shared" ref="G19:G24" si="10">E19+F19</f>
        <v>96040.028437500005</v>
      </c>
      <c r="H19" s="334">
        <f t="shared" si="3"/>
        <v>91466.693750000006</v>
      </c>
      <c r="I19" s="250">
        <v>0</v>
      </c>
      <c r="J19" s="655">
        <f t="shared" si="7"/>
        <v>91466.693750000006</v>
      </c>
      <c r="K19" s="329">
        <f t="shared" si="5"/>
        <v>1724971.7987499991</v>
      </c>
      <c r="L19" s="250">
        <v>0</v>
      </c>
      <c r="M19" s="250">
        <f t="shared" si="6"/>
        <v>243211.36</v>
      </c>
      <c r="N19" s="250"/>
      <c r="O19" s="250"/>
    </row>
    <row r="20" spans="1:15" ht="15.75" customHeight="1">
      <c r="A20" s="296">
        <v>10</v>
      </c>
      <c r="B20" s="337" t="s">
        <v>686</v>
      </c>
      <c r="C20" s="272" t="s">
        <v>690</v>
      </c>
      <c r="D20" s="250">
        <v>83937.5</v>
      </c>
      <c r="E20" s="334">
        <f t="shared" si="8"/>
        <v>91466.693750000006</v>
      </c>
      <c r="F20" s="334">
        <f t="shared" si="9"/>
        <v>4573.3346875000007</v>
      </c>
      <c r="G20" s="334">
        <f t="shared" si="10"/>
        <v>96040.028437500005</v>
      </c>
      <c r="H20" s="334">
        <f t="shared" si="3"/>
        <v>91466.693750000006</v>
      </c>
      <c r="I20" s="250">
        <v>0</v>
      </c>
      <c r="J20" s="655">
        <f t="shared" si="7"/>
        <v>91466.693750000006</v>
      </c>
      <c r="K20" s="329">
        <f t="shared" si="5"/>
        <v>1602205.1049999991</v>
      </c>
      <c r="L20" s="250">
        <v>31300</v>
      </c>
      <c r="M20" s="250">
        <f t="shared" si="6"/>
        <v>211911.36</v>
      </c>
      <c r="N20" s="250"/>
      <c r="O20" s="250"/>
    </row>
    <row r="21" spans="1:15" ht="15.75" customHeight="1">
      <c r="A21" s="198">
        <v>11</v>
      </c>
      <c r="B21" s="337" t="s">
        <v>687</v>
      </c>
      <c r="C21" s="272" t="s">
        <v>691</v>
      </c>
      <c r="D21" s="250">
        <v>83937.5</v>
      </c>
      <c r="E21" s="334">
        <f t="shared" si="8"/>
        <v>91466.693750000006</v>
      </c>
      <c r="F21" s="334">
        <f t="shared" si="9"/>
        <v>4573.3346875000007</v>
      </c>
      <c r="G21" s="334">
        <f t="shared" si="10"/>
        <v>96040.028437500005</v>
      </c>
      <c r="H21" s="334">
        <f t="shared" si="3"/>
        <v>91466.693750000006</v>
      </c>
      <c r="I21" s="250">
        <v>0</v>
      </c>
      <c r="J21" s="655">
        <f t="shared" si="7"/>
        <v>91466.693750000006</v>
      </c>
      <c r="K21" s="329">
        <f t="shared" si="5"/>
        <v>1510738.411249999</v>
      </c>
      <c r="L21" s="250">
        <v>0</v>
      </c>
      <c r="M21" s="250">
        <f t="shared" si="6"/>
        <v>211911.36</v>
      </c>
      <c r="N21" s="250"/>
      <c r="O21" s="250"/>
    </row>
    <row r="22" spans="1:15" ht="15.75" customHeight="1">
      <c r="A22" s="296">
        <v>12</v>
      </c>
      <c r="B22" s="337" t="s">
        <v>688</v>
      </c>
      <c r="C22" s="272" t="s">
        <v>692</v>
      </c>
      <c r="D22" s="250">
        <v>83937.5</v>
      </c>
      <c r="E22" s="334">
        <f t="shared" si="8"/>
        <v>91466.693750000006</v>
      </c>
      <c r="F22" s="334">
        <f t="shared" si="9"/>
        <v>4573.3346875000007</v>
      </c>
      <c r="G22" s="334">
        <f t="shared" si="10"/>
        <v>96040.028437500005</v>
      </c>
      <c r="H22" s="334">
        <f t="shared" si="3"/>
        <v>91466.693750000006</v>
      </c>
      <c r="I22" s="250">
        <v>0</v>
      </c>
      <c r="J22" s="655">
        <f t="shared" si="7"/>
        <v>91466.693750000006</v>
      </c>
      <c r="K22" s="329">
        <f t="shared" si="5"/>
        <v>1419271.7174999989</v>
      </c>
      <c r="L22" s="250">
        <v>0</v>
      </c>
      <c r="M22" s="250">
        <f t="shared" si="6"/>
        <v>211911.36</v>
      </c>
      <c r="N22" s="250"/>
      <c r="O22" s="250"/>
    </row>
    <row r="23" spans="1:15" ht="15.75" customHeight="1">
      <c r="A23" s="296">
        <v>13</v>
      </c>
      <c r="B23" s="337" t="s">
        <v>695</v>
      </c>
      <c r="C23" s="272" t="s">
        <v>694</v>
      </c>
      <c r="D23" s="250">
        <v>83937.5</v>
      </c>
      <c r="E23" s="334">
        <f t="shared" si="8"/>
        <v>91466.693750000006</v>
      </c>
      <c r="F23" s="334">
        <f t="shared" si="9"/>
        <v>4573.3346875000007</v>
      </c>
      <c r="G23" s="334">
        <f t="shared" si="10"/>
        <v>96040.028437500005</v>
      </c>
      <c r="H23" s="334">
        <f t="shared" si="3"/>
        <v>91466.693750000006</v>
      </c>
      <c r="I23" s="250">
        <v>0</v>
      </c>
      <c r="J23" s="655">
        <f t="shared" si="7"/>
        <v>91466.693750000006</v>
      </c>
      <c r="K23" s="329">
        <f t="shared" si="5"/>
        <v>1327805.0237499988</v>
      </c>
      <c r="L23" s="250">
        <v>0</v>
      </c>
      <c r="M23" s="250">
        <f t="shared" si="6"/>
        <v>211911.36</v>
      </c>
      <c r="N23" s="250"/>
      <c r="O23" s="250"/>
    </row>
    <row r="24" spans="1:15" ht="15.75" customHeight="1">
      <c r="A24" s="296">
        <v>14</v>
      </c>
      <c r="B24" s="337" t="s">
        <v>696</v>
      </c>
      <c r="C24" s="283" t="s">
        <v>693</v>
      </c>
      <c r="D24" s="250">
        <v>83937.5</v>
      </c>
      <c r="E24" s="334">
        <f t="shared" si="8"/>
        <v>91466.693750000006</v>
      </c>
      <c r="F24" s="334">
        <f t="shared" si="9"/>
        <v>4573.3346875000007</v>
      </c>
      <c r="G24" s="334">
        <f t="shared" si="10"/>
        <v>96040.028437500005</v>
      </c>
      <c r="H24" s="334">
        <f t="shared" si="3"/>
        <v>91466.693750000006</v>
      </c>
      <c r="I24" s="250">
        <v>0</v>
      </c>
      <c r="J24" s="655">
        <f t="shared" si="7"/>
        <v>91466.693750000006</v>
      </c>
      <c r="K24" s="329">
        <f t="shared" si="5"/>
        <v>1202738.3299999987</v>
      </c>
      <c r="L24" s="250">
        <v>33600</v>
      </c>
      <c r="M24" s="250">
        <f t="shared" si="6"/>
        <v>178311.36</v>
      </c>
      <c r="N24" s="250"/>
      <c r="O24" s="250"/>
    </row>
    <row r="25" spans="1:15" ht="15.75" customHeight="1">
      <c r="A25" s="296"/>
      <c r="B25" s="337" t="s">
        <v>697</v>
      </c>
      <c r="C25" s="15"/>
      <c r="D25" s="250"/>
      <c r="E25" s="334"/>
      <c r="F25" s="334"/>
      <c r="G25" s="334"/>
      <c r="H25" s="334"/>
      <c r="I25" s="250"/>
      <c r="J25" s="655"/>
      <c r="K25" s="250"/>
      <c r="L25" s="250">
        <v>0</v>
      </c>
      <c r="M25" s="250">
        <f t="shared" si="6"/>
        <v>178311.36</v>
      </c>
      <c r="N25" s="250"/>
      <c r="O25" s="250"/>
    </row>
    <row r="26" spans="1:15" ht="15.75" customHeight="1">
      <c r="A26" s="296"/>
      <c r="B26" s="337"/>
      <c r="C26" s="15"/>
      <c r="D26" s="250"/>
      <c r="E26" s="334"/>
      <c r="F26" s="334"/>
      <c r="G26" s="334"/>
      <c r="H26" s="334"/>
      <c r="I26" s="250"/>
      <c r="J26" s="655"/>
      <c r="K26" s="250"/>
      <c r="M26" s="250">
        <f t="shared" si="6"/>
        <v>178311.36</v>
      </c>
      <c r="N26" s="250"/>
      <c r="O26" s="250"/>
    </row>
    <row r="27" spans="1:15" ht="15.75" customHeight="1">
      <c r="A27" s="198"/>
      <c r="B27" s="15"/>
      <c r="C27" s="15"/>
      <c r="D27" s="250"/>
      <c r="E27" s="334"/>
      <c r="F27" s="373"/>
      <c r="G27" s="334"/>
      <c r="H27" s="334"/>
      <c r="I27" s="250"/>
      <c r="J27" s="655"/>
      <c r="K27" s="250"/>
      <c r="L27" s="250"/>
      <c r="M27" s="250"/>
      <c r="N27" s="250"/>
      <c r="O27" s="250"/>
    </row>
    <row r="28" spans="1:15" ht="15.75">
      <c r="A28" s="296"/>
      <c r="B28" s="25"/>
      <c r="C28" s="25"/>
      <c r="D28" s="264"/>
      <c r="E28" s="191"/>
      <c r="F28" s="191"/>
      <c r="G28" s="191"/>
      <c r="H28" s="191"/>
      <c r="I28" s="215"/>
      <c r="J28" s="656"/>
      <c r="K28" s="214"/>
      <c r="L28" s="214"/>
      <c r="M28" s="214"/>
      <c r="N28" s="214"/>
      <c r="O28" s="214"/>
    </row>
    <row r="29" spans="1:15" ht="15.75">
      <c r="A29" s="296"/>
      <c r="B29" s="25"/>
      <c r="C29" s="25"/>
      <c r="D29" s="264"/>
      <c r="E29" s="191"/>
      <c r="F29" s="191"/>
      <c r="G29" s="191"/>
      <c r="H29" s="191"/>
      <c r="I29" s="215"/>
      <c r="J29" s="656"/>
      <c r="K29" s="214"/>
      <c r="L29" s="214"/>
      <c r="M29" s="214"/>
      <c r="N29" s="214"/>
      <c r="O29" s="214"/>
    </row>
    <row r="30" spans="1:15" ht="15.75">
      <c r="A30" s="198"/>
      <c r="B30" s="25"/>
      <c r="C30" s="25"/>
      <c r="D30" s="264"/>
      <c r="E30" s="191"/>
      <c r="F30" s="191"/>
      <c r="G30" s="191"/>
      <c r="H30" s="191"/>
      <c r="I30" s="215"/>
      <c r="J30" s="656"/>
      <c r="K30" s="214"/>
      <c r="L30" s="214"/>
      <c r="M30" s="214"/>
      <c r="N30" s="214"/>
      <c r="O30" s="214"/>
    </row>
    <row r="31" spans="1:15" ht="15.75">
      <c r="A31" s="296"/>
      <c r="B31" s="25"/>
      <c r="C31" s="25"/>
      <c r="D31" s="264"/>
      <c r="E31" s="191"/>
      <c r="F31" s="191"/>
      <c r="G31" s="191"/>
      <c r="H31" s="191"/>
      <c r="I31" s="215"/>
      <c r="J31" s="656"/>
      <c r="K31" s="214"/>
      <c r="L31" s="214"/>
      <c r="M31" s="214"/>
      <c r="N31" s="214"/>
      <c r="O31" s="214"/>
    </row>
    <row r="32" spans="1:15" ht="15.75">
      <c r="A32" s="296"/>
      <c r="B32" s="25"/>
      <c r="C32" s="25"/>
      <c r="D32" s="264"/>
      <c r="E32" s="191"/>
      <c r="F32" s="191"/>
      <c r="G32" s="191"/>
      <c r="H32" s="191"/>
      <c r="I32" s="215"/>
      <c r="J32" s="656"/>
      <c r="K32" s="214"/>
      <c r="L32" s="214"/>
      <c r="M32" s="214"/>
      <c r="N32" s="214"/>
      <c r="O32" s="214"/>
    </row>
    <row r="33" spans="1:15" ht="15.75">
      <c r="A33" s="198"/>
      <c r="B33" s="25"/>
      <c r="C33" s="25" t="s">
        <v>46</v>
      </c>
      <c r="D33" s="264"/>
      <c r="E33" s="191"/>
      <c r="F33" s="191"/>
      <c r="G33" s="191"/>
      <c r="H33" s="191"/>
      <c r="I33" s="215"/>
      <c r="J33" s="656"/>
      <c r="K33" s="214"/>
      <c r="L33" s="214"/>
      <c r="M33" s="214"/>
      <c r="N33" s="214"/>
      <c r="O33" s="214"/>
    </row>
    <row r="34" spans="1:15" ht="15.75">
      <c r="A34" s="296"/>
      <c r="B34" s="25"/>
      <c r="C34" s="25"/>
      <c r="D34" s="264"/>
      <c r="E34" s="191"/>
      <c r="F34" s="191"/>
      <c r="G34" s="191"/>
      <c r="H34" s="191"/>
      <c r="I34" s="215"/>
      <c r="J34" s="656"/>
      <c r="K34" s="214"/>
      <c r="L34" s="214"/>
      <c r="M34" s="214"/>
      <c r="N34" s="214"/>
      <c r="O34" s="214"/>
    </row>
    <row r="35" spans="1:15" ht="15.75">
      <c r="A35" s="296"/>
      <c r="B35" s="25"/>
      <c r="C35" s="25"/>
      <c r="D35" s="264"/>
      <c r="E35" s="191"/>
      <c r="F35" s="191"/>
      <c r="G35" s="191"/>
      <c r="H35" s="191"/>
      <c r="I35" s="215"/>
      <c r="J35" s="656"/>
      <c r="K35" s="214"/>
      <c r="L35" s="214"/>
      <c r="M35" s="214"/>
      <c r="N35" s="214"/>
      <c r="O35" s="214"/>
    </row>
    <row r="36" spans="1:15" ht="15.75">
      <c r="A36" s="198"/>
      <c r="B36" s="25"/>
      <c r="C36" s="25"/>
      <c r="D36" s="264"/>
      <c r="E36" s="191"/>
      <c r="F36" s="191"/>
      <c r="G36" s="191"/>
      <c r="H36" s="191"/>
      <c r="I36" s="215"/>
      <c r="J36" s="656"/>
      <c r="K36" s="214"/>
      <c r="L36" s="214"/>
      <c r="M36" s="214"/>
      <c r="N36" s="214"/>
      <c r="O36" s="214"/>
    </row>
    <row r="37" spans="1:15" ht="15.75">
      <c r="A37" s="296"/>
      <c r="B37" s="25"/>
      <c r="C37" s="25"/>
      <c r="D37" s="264"/>
      <c r="E37" s="191"/>
      <c r="F37" s="191"/>
      <c r="G37" s="191"/>
      <c r="H37" s="191"/>
      <c r="I37" s="215"/>
      <c r="J37" s="656"/>
      <c r="K37" s="214"/>
      <c r="L37" s="214"/>
      <c r="M37" s="214"/>
      <c r="N37" s="214"/>
      <c r="O37" s="214"/>
    </row>
    <row r="38" spans="1:15" ht="15.75">
      <c r="A38" s="296"/>
      <c r="B38" s="25"/>
      <c r="C38" s="25"/>
      <c r="D38" s="264"/>
      <c r="E38" s="191"/>
      <c r="F38" s="191"/>
      <c r="G38" s="191"/>
      <c r="H38" s="191"/>
      <c r="I38" s="215"/>
      <c r="J38" s="656"/>
      <c r="K38" s="214"/>
      <c r="L38" s="214"/>
      <c r="M38" s="214"/>
      <c r="N38" s="214"/>
      <c r="O38" s="214"/>
    </row>
    <row r="39" spans="1:15" ht="15.75">
      <c r="A39" s="198"/>
      <c r="B39" s="25"/>
      <c r="C39" s="25"/>
      <c r="D39" s="264"/>
      <c r="E39" s="191"/>
      <c r="F39" s="191"/>
      <c r="G39" s="191"/>
      <c r="H39" s="191"/>
      <c r="I39" s="215"/>
      <c r="J39" s="656"/>
      <c r="K39" s="214"/>
      <c r="L39" s="214"/>
      <c r="M39" s="214"/>
      <c r="N39" s="214"/>
      <c r="O39" s="214"/>
    </row>
    <row r="40" spans="1:15" ht="15.75">
      <c r="A40" s="25"/>
      <c r="B40" s="25"/>
      <c r="C40" s="25"/>
      <c r="D40" s="264"/>
      <c r="E40" s="191"/>
      <c r="F40" s="191"/>
      <c r="G40" s="191"/>
      <c r="H40" s="191"/>
      <c r="I40" s="215"/>
      <c r="J40" s="656"/>
      <c r="K40" s="214"/>
      <c r="L40" s="214"/>
      <c r="M40" s="214"/>
      <c r="N40" s="214"/>
      <c r="O40" s="214"/>
    </row>
    <row r="41" spans="1:15" ht="15.75">
      <c r="A41" s="25"/>
      <c r="B41" s="25"/>
      <c r="C41" s="25"/>
      <c r="D41" s="264"/>
      <c r="E41" s="191"/>
      <c r="F41" s="191"/>
      <c r="G41" s="191"/>
      <c r="H41" s="191"/>
      <c r="I41" s="215"/>
      <c r="J41" s="656"/>
      <c r="K41" s="214"/>
      <c r="L41" s="214"/>
      <c r="M41" s="214"/>
      <c r="N41" s="214"/>
      <c r="O41" s="214"/>
    </row>
    <row r="42" spans="1:15" ht="15.75">
      <c r="A42" s="25"/>
      <c r="B42" s="336" t="s">
        <v>428</v>
      </c>
      <c r="C42" s="25"/>
      <c r="D42" s="264"/>
      <c r="E42" s="191">
        <f>SUM(E11:E39)</f>
        <v>1280533.7125000001</v>
      </c>
      <c r="F42" s="191">
        <f>SUM(F11:F39)</f>
        <v>64026.685624999991</v>
      </c>
      <c r="G42" s="191"/>
      <c r="H42" s="191"/>
      <c r="I42" s="191">
        <f>SUM(I11:I39)</f>
        <v>966</v>
      </c>
      <c r="J42" s="657">
        <f>SUM(J11:J39)</f>
        <v>1279567.7125000001</v>
      </c>
      <c r="K42" s="191">
        <f>SUM(K11:K39)</f>
        <v>26155405.751249988</v>
      </c>
      <c r="L42" s="191">
        <f>SUM(L11:L39)</f>
        <v>114600</v>
      </c>
      <c r="M42" s="191"/>
      <c r="N42" s="191"/>
      <c r="O42" s="214"/>
    </row>
    <row r="43" spans="1:15" ht="15.75">
      <c r="A43" s="25"/>
      <c r="B43" s="25"/>
      <c r="C43" s="25"/>
      <c r="D43" s="264"/>
      <c r="E43" s="191"/>
      <c r="F43" s="191"/>
      <c r="G43" s="191"/>
      <c r="H43" s="191"/>
      <c r="I43" s="215"/>
      <c r="J43" s="656"/>
      <c r="K43" s="214"/>
      <c r="L43" s="214"/>
      <c r="M43" s="214"/>
      <c r="N43" s="214"/>
      <c r="O43" s="214"/>
    </row>
    <row r="44" spans="1:15" ht="15.75">
      <c r="A44" s="25"/>
      <c r="B44" s="25"/>
      <c r="C44" s="25"/>
      <c r="D44" s="264"/>
      <c r="E44" s="191"/>
      <c r="F44" s="191"/>
      <c r="G44" s="191"/>
      <c r="H44" s="191"/>
      <c r="I44" s="215"/>
      <c r="J44" s="656"/>
      <c r="K44" s="214"/>
      <c r="L44" s="214"/>
      <c r="M44" s="214"/>
      <c r="N44" s="214"/>
      <c r="O44" s="214"/>
    </row>
    <row r="45" spans="1:15" ht="15.75">
      <c r="A45" s="25"/>
      <c r="B45" s="189" t="s">
        <v>425</v>
      </c>
      <c r="C45" s="25"/>
      <c r="D45" s="264"/>
      <c r="E45" s="191">
        <f>E9-E42</f>
        <v>914666.93749999977</v>
      </c>
      <c r="F45" s="191">
        <f>F9-F42</f>
        <v>45733.34687500001</v>
      </c>
      <c r="G45" s="191"/>
      <c r="H45" s="191"/>
      <c r="I45" s="191"/>
      <c r="J45" s="657"/>
      <c r="K45" s="191"/>
      <c r="L45" s="191">
        <f t="shared" ref="L45" si="11">L9-L42</f>
        <v>178311.36</v>
      </c>
      <c r="M45" s="191"/>
      <c r="N45" s="214"/>
      <c r="O45" s="214"/>
    </row>
    <row r="46" spans="1:15" ht="15.75">
      <c r="A46" s="25"/>
      <c r="B46" s="25"/>
      <c r="C46" s="25"/>
      <c r="D46" s="264"/>
      <c r="E46" s="191"/>
      <c r="F46" s="191"/>
      <c r="G46" s="191"/>
      <c r="H46" s="191"/>
      <c r="I46" s="215"/>
      <c r="J46" s="656"/>
      <c r="K46" s="214"/>
      <c r="L46" s="214"/>
      <c r="M46" s="214"/>
      <c r="N46" s="214"/>
      <c r="O46" s="214"/>
    </row>
    <row r="47" spans="1:15" ht="15.75">
      <c r="A47" s="25"/>
      <c r="B47" s="25"/>
      <c r="C47" s="25"/>
      <c r="D47" s="264"/>
      <c r="E47" s="191"/>
      <c r="F47" s="191"/>
      <c r="G47" s="191"/>
      <c r="H47" s="191"/>
      <c r="I47" s="215"/>
      <c r="J47" s="656"/>
      <c r="K47" s="214"/>
      <c r="L47" s="214"/>
      <c r="M47" s="214"/>
      <c r="N47" s="214"/>
      <c r="O47" s="214"/>
    </row>
    <row r="48" spans="1:15" ht="15.75">
      <c r="A48" s="25"/>
      <c r="B48" s="25"/>
      <c r="C48" s="25"/>
      <c r="D48" s="264"/>
      <c r="E48" s="191"/>
      <c r="F48" s="191"/>
      <c r="G48" s="191"/>
      <c r="H48" s="191"/>
      <c r="I48" s="215"/>
      <c r="J48" s="656"/>
      <c r="K48" s="214"/>
      <c r="L48" s="214"/>
      <c r="M48" s="214"/>
      <c r="N48" s="214"/>
      <c r="O48" s="214"/>
    </row>
    <row r="49" spans="1:15" ht="15.75">
      <c r="A49" s="25"/>
      <c r="B49" s="25"/>
      <c r="C49" s="25"/>
      <c r="D49" s="264"/>
      <c r="E49" s="191"/>
      <c r="F49" s="191"/>
      <c r="G49" s="191"/>
      <c r="H49" s="191"/>
      <c r="I49" s="215"/>
      <c r="J49" s="656"/>
      <c r="K49" s="214"/>
      <c r="L49" s="214"/>
      <c r="M49" s="214"/>
      <c r="N49" s="214"/>
      <c r="O49" s="214"/>
    </row>
    <row r="50" spans="1:15" ht="15.75">
      <c r="A50" s="25"/>
      <c r="B50" s="25"/>
      <c r="C50" s="25"/>
      <c r="D50" s="264"/>
      <c r="E50" s="191"/>
      <c r="F50" s="191"/>
      <c r="G50" s="191"/>
      <c r="H50" s="191"/>
      <c r="I50" s="215"/>
      <c r="J50" s="656"/>
      <c r="K50" s="214"/>
      <c r="L50" s="214"/>
      <c r="M50" s="214"/>
      <c r="N50" s="214"/>
      <c r="O50" s="214"/>
    </row>
    <row r="51" spans="1:15" ht="15.75">
      <c r="A51" s="25"/>
      <c r="B51" s="25"/>
      <c r="C51" s="25"/>
      <c r="D51" s="264"/>
      <c r="E51" s="191"/>
      <c r="F51" s="191"/>
      <c r="G51" s="191"/>
      <c r="H51" s="191"/>
      <c r="I51" s="215"/>
      <c r="J51" s="656"/>
      <c r="K51" s="214"/>
      <c r="L51" s="214"/>
      <c r="M51" s="214"/>
      <c r="N51" s="214"/>
      <c r="O51" s="214"/>
    </row>
    <row r="92" spans="2:10" ht="26.25">
      <c r="B92" s="323" t="s">
        <v>406</v>
      </c>
    </row>
    <row r="93" spans="2:10">
      <c r="B93" s="187" t="s">
        <v>265</v>
      </c>
    </row>
    <row r="94" spans="2:10">
      <c r="B94" s="188" t="s">
        <v>266</v>
      </c>
    </row>
    <row r="95" spans="2:10">
      <c r="B95" s="189" t="s">
        <v>267</v>
      </c>
    </row>
    <row r="96" spans="2:10">
      <c r="B96" t="s">
        <v>17</v>
      </c>
      <c r="J96" s="653">
        <v>972696.12</v>
      </c>
    </row>
    <row r="98" spans="1:15">
      <c r="A98" s="25"/>
      <c r="B98" s="25"/>
      <c r="C98" s="25"/>
      <c r="D98" s="264"/>
      <c r="E98" s="191"/>
      <c r="F98" s="191"/>
      <c r="G98" s="191"/>
      <c r="H98" s="191"/>
    </row>
    <row r="99" spans="1:15" s="160" customFormat="1" ht="47.25">
      <c r="A99" s="192" t="s">
        <v>173</v>
      </c>
      <c r="B99" s="192" t="s">
        <v>268</v>
      </c>
      <c r="C99" s="192" t="s">
        <v>269</v>
      </c>
      <c r="D99" s="192" t="s">
        <v>270</v>
      </c>
      <c r="E99" s="193"/>
      <c r="F99" s="193"/>
      <c r="G99" s="193"/>
      <c r="H99" s="193"/>
      <c r="I99" s="192" t="s">
        <v>176</v>
      </c>
      <c r="J99" s="195" t="s">
        <v>238</v>
      </c>
      <c r="K99" s="192" t="s">
        <v>271</v>
      </c>
    </row>
    <row r="100" spans="1:15" s="161" customFormat="1" ht="15.75">
      <c r="A100" s="192"/>
      <c r="B100" s="192"/>
      <c r="C100" s="192"/>
      <c r="D100" s="192"/>
      <c r="E100" s="193"/>
      <c r="F100" s="193"/>
      <c r="G100" s="193"/>
      <c r="H100" s="193"/>
      <c r="I100" s="192"/>
      <c r="J100" s="195"/>
      <c r="K100" s="192">
        <v>972696.12</v>
      </c>
      <c r="L100" s="160"/>
      <c r="M100" s="160"/>
      <c r="N100" s="160"/>
      <c r="O100" s="160"/>
    </row>
    <row r="101" spans="1:15" ht="45">
      <c r="A101" s="296">
        <v>1</v>
      </c>
      <c r="B101" s="296" t="s">
        <v>272</v>
      </c>
      <c r="C101" s="297" t="s">
        <v>273</v>
      </c>
      <c r="D101" s="296">
        <v>120248.64</v>
      </c>
      <c r="E101" s="300"/>
      <c r="F101" s="300"/>
      <c r="G101" s="300"/>
      <c r="H101" s="300"/>
      <c r="I101" s="296">
        <v>0</v>
      </c>
      <c r="J101" s="654">
        <v>120248.64</v>
      </c>
      <c r="K101" s="330">
        <f>K100-J101</f>
        <v>852447.48</v>
      </c>
    </row>
    <row r="102" spans="1:15" ht="45">
      <c r="A102" s="296">
        <v>2</v>
      </c>
      <c r="B102" s="296" t="s">
        <v>274</v>
      </c>
      <c r="C102" s="199" t="s">
        <v>275</v>
      </c>
      <c r="D102" s="296">
        <v>120248.64</v>
      </c>
      <c r="E102" s="300"/>
      <c r="F102" s="300"/>
      <c r="G102" s="300"/>
      <c r="H102" s="300"/>
      <c r="I102" s="296">
        <v>0</v>
      </c>
      <c r="J102" s="654">
        <v>120248.64</v>
      </c>
      <c r="K102" s="330">
        <f>K101-J102</f>
        <v>732198.84</v>
      </c>
    </row>
    <row r="103" spans="1:15" s="298" customFormat="1" ht="45">
      <c r="A103" s="198">
        <v>3</v>
      </c>
      <c r="B103" s="198" t="s">
        <v>276</v>
      </c>
      <c r="C103" s="199" t="s">
        <v>277</v>
      </c>
      <c r="D103" s="198">
        <v>121078.2</v>
      </c>
      <c r="E103" s="200"/>
      <c r="F103" s="200"/>
      <c r="G103" s="200"/>
      <c r="H103" s="200"/>
      <c r="I103" s="198">
        <v>1000</v>
      </c>
      <c r="J103" s="582">
        <f>D103-I103</f>
        <v>120078.2</v>
      </c>
      <c r="K103" s="331">
        <f>K102-J103</f>
        <v>612120.64</v>
      </c>
      <c r="L103" s="328"/>
      <c r="M103" s="328"/>
      <c r="N103" s="328"/>
      <c r="O103" s="328"/>
    </row>
    <row r="104" spans="1:15">
      <c r="A104" s="296">
        <v>4</v>
      </c>
      <c r="B104" s="296"/>
      <c r="C104" s="297"/>
      <c r="D104" s="296"/>
      <c r="E104" s="300"/>
      <c r="F104" s="300"/>
      <c r="G104" s="300"/>
      <c r="H104" s="300"/>
      <c r="I104" s="296"/>
      <c r="J104" s="654"/>
      <c r="K104" s="294"/>
    </row>
    <row r="105" spans="1:15">
      <c r="A105" s="296">
        <v>5</v>
      </c>
      <c r="B105" s="296"/>
      <c r="C105" s="297"/>
      <c r="D105" s="296"/>
      <c r="E105" s="300"/>
      <c r="F105" s="300"/>
      <c r="G105" s="300"/>
      <c r="H105" s="300"/>
      <c r="I105" s="296"/>
      <c r="J105" s="654"/>
      <c r="K105" s="294"/>
    </row>
    <row r="106" spans="1:15">
      <c r="A106" s="296">
        <v>6</v>
      </c>
      <c r="B106" s="296"/>
      <c r="C106" s="297"/>
      <c r="D106" s="296"/>
      <c r="E106" s="300"/>
      <c r="F106" s="300"/>
      <c r="G106" s="300"/>
      <c r="H106" s="300"/>
      <c r="I106" s="296"/>
      <c r="J106" s="654"/>
      <c r="K106" s="294"/>
    </row>
    <row r="107" spans="1:15">
      <c r="A107" s="296">
        <v>7</v>
      </c>
      <c r="B107" s="296"/>
      <c r="C107" s="297"/>
      <c r="D107" s="296"/>
      <c r="E107" s="300"/>
      <c r="F107" s="300"/>
      <c r="G107" s="300"/>
      <c r="H107" s="300"/>
      <c r="I107" s="296"/>
      <c r="J107" s="654"/>
      <c r="K107" s="294"/>
    </row>
    <row r="108" spans="1:15">
      <c r="A108" s="296">
        <v>8</v>
      </c>
      <c r="B108" s="296"/>
      <c r="C108" s="297"/>
      <c r="D108" s="296"/>
      <c r="E108" s="300"/>
      <c r="F108" s="300"/>
      <c r="G108" s="300"/>
      <c r="H108" s="300"/>
      <c r="I108" s="296"/>
      <c r="J108" s="654"/>
      <c r="K108" s="294"/>
    </row>
    <row r="109" spans="1:15">
      <c r="A109" s="15"/>
      <c r="B109" s="15"/>
      <c r="C109" s="15"/>
      <c r="D109" s="294"/>
      <c r="E109" s="301"/>
      <c r="F109" s="301"/>
      <c r="G109" s="301"/>
      <c r="H109" s="301"/>
      <c r="I109" s="15"/>
      <c r="J109" s="658"/>
      <c r="K109" s="294"/>
    </row>
    <row r="110" spans="1:15">
      <c r="A110" s="15"/>
      <c r="B110" s="15"/>
      <c r="C110" s="15"/>
      <c r="D110" s="294"/>
      <c r="E110" s="301"/>
      <c r="F110" s="301"/>
      <c r="G110" s="301"/>
      <c r="H110" s="301"/>
      <c r="I110" s="15"/>
      <c r="J110" s="658"/>
      <c r="K110" s="294"/>
    </row>
    <row r="111" spans="1:15">
      <c r="A111" s="15"/>
      <c r="B111" s="15"/>
      <c r="C111" s="15"/>
      <c r="D111" s="294"/>
      <c r="E111" s="301"/>
      <c r="F111" s="301"/>
      <c r="G111" s="301"/>
      <c r="H111" s="301"/>
      <c r="I111" s="15"/>
      <c r="J111" s="658"/>
      <c r="K111" s="294"/>
    </row>
    <row r="112" spans="1:15">
      <c r="A112" s="15"/>
      <c r="B112" s="15"/>
      <c r="C112" s="15"/>
      <c r="D112" s="294"/>
      <c r="E112" s="301"/>
      <c r="F112" s="301"/>
      <c r="G112" s="301"/>
      <c r="H112" s="301"/>
      <c r="I112" s="15"/>
      <c r="J112" s="658"/>
      <c r="K112" s="294"/>
    </row>
    <row r="113" spans="1:11">
      <c r="A113" s="15"/>
      <c r="B113" s="15"/>
      <c r="C113" s="15"/>
      <c r="D113" s="294"/>
      <c r="E113" s="301"/>
      <c r="F113" s="301"/>
      <c r="G113" s="301"/>
      <c r="H113" s="301"/>
      <c r="I113" s="15"/>
      <c r="J113" s="658"/>
      <c r="K113" s="294"/>
    </row>
    <row r="114" spans="1:11">
      <c r="A114" s="15"/>
      <c r="B114" s="15"/>
      <c r="C114" s="15"/>
      <c r="D114" s="294"/>
      <c r="E114" s="301"/>
      <c r="F114" s="301"/>
      <c r="G114" s="301"/>
      <c r="H114" s="301"/>
      <c r="I114" s="15"/>
      <c r="J114" s="658"/>
      <c r="K114" s="294"/>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Q118"/>
  <sheetViews>
    <sheetView topLeftCell="A6" workbookViewId="0">
      <pane ySplit="4" topLeftCell="A10" activePane="bottomLeft" state="frozen"/>
      <selection activeCell="A6" sqref="A6"/>
      <selection pane="bottomLeft" activeCell="D27" sqref="D27"/>
    </sheetView>
  </sheetViews>
  <sheetFormatPr defaultRowHeight="15"/>
  <cols>
    <col min="2" max="2" width="12" customWidth="1"/>
    <col min="3" max="3" width="38" customWidth="1"/>
    <col min="4" max="4" width="15.42578125" customWidth="1"/>
    <col min="5" max="5" width="13.85546875" style="185" customWidth="1"/>
    <col min="6" max="6" width="13.85546875" customWidth="1"/>
    <col min="7" max="7" width="13.85546875" style="333" customWidth="1"/>
    <col min="8" max="8" width="13.85546875" customWidth="1"/>
    <col min="9" max="9" width="13.85546875" style="185" customWidth="1"/>
    <col min="10" max="10" width="13.85546875" customWidth="1"/>
    <col min="11" max="11" width="12.7109375" style="157" customWidth="1"/>
    <col min="12" max="12" width="14.28515625" style="333" customWidth="1"/>
    <col min="13" max="13" width="15.7109375" style="157" customWidth="1"/>
    <col min="14" max="14" width="14.28515625" style="157" customWidth="1"/>
    <col min="15" max="15" width="12.28515625" style="157" customWidth="1"/>
    <col min="16" max="16" width="15.5703125" style="157" customWidth="1"/>
    <col min="17" max="17" width="13.140625" style="157" customWidth="1"/>
  </cols>
  <sheetData>
    <row r="2" spans="1:17">
      <c r="B2" s="299" t="s">
        <v>407</v>
      </c>
    </row>
    <row r="3" spans="1:17">
      <c r="B3" s="188" t="s">
        <v>408</v>
      </c>
    </row>
    <row r="4" spans="1:17">
      <c r="B4" s="189" t="s">
        <v>409</v>
      </c>
    </row>
    <row r="5" spans="1:17">
      <c r="B5" t="s">
        <v>107</v>
      </c>
    </row>
    <row r="7" spans="1:17" ht="18.75">
      <c r="C7" s="324" t="s">
        <v>411</v>
      </c>
      <c r="F7">
        <v>33.36</v>
      </c>
      <c r="G7" s="333">
        <f>F7-(0.008*33.36)</f>
        <v>33.093119999999999</v>
      </c>
    </row>
    <row r="8" spans="1:17">
      <c r="C8" s="161" t="s">
        <v>410</v>
      </c>
      <c r="E8" s="327">
        <v>1191836.57</v>
      </c>
      <c r="F8" s="157">
        <v>8640</v>
      </c>
      <c r="G8" s="333">
        <v>285924.55</v>
      </c>
      <c r="H8" s="295">
        <v>1477761.13</v>
      </c>
      <c r="I8" s="185">
        <v>73888.12</v>
      </c>
      <c r="M8" s="157">
        <v>1551648.69</v>
      </c>
      <c r="N8" s="157">
        <v>266649.59999999998</v>
      </c>
      <c r="Q8" s="157">
        <v>1818298.84</v>
      </c>
    </row>
    <row r="9" spans="1:17" ht="94.5">
      <c r="A9" s="192" t="s">
        <v>173</v>
      </c>
      <c r="B9" s="192" t="s">
        <v>268</v>
      </c>
      <c r="C9" s="192" t="s">
        <v>269</v>
      </c>
      <c r="D9" s="192" t="s">
        <v>412</v>
      </c>
      <c r="E9" s="193" t="s">
        <v>413</v>
      </c>
      <c r="F9" s="192" t="s">
        <v>414</v>
      </c>
      <c r="G9" s="193" t="s">
        <v>415</v>
      </c>
      <c r="H9" s="192" t="s">
        <v>196</v>
      </c>
      <c r="I9" s="193" t="s">
        <v>416</v>
      </c>
      <c r="J9" s="192" t="s">
        <v>417</v>
      </c>
      <c r="K9" s="192" t="s">
        <v>176</v>
      </c>
      <c r="L9" s="193" t="s">
        <v>238</v>
      </c>
      <c r="M9" s="192" t="s">
        <v>419</v>
      </c>
      <c r="N9" s="192" t="s">
        <v>418</v>
      </c>
      <c r="O9" s="192" t="s">
        <v>420</v>
      </c>
      <c r="P9" s="192" t="s">
        <v>421</v>
      </c>
      <c r="Q9" s="192" t="s">
        <v>422</v>
      </c>
    </row>
    <row r="10" spans="1:17" ht="15.75">
      <c r="A10" s="296">
        <v>1</v>
      </c>
      <c r="B10" s="325">
        <v>43891</v>
      </c>
      <c r="C10" s="297" t="s">
        <v>423</v>
      </c>
      <c r="D10" s="249">
        <v>50060.34</v>
      </c>
      <c r="E10" s="300">
        <v>30436.67</v>
      </c>
      <c r="F10" s="296">
        <v>228</v>
      </c>
      <c r="G10" s="300">
        <f>F10*G7</f>
        <v>7545.2313599999998</v>
      </c>
      <c r="H10" s="300">
        <f>E10+G10</f>
        <v>37981.901359999996</v>
      </c>
      <c r="I10" s="300">
        <f t="shared" ref="I10:I24" si="0">H10*0.05</f>
        <v>1899.0950679999999</v>
      </c>
      <c r="J10" s="300">
        <f>E10+G10+I10</f>
        <v>39880.996427999999</v>
      </c>
      <c r="K10" s="296">
        <v>0</v>
      </c>
      <c r="L10" s="300">
        <f>J10-K10</f>
        <v>39880.996427999999</v>
      </c>
      <c r="M10" s="329">
        <f>M8-L10</f>
        <v>1511767.6935719999</v>
      </c>
      <c r="N10" s="250">
        <v>0</v>
      </c>
      <c r="O10" s="250">
        <f>N8-N10</f>
        <v>266649.59999999998</v>
      </c>
      <c r="P10" s="334">
        <f>E10+G10+I10+N10</f>
        <v>39880.996427999999</v>
      </c>
      <c r="Q10" s="334">
        <f>Q8-L10</f>
        <v>1778417.843572</v>
      </c>
    </row>
    <row r="11" spans="1:17" ht="15.75">
      <c r="A11" s="296">
        <v>2</v>
      </c>
      <c r="B11" s="325">
        <v>43922</v>
      </c>
      <c r="C11" s="297" t="s">
        <v>424</v>
      </c>
      <c r="D11" s="249">
        <v>50060.34</v>
      </c>
      <c r="E11" s="300">
        <f>D11-(D11*0.008)</f>
        <v>49659.857279999997</v>
      </c>
      <c r="F11" s="296">
        <v>360</v>
      </c>
      <c r="G11" s="300">
        <f>F11*G7</f>
        <v>11913.5232</v>
      </c>
      <c r="H11" s="300">
        <f>E11+G11</f>
        <v>61573.380479999993</v>
      </c>
      <c r="I11" s="300">
        <f t="shared" si="0"/>
        <v>3078.6690239999998</v>
      </c>
      <c r="J11" s="300">
        <f>E11+G11+I11</f>
        <v>64652.049503999995</v>
      </c>
      <c r="K11" s="296">
        <v>0</v>
      </c>
      <c r="L11" s="300">
        <f>J11-K11</f>
        <v>64652.049503999995</v>
      </c>
      <c r="M11" s="329">
        <f>M10-L11</f>
        <v>1447115.6440679999</v>
      </c>
      <c r="N11" s="250">
        <v>0</v>
      </c>
      <c r="O11" s="250">
        <f>O10-N11</f>
        <v>266649.59999999998</v>
      </c>
      <c r="P11" s="334">
        <f>E11+G11+I11+N11</f>
        <v>64652.049503999995</v>
      </c>
      <c r="Q11" s="334">
        <f>Q10-L11</f>
        <v>1713765.794068</v>
      </c>
    </row>
    <row r="12" spans="1:17" ht="15.75">
      <c r="A12" s="198">
        <v>3</v>
      </c>
      <c r="B12" s="326">
        <v>43952</v>
      </c>
      <c r="C12" s="297" t="s">
        <v>426</v>
      </c>
      <c r="D12" s="249">
        <v>50060.34</v>
      </c>
      <c r="E12" s="300">
        <f>D12-(D12*0.008)</f>
        <v>49659.857279999997</v>
      </c>
      <c r="F12" s="198">
        <v>360</v>
      </c>
      <c r="G12" s="200">
        <f>F12*G7</f>
        <v>11913.5232</v>
      </c>
      <c r="H12" s="300">
        <f>E12+G12</f>
        <v>61573.380479999993</v>
      </c>
      <c r="I12" s="300">
        <f t="shared" si="0"/>
        <v>3078.6690239999998</v>
      </c>
      <c r="J12" s="300">
        <f t="shared" ref="J12:J24" si="1">E12+G12+I12</f>
        <v>64652.049503999995</v>
      </c>
      <c r="K12" s="198">
        <v>0</v>
      </c>
      <c r="L12" s="300">
        <f t="shared" ref="L12:L24" si="2">J12-K12</f>
        <v>64652.049503999995</v>
      </c>
      <c r="M12" s="329">
        <f t="shared" ref="M12:M24" si="3">M11-L12</f>
        <v>1382463.5945639999</v>
      </c>
      <c r="N12" s="250">
        <v>0</v>
      </c>
      <c r="O12" s="250">
        <f t="shared" ref="O12:O24" si="4">O11-N12</f>
        <v>266649.59999999998</v>
      </c>
      <c r="P12" s="334">
        <f t="shared" ref="P12:P24" si="5">E12+G12+I12+N12</f>
        <v>64652.049503999995</v>
      </c>
      <c r="Q12" s="334">
        <f t="shared" ref="Q12:Q24" si="6">Q11-L12</f>
        <v>1649113.7445640001</v>
      </c>
    </row>
    <row r="13" spans="1:17" ht="15.75">
      <c r="A13" s="296">
        <v>4</v>
      </c>
      <c r="B13" s="326">
        <v>43983</v>
      </c>
      <c r="C13" s="297" t="s">
        <v>427</v>
      </c>
      <c r="D13" s="249">
        <v>50060.34</v>
      </c>
      <c r="E13" s="300">
        <f>D13-(D13*0.008)</f>
        <v>49659.857279999997</v>
      </c>
      <c r="F13" s="198">
        <v>360</v>
      </c>
      <c r="G13" s="334">
        <f>F13*G7</f>
        <v>11913.5232</v>
      </c>
      <c r="H13" s="300">
        <f>E13+G13</f>
        <v>61573.380479999993</v>
      </c>
      <c r="I13" s="300">
        <f t="shared" si="0"/>
        <v>3078.6690239999998</v>
      </c>
      <c r="J13" s="300">
        <f t="shared" si="1"/>
        <v>64652.049503999995</v>
      </c>
      <c r="K13" s="250">
        <v>0</v>
      </c>
      <c r="L13" s="300">
        <f t="shared" si="2"/>
        <v>64652.049503999995</v>
      </c>
      <c r="M13" s="329">
        <f t="shared" si="3"/>
        <v>1317811.5450599999</v>
      </c>
      <c r="N13" s="250">
        <v>0</v>
      </c>
      <c r="O13" s="250">
        <f t="shared" si="4"/>
        <v>266649.59999999998</v>
      </c>
      <c r="P13" s="334">
        <f t="shared" si="5"/>
        <v>64652.049503999995</v>
      </c>
      <c r="Q13" s="334">
        <f t="shared" si="6"/>
        <v>1584461.6950600001</v>
      </c>
    </row>
    <row r="14" spans="1:17" ht="15.75">
      <c r="A14" s="296">
        <v>5</v>
      </c>
      <c r="B14" s="326">
        <v>44013</v>
      </c>
      <c r="C14" s="297" t="s">
        <v>711</v>
      </c>
      <c r="D14" s="249">
        <v>50060.34</v>
      </c>
      <c r="E14" s="300">
        <f>D14-(D14*0.008)</f>
        <v>49659.857279999997</v>
      </c>
      <c r="F14" s="198">
        <v>360</v>
      </c>
      <c r="G14" s="334">
        <f>F14*G7</f>
        <v>11913.5232</v>
      </c>
      <c r="H14" s="300">
        <f t="shared" ref="H14:H24" si="7">E14+G14</f>
        <v>61573.380479999993</v>
      </c>
      <c r="I14" s="300">
        <f t="shared" si="0"/>
        <v>3078.6690239999998</v>
      </c>
      <c r="J14" s="300">
        <f>E14+G14+I14</f>
        <v>64652.049503999995</v>
      </c>
      <c r="K14" s="250">
        <v>0</v>
      </c>
      <c r="L14" s="300">
        <f>J14-K14</f>
        <v>64652.049503999995</v>
      </c>
      <c r="M14" s="329">
        <f>M13-L14</f>
        <v>1253159.4955559999</v>
      </c>
      <c r="N14" s="250">
        <v>0</v>
      </c>
      <c r="O14" s="250">
        <f>O13-N14</f>
        <v>266649.59999999998</v>
      </c>
      <c r="P14" s="334">
        <f>E14+G14+I14+N14</f>
        <v>64652.049503999995</v>
      </c>
      <c r="Q14" s="334">
        <f>Q13-L14</f>
        <v>1519809.6455560001</v>
      </c>
    </row>
    <row r="15" spans="1:17" ht="15.75">
      <c r="A15" s="198">
        <v>6</v>
      </c>
      <c r="B15" s="326">
        <v>44044</v>
      </c>
      <c r="C15" s="297" t="s">
        <v>510</v>
      </c>
      <c r="D15" s="249">
        <v>50060.34</v>
      </c>
      <c r="E15" s="300">
        <f>D15-(D15*0.008)</f>
        <v>49659.857279999997</v>
      </c>
      <c r="F15" s="198">
        <v>360</v>
      </c>
      <c r="G15" s="334">
        <f>F15*G7</f>
        <v>11913.5232</v>
      </c>
      <c r="H15" s="300">
        <f t="shared" si="7"/>
        <v>61573.380479999993</v>
      </c>
      <c r="I15" s="300">
        <f t="shared" si="0"/>
        <v>3078.6690239999998</v>
      </c>
      <c r="J15" s="300">
        <f t="shared" si="1"/>
        <v>64652.049503999995</v>
      </c>
      <c r="K15" s="250">
        <v>0</v>
      </c>
      <c r="L15" s="300">
        <f t="shared" si="2"/>
        <v>64652.049503999995</v>
      </c>
      <c r="M15" s="329">
        <f t="shared" si="3"/>
        <v>1188507.4460519999</v>
      </c>
      <c r="N15" s="250">
        <v>0</v>
      </c>
      <c r="O15" s="250">
        <f t="shared" si="4"/>
        <v>266649.59999999998</v>
      </c>
      <c r="P15" s="334">
        <f t="shared" si="5"/>
        <v>64652.049503999995</v>
      </c>
      <c r="Q15" s="334">
        <f t="shared" si="6"/>
        <v>1455157.5960520001</v>
      </c>
    </row>
    <row r="16" spans="1:17" ht="15.75">
      <c r="A16" s="296">
        <v>7</v>
      </c>
      <c r="B16" s="326">
        <v>44075</v>
      </c>
      <c r="C16" s="297" t="s">
        <v>712</v>
      </c>
      <c r="D16" s="249">
        <v>50060.34</v>
      </c>
      <c r="E16" s="300">
        <f t="shared" ref="E16:E24" si="8">D16-(D16*0.008)</f>
        <v>49659.857279999997</v>
      </c>
      <c r="F16" s="198">
        <v>360</v>
      </c>
      <c r="G16" s="334">
        <f>F16*G7</f>
        <v>11913.5232</v>
      </c>
      <c r="H16" s="300">
        <f t="shared" si="7"/>
        <v>61573.380479999993</v>
      </c>
      <c r="I16" s="300">
        <f t="shared" si="0"/>
        <v>3078.6690239999998</v>
      </c>
      <c r="J16" s="300">
        <f t="shared" si="1"/>
        <v>64652.049503999995</v>
      </c>
      <c r="K16" s="250">
        <v>0</v>
      </c>
      <c r="L16" s="300">
        <f t="shared" si="2"/>
        <v>64652.049503999995</v>
      </c>
      <c r="M16" s="329">
        <f t="shared" si="3"/>
        <v>1123855.3965479999</v>
      </c>
      <c r="N16" s="250">
        <v>0</v>
      </c>
      <c r="O16" s="250">
        <f t="shared" si="4"/>
        <v>266649.59999999998</v>
      </c>
      <c r="P16" s="334">
        <f t="shared" si="5"/>
        <v>64652.049503999995</v>
      </c>
      <c r="Q16" s="334">
        <f t="shared" si="6"/>
        <v>1390505.5465480001</v>
      </c>
    </row>
    <row r="17" spans="1:17" ht="15.75">
      <c r="A17" s="296">
        <v>8</v>
      </c>
      <c r="B17" s="326">
        <v>44105</v>
      </c>
      <c r="C17" s="297" t="s">
        <v>713</v>
      </c>
      <c r="D17" s="249">
        <v>50060.34</v>
      </c>
      <c r="E17" s="300">
        <f t="shared" si="8"/>
        <v>49659.857279999997</v>
      </c>
      <c r="F17" s="198">
        <v>360</v>
      </c>
      <c r="G17" s="334">
        <f>F17*G7</f>
        <v>11913.5232</v>
      </c>
      <c r="H17" s="300">
        <f t="shared" si="7"/>
        <v>61573.380479999993</v>
      </c>
      <c r="I17" s="300">
        <f t="shared" si="0"/>
        <v>3078.6690239999998</v>
      </c>
      <c r="J17" s="300">
        <f t="shared" si="1"/>
        <v>64652.049503999995</v>
      </c>
      <c r="K17" s="250">
        <v>0</v>
      </c>
      <c r="L17" s="300">
        <f t="shared" si="2"/>
        <v>64652.049503999995</v>
      </c>
      <c r="M17" s="329">
        <f t="shared" si="3"/>
        <v>1059203.3470439999</v>
      </c>
      <c r="N17" s="250">
        <v>0</v>
      </c>
      <c r="O17" s="250">
        <f t="shared" si="4"/>
        <v>266649.59999999998</v>
      </c>
      <c r="P17" s="334">
        <f t="shared" si="5"/>
        <v>64652.049503999995</v>
      </c>
      <c r="Q17" s="334">
        <f t="shared" si="6"/>
        <v>1325853.4970440001</v>
      </c>
    </row>
    <row r="18" spans="1:17" ht="15.75">
      <c r="A18" s="198">
        <v>9</v>
      </c>
      <c r="B18" s="326">
        <v>44136</v>
      </c>
      <c r="C18" s="297" t="s">
        <v>714</v>
      </c>
      <c r="D18" s="249">
        <v>50060.34</v>
      </c>
      <c r="E18" s="300">
        <f t="shared" si="8"/>
        <v>49659.857279999997</v>
      </c>
      <c r="F18" s="198">
        <v>360</v>
      </c>
      <c r="G18" s="334">
        <f>F18*G7</f>
        <v>11913.5232</v>
      </c>
      <c r="H18" s="300">
        <f t="shared" si="7"/>
        <v>61573.380479999993</v>
      </c>
      <c r="I18" s="300">
        <f t="shared" si="0"/>
        <v>3078.6690239999998</v>
      </c>
      <c r="J18" s="300">
        <f t="shared" si="1"/>
        <v>64652.049503999995</v>
      </c>
      <c r="K18" s="250">
        <v>0</v>
      </c>
      <c r="L18" s="300">
        <f t="shared" si="2"/>
        <v>64652.049503999995</v>
      </c>
      <c r="M18" s="329">
        <f t="shared" si="3"/>
        <v>994551.29753999994</v>
      </c>
      <c r="N18" s="250">
        <v>0</v>
      </c>
      <c r="O18" s="250">
        <f t="shared" si="4"/>
        <v>266649.59999999998</v>
      </c>
      <c r="P18" s="334">
        <f t="shared" si="5"/>
        <v>64652.049503999995</v>
      </c>
      <c r="Q18" s="334">
        <f t="shared" si="6"/>
        <v>1261201.4475400001</v>
      </c>
    </row>
    <row r="19" spans="1:17" ht="15.75">
      <c r="A19" s="296">
        <v>10</v>
      </c>
      <c r="B19" s="326">
        <v>44166</v>
      </c>
      <c r="C19" s="297" t="s">
        <v>715</v>
      </c>
      <c r="D19" s="249">
        <v>50060.34</v>
      </c>
      <c r="E19" s="300">
        <f t="shared" si="8"/>
        <v>49659.857279999997</v>
      </c>
      <c r="F19" s="198">
        <v>360</v>
      </c>
      <c r="G19" s="334">
        <f>F19*G7</f>
        <v>11913.5232</v>
      </c>
      <c r="H19" s="300">
        <f t="shared" si="7"/>
        <v>61573.380479999993</v>
      </c>
      <c r="I19" s="300">
        <f t="shared" si="0"/>
        <v>3078.6690239999998</v>
      </c>
      <c r="J19" s="300">
        <f t="shared" si="1"/>
        <v>64652.049503999995</v>
      </c>
      <c r="K19" s="250">
        <v>0</v>
      </c>
      <c r="L19" s="300">
        <f t="shared" si="2"/>
        <v>64652.049503999995</v>
      </c>
      <c r="M19" s="329">
        <f t="shared" si="3"/>
        <v>929899.24803599995</v>
      </c>
      <c r="N19" s="250">
        <v>0</v>
      </c>
      <c r="O19" s="250">
        <f t="shared" si="4"/>
        <v>266649.59999999998</v>
      </c>
      <c r="P19" s="334">
        <f t="shared" si="5"/>
        <v>64652.049503999995</v>
      </c>
      <c r="Q19" s="334">
        <f t="shared" si="6"/>
        <v>1196549.3980360001</v>
      </c>
    </row>
    <row r="20" spans="1:17" ht="15.75">
      <c r="A20" s="296">
        <v>11</v>
      </c>
      <c r="B20" s="326">
        <v>44197</v>
      </c>
      <c r="C20" s="297" t="s">
        <v>716</v>
      </c>
      <c r="D20" s="249">
        <v>50060.34</v>
      </c>
      <c r="E20" s="300">
        <f t="shared" si="8"/>
        <v>49659.857279999997</v>
      </c>
      <c r="F20" s="198">
        <v>360</v>
      </c>
      <c r="G20" s="334">
        <f>F20*G7</f>
        <v>11913.5232</v>
      </c>
      <c r="H20" s="300">
        <f t="shared" si="7"/>
        <v>61573.380479999993</v>
      </c>
      <c r="I20" s="300">
        <f t="shared" si="0"/>
        <v>3078.6690239999998</v>
      </c>
      <c r="J20" s="300">
        <f t="shared" si="1"/>
        <v>64652.049503999995</v>
      </c>
      <c r="K20" s="250">
        <v>2000</v>
      </c>
      <c r="L20" s="300">
        <f t="shared" si="2"/>
        <v>62652.049503999995</v>
      </c>
      <c r="M20" s="329">
        <f t="shared" si="3"/>
        <v>867247.19853199995</v>
      </c>
      <c r="N20" s="250">
        <v>0</v>
      </c>
      <c r="O20" s="250">
        <f t="shared" si="4"/>
        <v>266649.59999999998</v>
      </c>
      <c r="P20" s="334">
        <f t="shared" si="5"/>
        <v>64652.049503999995</v>
      </c>
      <c r="Q20" s="334">
        <f t="shared" si="6"/>
        <v>1133897.3485320001</v>
      </c>
    </row>
    <row r="21" spans="1:17" ht="15.75">
      <c r="A21" s="296">
        <v>12</v>
      </c>
      <c r="B21" s="326">
        <v>44228</v>
      </c>
      <c r="C21" s="297" t="s">
        <v>717</v>
      </c>
      <c r="D21" s="249">
        <v>50060.34</v>
      </c>
      <c r="E21" s="300">
        <f t="shared" si="8"/>
        <v>49659.857279999997</v>
      </c>
      <c r="F21" s="198">
        <v>360</v>
      </c>
      <c r="G21" s="334">
        <f>F21*G7</f>
        <v>11913.5232</v>
      </c>
      <c r="H21" s="300">
        <f t="shared" si="7"/>
        <v>61573.380479999993</v>
      </c>
      <c r="I21" s="300">
        <f t="shared" si="0"/>
        <v>3078.6690239999998</v>
      </c>
      <c r="J21" s="300">
        <f t="shared" si="1"/>
        <v>64652.049503999995</v>
      </c>
      <c r="K21" s="250">
        <v>0</v>
      </c>
      <c r="L21" s="300">
        <f t="shared" si="2"/>
        <v>64652.049503999995</v>
      </c>
      <c r="M21" s="329">
        <f t="shared" si="3"/>
        <v>802595.14902799996</v>
      </c>
      <c r="N21" s="250">
        <v>0</v>
      </c>
      <c r="O21" s="250">
        <f t="shared" si="4"/>
        <v>266649.59999999998</v>
      </c>
      <c r="P21" s="334">
        <f t="shared" si="5"/>
        <v>64652.049503999995</v>
      </c>
      <c r="Q21" s="334">
        <f t="shared" si="6"/>
        <v>1069245.2990280001</v>
      </c>
    </row>
    <row r="22" spans="1:17" ht="15.75">
      <c r="A22" s="296">
        <v>13</v>
      </c>
      <c r="B22" s="326">
        <v>44256</v>
      </c>
      <c r="C22" s="297" t="s">
        <v>718</v>
      </c>
      <c r="D22" s="249">
        <v>50060.34</v>
      </c>
      <c r="E22" s="300">
        <f t="shared" si="8"/>
        <v>49659.857279999997</v>
      </c>
      <c r="F22" s="198">
        <v>360</v>
      </c>
      <c r="G22" s="334">
        <f>F22*G7</f>
        <v>11913.5232</v>
      </c>
      <c r="H22" s="300">
        <f t="shared" si="7"/>
        <v>61573.380479999993</v>
      </c>
      <c r="I22" s="300">
        <f t="shared" si="0"/>
        <v>3078.6690239999998</v>
      </c>
      <c r="J22" s="300">
        <f t="shared" si="1"/>
        <v>64652.049503999995</v>
      </c>
      <c r="K22" s="250">
        <v>0</v>
      </c>
      <c r="L22" s="334">
        <f t="shared" si="2"/>
        <v>64652.049503999995</v>
      </c>
      <c r="M22" s="329">
        <f t="shared" si="3"/>
        <v>737943.09952399996</v>
      </c>
      <c r="N22" s="250">
        <v>0</v>
      </c>
      <c r="O22" s="250">
        <f t="shared" si="4"/>
        <v>266649.59999999998</v>
      </c>
      <c r="P22" s="334">
        <f t="shared" si="5"/>
        <v>64652.049503999995</v>
      </c>
      <c r="Q22" s="334">
        <f t="shared" si="6"/>
        <v>1004593.2495240001</v>
      </c>
    </row>
    <row r="23" spans="1:17" ht="15.75">
      <c r="A23" s="198">
        <v>14</v>
      </c>
      <c r="B23" s="326">
        <v>44287</v>
      </c>
      <c r="C23" s="297" t="s">
        <v>719</v>
      </c>
      <c r="D23" s="249">
        <v>50060.34</v>
      </c>
      <c r="E23" s="300">
        <f t="shared" si="8"/>
        <v>49659.857279999997</v>
      </c>
      <c r="F23" s="198">
        <v>360</v>
      </c>
      <c r="G23" s="334">
        <f>F23*G7</f>
        <v>11913.5232</v>
      </c>
      <c r="H23" s="300">
        <f t="shared" si="7"/>
        <v>61573.380479999993</v>
      </c>
      <c r="I23" s="300">
        <f t="shared" si="0"/>
        <v>3078.6690239999998</v>
      </c>
      <c r="J23" s="300">
        <f t="shared" si="1"/>
        <v>64652.049503999995</v>
      </c>
      <c r="K23" s="250">
        <v>0</v>
      </c>
      <c r="L23" s="300">
        <f t="shared" si="2"/>
        <v>64652.049503999995</v>
      </c>
      <c r="M23" s="329">
        <f t="shared" si="3"/>
        <v>673291.05001999997</v>
      </c>
      <c r="N23" s="250">
        <v>0</v>
      </c>
      <c r="O23" s="250">
        <f t="shared" si="4"/>
        <v>266649.59999999998</v>
      </c>
      <c r="P23" s="334">
        <f t="shared" si="5"/>
        <v>64652.049503999995</v>
      </c>
      <c r="Q23" s="334">
        <f t="shared" si="6"/>
        <v>939941.20002000011</v>
      </c>
    </row>
    <row r="24" spans="1:17" ht="15.75">
      <c r="A24" s="296">
        <v>15</v>
      </c>
      <c r="B24" s="326">
        <v>44317</v>
      </c>
      <c r="C24" s="297" t="s">
        <v>720</v>
      </c>
      <c r="D24" s="249">
        <v>50060.34</v>
      </c>
      <c r="E24" s="300">
        <f t="shared" si="8"/>
        <v>49659.857279999997</v>
      </c>
      <c r="F24" s="198">
        <v>360</v>
      </c>
      <c r="G24" s="334">
        <f>F24*G7</f>
        <v>11913.5232</v>
      </c>
      <c r="H24" s="300">
        <f t="shared" si="7"/>
        <v>61573.380479999993</v>
      </c>
      <c r="I24" s="300">
        <f t="shared" si="0"/>
        <v>3078.6690239999998</v>
      </c>
      <c r="J24" s="300">
        <f t="shared" si="1"/>
        <v>64652.049503999995</v>
      </c>
      <c r="K24" s="250">
        <v>0</v>
      </c>
      <c r="L24" s="334">
        <f t="shared" si="2"/>
        <v>64652.049503999995</v>
      </c>
      <c r="M24" s="329">
        <f t="shared" si="3"/>
        <v>608639.00051599997</v>
      </c>
      <c r="N24" s="250">
        <v>0</v>
      </c>
      <c r="O24" s="250">
        <f t="shared" si="4"/>
        <v>266649.59999999998</v>
      </c>
      <c r="P24" s="334">
        <f t="shared" si="5"/>
        <v>64652.049503999995</v>
      </c>
      <c r="Q24" s="334">
        <f t="shared" si="6"/>
        <v>875289.15051600011</v>
      </c>
    </row>
    <row r="25" spans="1:17" ht="15.75">
      <c r="A25" s="296">
        <v>16</v>
      </c>
      <c r="B25" s="326">
        <v>44348</v>
      </c>
      <c r="C25" s="297"/>
      <c r="D25" s="15"/>
      <c r="E25" s="301"/>
      <c r="F25" s="15"/>
      <c r="G25" s="332"/>
      <c r="H25" s="15"/>
      <c r="I25" s="301"/>
      <c r="J25" s="15"/>
      <c r="K25" s="250"/>
      <c r="L25" s="334"/>
      <c r="M25" s="250"/>
      <c r="N25" s="250"/>
      <c r="O25" s="250"/>
      <c r="P25" s="250"/>
      <c r="Q25" s="250"/>
    </row>
    <row r="26" spans="1:17" ht="15.75">
      <c r="A26" s="198">
        <v>17</v>
      </c>
      <c r="B26" s="15"/>
      <c r="C26" s="15"/>
      <c r="D26" s="15"/>
      <c r="E26" s="301"/>
      <c r="F26" s="15"/>
      <c r="G26" s="332"/>
      <c r="H26" s="15"/>
      <c r="I26" s="301"/>
      <c r="J26" s="15"/>
      <c r="K26" s="250"/>
      <c r="L26" s="334"/>
      <c r="M26" s="250"/>
      <c r="N26" s="250"/>
      <c r="O26" s="250"/>
      <c r="P26" s="250"/>
      <c r="Q26" s="250"/>
    </row>
    <row r="27" spans="1:17" ht="15.75">
      <c r="A27" s="296">
        <v>18</v>
      </c>
      <c r="B27" s="15"/>
      <c r="C27" s="15"/>
      <c r="D27" s="15"/>
      <c r="E27" s="301"/>
      <c r="F27" s="15"/>
      <c r="G27" s="332"/>
      <c r="H27" s="15"/>
      <c r="I27" s="301"/>
      <c r="J27" s="15"/>
      <c r="K27" s="250"/>
      <c r="L27" s="334"/>
      <c r="M27" s="250"/>
      <c r="N27" s="250"/>
      <c r="O27" s="250"/>
      <c r="P27" s="250"/>
      <c r="Q27" s="250"/>
    </row>
    <row r="28" spans="1:17" ht="15.75">
      <c r="A28" s="296">
        <v>19</v>
      </c>
      <c r="B28" s="15"/>
      <c r="C28" s="15"/>
      <c r="D28" s="15"/>
      <c r="E28" s="301"/>
      <c r="F28" s="15"/>
      <c r="G28" s="332"/>
      <c r="H28" s="15"/>
      <c r="I28" s="301"/>
      <c r="J28" s="15"/>
      <c r="K28" s="250"/>
      <c r="L28" s="334"/>
      <c r="M28" s="250"/>
      <c r="N28" s="250"/>
      <c r="O28" s="250"/>
      <c r="P28" s="250"/>
      <c r="Q28" s="250"/>
    </row>
    <row r="29" spans="1:17" ht="15.75">
      <c r="A29" s="198">
        <v>20</v>
      </c>
      <c r="B29" s="15"/>
      <c r="C29" s="15"/>
      <c r="D29" s="15"/>
      <c r="E29" s="301"/>
      <c r="F29" s="15"/>
      <c r="G29" s="332"/>
      <c r="H29" s="15"/>
      <c r="I29" s="301"/>
      <c r="J29" s="15"/>
      <c r="K29" s="250"/>
      <c r="L29" s="334"/>
      <c r="M29" s="250"/>
      <c r="N29" s="250"/>
      <c r="O29" s="250"/>
      <c r="P29" s="250"/>
      <c r="Q29" s="250"/>
    </row>
    <row r="30" spans="1:17" ht="15.75">
      <c r="A30" s="296">
        <v>21</v>
      </c>
      <c r="B30" s="15"/>
      <c r="C30" s="15"/>
      <c r="D30" s="15"/>
      <c r="E30" s="301"/>
      <c r="F30" s="15"/>
      <c r="G30" s="332"/>
      <c r="H30" s="15"/>
      <c r="I30" s="301"/>
      <c r="J30" s="15"/>
      <c r="K30" s="250"/>
      <c r="L30" s="334"/>
      <c r="M30" s="250"/>
      <c r="N30" s="250"/>
      <c r="O30" s="250"/>
      <c r="P30" s="250"/>
      <c r="Q30" s="250"/>
    </row>
    <row r="31" spans="1:17" ht="15.75">
      <c r="A31" s="296">
        <v>22</v>
      </c>
      <c r="B31" s="25"/>
      <c r="C31" s="25"/>
      <c r="D31" s="25"/>
      <c r="E31" s="191"/>
      <c r="F31" s="25"/>
      <c r="G31" s="335"/>
      <c r="H31" s="25"/>
      <c r="I31" s="191"/>
      <c r="J31" s="25"/>
      <c r="K31" s="214"/>
      <c r="L31" s="216"/>
      <c r="M31" s="214"/>
      <c r="N31" s="214"/>
      <c r="O31" s="214"/>
      <c r="P31" s="214"/>
      <c r="Q31" s="214"/>
    </row>
    <row r="32" spans="1:17" ht="15.75">
      <c r="A32" s="296">
        <v>23</v>
      </c>
      <c r="B32" s="25"/>
      <c r="C32" s="25"/>
      <c r="D32" s="25"/>
      <c r="E32" s="191"/>
      <c r="F32" s="25"/>
      <c r="G32" s="335"/>
      <c r="H32" s="25"/>
      <c r="I32" s="191"/>
      <c r="J32" s="25"/>
      <c r="K32" s="214"/>
      <c r="L32" s="216"/>
      <c r="M32" s="214"/>
      <c r="N32" s="214"/>
      <c r="O32" s="214"/>
      <c r="P32" s="214"/>
      <c r="Q32" s="214"/>
    </row>
    <row r="33" spans="1:17" ht="15.75">
      <c r="A33" s="296">
        <v>24</v>
      </c>
      <c r="B33" s="25"/>
      <c r="C33" s="25"/>
      <c r="D33" s="25"/>
      <c r="E33" s="191"/>
      <c r="F33" s="25"/>
      <c r="G33" s="335"/>
      <c r="H33" s="25"/>
      <c r="I33" s="191"/>
      <c r="J33" s="25"/>
      <c r="K33" s="214"/>
      <c r="L33" s="216"/>
      <c r="M33" s="214"/>
      <c r="N33" s="214"/>
      <c r="O33" s="214"/>
      <c r="P33" s="214"/>
      <c r="Q33" s="214"/>
    </row>
    <row r="34" spans="1:17" ht="15.75">
      <c r="A34" s="198">
        <v>25</v>
      </c>
      <c r="B34" s="25"/>
      <c r="C34" s="25"/>
      <c r="D34" s="25"/>
      <c r="E34" s="191"/>
      <c r="F34" s="25"/>
      <c r="G34" s="335"/>
      <c r="H34" s="25"/>
      <c r="I34" s="191"/>
      <c r="J34" s="25"/>
      <c r="K34" s="214"/>
      <c r="L34" s="216"/>
      <c r="M34" s="214"/>
      <c r="N34" s="214"/>
      <c r="O34" s="214"/>
      <c r="P34" s="214"/>
      <c r="Q34" s="214"/>
    </row>
    <row r="35" spans="1:17" ht="15.75">
      <c r="A35" s="296">
        <v>26</v>
      </c>
      <c r="B35" s="25"/>
      <c r="C35" s="25"/>
      <c r="D35" s="25"/>
      <c r="E35" s="191"/>
      <c r="F35" s="25"/>
      <c r="G35" s="335"/>
      <c r="H35" s="25"/>
      <c r="I35" s="191"/>
      <c r="J35" s="25"/>
      <c r="K35" s="214"/>
      <c r="L35" s="216"/>
      <c r="M35" s="214"/>
      <c r="N35" s="214"/>
      <c r="O35" s="214"/>
      <c r="P35" s="214"/>
      <c r="Q35" s="214"/>
    </row>
    <row r="36" spans="1:17" ht="15.75">
      <c r="A36" s="296">
        <v>27</v>
      </c>
      <c r="B36" s="25"/>
      <c r="C36" s="25"/>
      <c r="D36" s="25"/>
      <c r="E36" s="191"/>
      <c r="F36" s="25"/>
      <c r="G36" s="335"/>
      <c r="H36" s="25"/>
      <c r="I36" s="191"/>
      <c r="J36" s="25"/>
      <c r="K36" s="214"/>
      <c r="L36" s="216"/>
      <c r="M36" s="214"/>
      <c r="N36" s="214"/>
      <c r="O36" s="214"/>
      <c r="P36" s="214"/>
      <c r="Q36" s="214"/>
    </row>
    <row r="37" spans="1:17" ht="15.75">
      <c r="A37" s="198">
        <v>28</v>
      </c>
      <c r="B37" s="25"/>
      <c r="C37" s="25"/>
      <c r="D37" s="25"/>
      <c r="E37" s="191"/>
      <c r="F37" s="25"/>
      <c r="G37" s="335"/>
      <c r="H37" s="25"/>
      <c r="I37" s="191"/>
      <c r="J37" s="25"/>
      <c r="K37" s="214"/>
      <c r="L37" s="216"/>
      <c r="M37" s="214"/>
      <c r="N37" s="214"/>
      <c r="O37" s="214"/>
      <c r="P37" s="214"/>
      <c r="Q37" s="214"/>
    </row>
    <row r="38" spans="1:17" ht="15.75">
      <c r="A38" s="296">
        <v>29</v>
      </c>
      <c r="B38" s="25"/>
      <c r="C38" s="25"/>
      <c r="D38" s="25"/>
      <c r="E38" s="191"/>
      <c r="F38" s="25"/>
      <c r="G38" s="335"/>
      <c r="H38" s="25"/>
      <c r="I38" s="191"/>
      <c r="J38" s="25"/>
      <c r="K38" s="214"/>
      <c r="L38" s="216"/>
      <c r="M38" s="214"/>
      <c r="N38" s="214"/>
      <c r="O38" s="214"/>
      <c r="P38" s="214"/>
      <c r="Q38" s="214"/>
    </row>
    <row r="39" spans="1:17" ht="15.75">
      <c r="A39" s="296">
        <v>30</v>
      </c>
      <c r="B39" s="25"/>
      <c r="C39" s="25"/>
      <c r="D39" s="25"/>
      <c r="E39" s="191"/>
      <c r="F39" s="25"/>
      <c r="G39" s="335"/>
      <c r="H39" s="25"/>
      <c r="I39" s="191"/>
      <c r="J39" s="25"/>
      <c r="K39" s="214"/>
      <c r="L39" s="216"/>
      <c r="M39" s="214"/>
      <c r="N39" s="214"/>
      <c r="O39" s="214"/>
      <c r="P39" s="214"/>
      <c r="Q39" s="214"/>
    </row>
    <row r="40" spans="1:17" ht="15.75">
      <c r="A40" s="198">
        <v>31</v>
      </c>
      <c r="B40" s="25"/>
      <c r="C40" s="25"/>
      <c r="D40" s="25"/>
      <c r="E40" s="191"/>
      <c r="F40" s="25"/>
      <c r="G40" s="335"/>
      <c r="H40" s="25"/>
      <c r="I40" s="191"/>
      <c r="J40" s="25"/>
      <c r="K40" s="214"/>
      <c r="L40" s="216"/>
      <c r="M40" s="214"/>
      <c r="N40" s="214"/>
      <c r="O40" s="214"/>
      <c r="P40" s="214"/>
      <c r="Q40" s="214"/>
    </row>
    <row r="41" spans="1:17" ht="15.75">
      <c r="A41" s="296">
        <v>32</v>
      </c>
      <c r="B41" s="25"/>
      <c r="C41" s="25"/>
      <c r="D41" s="25"/>
      <c r="E41" s="191"/>
      <c r="F41" s="25"/>
      <c r="G41" s="335"/>
      <c r="H41" s="25"/>
      <c r="I41" s="191"/>
      <c r="J41" s="25"/>
      <c r="K41" s="214"/>
      <c r="L41" s="216"/>
      <c r="M41" s="214"/>
      <c r="N41" s="214"/>
      <c r="O41" s="214"/>
      <c r="P41" s="214"/>
      <c r="Q41" s="214"/>
    </row>
    <row r="42" spans="1:17" ht="15.75">
      <c r="A42" s="296">
        <v>33</v>
      </c>
      <c r="B42" s="25"/>
      <c r="C42" s="25"/>
      <c r="D42" s="25"/>
      <c r="E42" s="191"/>
      <c r="F42" s="25"/>
      <c r="G42" s="335"/>
      <c r="H42" s="25"/>
      <c r="I42" s="191"/>
      <c r="J42" s="25"/>
      <c r="K42" s="214"/>
      <c r="L42" s="216"/>
      <c r="M42" s="214"/>
      <c r="N42" s="214"/>
      <c r="O42" s="214"/>
      <c r="P42" s="214"/>
      <c r="Q42" s="214"/>
    </row>
    <row r="43" spans="1:17" ht="15.75">
      <c r="A43" s="25"/>
      <c r="B43" s="25"/>
      <c r="C43" s="25"/>
      <c r="D43" s="25"/>
      <c r="E43" s="191"/>
      <c r="F43" s="25"/>
      <c r="G43" s="335"/>
      <c r="H43" s="25"/>
      <c r="I43" s="191"/>
      <c r="J43" s="25"/>
      <c r="K43" s="214"/>
      <c r="L43" s="216"/>
      <c r="M43" s="214"/>
      <c r="N43" s="214"/>
      <c r="O43" s="214"/>
      <c r="P43" s="214"/>
      <c r="Q43" s="214"/>
    </row>
    <row r="44" spans="1:17" ht="15.75">
      <c r="A44" s="25"/>
      <c r="B44" s="25"/>
      <c r="C44" s="25"/>
      <c r="D44" s="25"/>
      <c r="E44" s="191"/>
      <c r="F44" s="25"/>
      <c r="G44" s="335"/>
      <c r="H44" s="25"/>
      <c r="I44" s="191"/>
      <c r="J44" s="25"/>
      <c r="K44" s="214"/>
      <c r="L44" s="216"/>
      <c r="M44" s="214"/>
      <c r="N44" s="214"/>
      <c r="O44" s="214"/>
      <c r="P44" s="214"/>
      <c r="Q44" s="214"/>
    </row>
    <row r="45" spans="1:17" ht="15.75">
      <c r="A45" s="25"/>
      <c r="B45" s="336" t="s">
        <v>428</v>
      </c>
      <c r="C45" s="25"/>
      <c r="D45" s="25"/>
      <c r="E45" s="191">
        <f t="shared" ref="E45:L45" si="9">SUM(E10:E13)</f>
        <v>179416.24183999997</v>
      </c>
      <c r="F45" s="191">
        <f t="shared" si="9"/>
        <v>1308</v>
      </c>
      <c r="G45" s="191">
        <f t="shared" si="9"/>
        <v>43285.80096</v>
      </c>
      <c r="H45" s="191">
        <f t="shared" si="9"/>
        <v>222702.04279999997</v>
      </c>
      <c r="I45" s="191">
        <f t="shared" si="9"/>
        <v>11135.102139999999</v>
      </c>
      <c r="J45" s="191">
        <f t="shared" si="9"/>
        <v>233837.14493999997</v>
      </c>
      <c r="K45" s="335">
        <f t="shared" si="9"/>
        <v>0</v>
      </c>
      <c r="L45" s="335">
        <f t="shared" si="9"/>
        <v>233837.14493999997</v>
      </c>
      <c r="M45" s="191"/>
      <c r="N45" s="191"/>
      <c r="O45" s="191"/>
      <c r="P45" s="191"/>
      <c r="Q45" s="214"/>
    </row>
    <row r="46" spans="1:17" ht="15.75">
      <c r="A46" s="25"/>
      <c r="B46" s="25"/>
      <c r="C46" s="25"/>
      <c r="D46" s="25"/>
      <c r="E46" s="191"/>
      <c r="F46" s="25"/>
      <c r="G46" s="335"/>
      <c r="H46" s="25"/>
      <c r="I46" s="191"/>
      <c r="J46" s="25"/>
      <c r="K46" s="214"/>
      <c r="L46" s="216"/>
      <c r="M46" s="214"/>
      <c r="N46" s="214"/>
      <c r="O46" s="214"/>
      <c r="P46" s="214"/>
      <c r="Q46" s="214"/>
    </row>
    <row r="47" spans="1:17" ht="15.75">
      <c r="A47" s="25"/>
      <c r="B47" s="25"/>
      <c r="C47" s="25"/>
      <c r="D47" s="25"/>
      <c r="E47" s="191"/>
      <c r="F47" s="25"/>
      <c r="G47" s="335"/>
      <c r="H47" s="25"/>
      <c r="I47" s="191"/>
      <c r="J47" s="25"/>
      <c r="K47" s="214"/>
      <c r="L47" s="216"/>
      <c r="M47" s="214"/>
      <c r="N47" s="214"/>
      <c r="O47" s="214"/>
      <c r="P47" s="214"/>
      <c r="Q47" s="214"/>
    </row>
    <row r="48" spans="1:17" ht="15.75">
      <c r="A48" s="25"/>
      <c r="B48" s="189" t="s">
        <v>425</v>
      </c>
      <c r="C48" s="25"/>
      <c r="D48" s="25"/>
      <c r="E48" s="191">
        <f>E8-E45</f>
        <v>1012420.32816</v>
      </c>
      <c r="F48" s="191">
        <f>F8-F45</f>
        <v>7332</v>
      </c>
      <c r="G48" s="335">
        <f>G8-G45</f>
        <v>242638.74904</v>
      </c>
      <c r="H48" s="191">
        <f>H8-H45</f>
        <v>1255059.0872</v>
      </c>
      <c r="I48" s="191">
        <f>I8-I45</f>
        <v>62753.017859999993</v>
      </c>
      <c r="J48" s="25"/>
      <c r="K48" s="214"/>
      <c r="L48" s="216"/>
      <c r="M48" s="214"/>
      <c r="N48" s="214"/>
      <c r="O48" s="214"/>
      <c r="P48" s="214"/>
      <c r="Q48" s="214"/>
    </row>
    <row r="49" spans="1:17" ht="15.75">
      <c r="A49" s="25"/>
      <c r="B49" s="25"/>
      <c r="C49" s="25"/>
      <c r="D49" s="25"/>
      <c r="E49" s="191"/>
      <c r="F49" s="25"/>
      <c r="G49" s="335"/>
      <c r="H49" s="25"/>
      <c r="I49" s="191"/>
      <c r="J49" s="25"/>
      <c r="K49" s="214"/>
      <c r="L49" s="216"/>
      <c r="M49" s="214"/>
      <c r="N49" s="214"/>
      <c r="O49" s="214"/>
      <c r="P49" s="214"/>
      <c r="Q49" s="214"/>
    </row>
    <row r="50" spans="1:17" ht="15.75">
      <c r="A50" s="25"/>
      <c r="B50" s="25"/>
      <c r="C50" s="25"/>
      <c r="D50" s="25"/>
      <c r="E50" s="191"/>
      <c r="F50" s="25"/>
      <c r="G50" s="335"/>
      <c r="H50" s="25"/>
      <c r="I50" s="191"/>
      <c r="J50" s="25"/>
      <c r="K50" s="214"/>
      <c r="L50" s="216"/>
      <c r="M50" s="214"/>
      <c r="N50" s="214"/>
      <c r="O50" s="214"/>
      <c r="P50" s="214"/>
      <c r="Q50" s="214"/>
    </row>
    <row r="51" spans="1:17" ht="15.75">
      <c r="A51" s="25"/>
      <c r="B51" s="25"/>
      <c r="C51" s="25"/>
      <c r="D51" s="25"/>
      <c r="E51" s="191"/>
      <c r="F51" s="25"/>
      <c r="G51" s="335"/>
      <c r="H51" s="25"/>
      <c r="I51" s="191"/>
      <c r="J51" s="25"/>
      <c r="K51" s="214"/>
      <c r="L51" s="216"/>
      <c r="M51" s="214"/>
      <c r="N51" s="214"/>
      <c r="O51" s="214"/>
      <c r="P51" s="214"/>
      <c r="Q51" s="214"/>
    </row>
    <row r="52" spans="1:17" ht="15.75">
      <c r="A52" s="25"/>
      <c r="B52" s="25"/>
      <c r="C52" s="25"/>
      <c r="D52" s="25"/>
      <c r="E52" s="191"/>
      <c r="F52" s="25"/>
      <c r="G52" s="335"/>
      <c r="H52" s="25"/>
      <c r="I52" s="191"/>
      <c r="J52" s="25"/>
      <c r="K52" s="214"/>
      <c r="L52" s="216"/>
      <c r="M52" s="214"/>
      <c r="N52" s="214"/>
      <c r="O52" s="214"/>
      <c r="P52" s="214"/>
      <c r="Q52" s="214"/>
    </row>
    <row r="53" spans="1:17" ht="15.75">
      <c r="A53" s="25"/>
      <c r="B53" s="25"/>
      <c r="C53" s="25"/>
      <c r="D53" s="25"/>
      <c r="E53" s="191"/>
      <c r="F53" s="25"/>
      <c r="G53" s="335"/>
      <c r="H53" s="25"/>
      <c r="I53" s="191"/>
      <c r="J53" s="25"/>
      <c r="K53" s="214"/>
      <c r="L53" s="216"/>
      <c r="M53" s="214"/>
      <c r="N53" s="214"/>
      <c r="O53" s="214"/>
      <c r="P53" s="214"/>
      <c r="Q53" s="214"/>
    </row>
    <row r="54" spans="1:17" ht="15.75">
      <c r="A54" s="25"/>
      <c r="B54" s="25"/>
      <c r="C54" s="25"/>
      <c r="D54" s="25"/>
      <c r="E54" s="191"/>
      <c r="F54" s="25"/>
      <c r="G54" s="335"/>
      <c r="H54" s="25"/>
      <c r="I54" s="191"/>
      <c r="J54" s="25"/>
      <c r="K54" s="214"/>
      <c r="L54" s="216"/>
      <c r="M54" s="214"/>
      <c r="N54" s="214"/>
      <c r="O54" s="214"/>
      <c r="P54" s="214"/>
      <c r="Q54" s="214"/>
    </row>
    <row r="96" spans="2:2" ht="26.25">
      <c r="B96" s="323" t="s">
        <v>406</v>
      </c>
    </row>
    <row r="97" spans="1:17">
      <c r="B97" s="187" t="s">
        <v>265</v>
      </c>
    </row>
    <row r="98" spans="1:17">
      <c r="B98" s="188" t="s">
        <v>266</v>
      </c>
    </row>
    <row r="99" spans="1:17">
      <c r="B99" s="189" t="s">
        <v>267</v>
      </c>
    </row>
    <row r="100" spans="1:17">
      <c r="B100" t="s">
        <v>17</v>
      </c>
      <c r="L100" s="333">
        <v>972696.12</v>
      </c>
    </row>
    <row r="102" spans="1:17">
      <c r="A102" s="25"/>
      <c r="B102" s="25"/>
      <c r="C102" s="25"/>
      <c r="D102" s="25"/>
      <c r="E102" s="191"/>
      <c r="F102" s="25"/>
      <c r="G102" s="335"/>
      <c r="H102" s="25"/>
      <c r="I102" s="191"/>
      <c r="J102" s="25"/>
    </row>
    <row r="103" spans="1:17" s="160" customFormat="1" ht="47.25">
      <c r="A103" s="192" t="s">
        <v>173</v>
      </c>
      <c r="B103" s="192" t="s">
        <v>268</v>
      </c>
      <c r="C103" s="192" t="s">
        <v>269</v>
      </c>
      <c r="D103" s="192" t="s">
        <v>270</v>
      </c>
      <c r="E103" s="193"/>
      <c r="F103" s="192"/>
      <c r="G103" s="193"/>
      <c r="H103" s="192"/>
      <c r="I103" s="193"/>
      <c r="J103" s="192"/>
      <c r="K103" s="192" t="s">
        <v>176</v>
      </c>
      <c r="L103" s="193" t="s">
        <v>238</v>
      </c>
      <c r="M103" s="192" t="s">
        <v>271</v>
      </c>
    </row>
    <row r="104" spans="1:17" s="161" customFormat="1" ht="15.75">
      <c r="A104" s="192"/>
      <c r="B104" s="192"/>
      <c r="C104" s="192"/>
      <c r="D104" s="192"/>
      <c r="E104" s="193"/>
      <c r="F104" s="192"/>
      <c r="G104" s="193"/>
      <c r="H104" s="192"/>
      <c r="I104" s="193"/>
      <c r="J104" s="192"/>
      <c r="K104" s="192"/>
      <c r="L104" s="193"/>
      <c r="M104" s="192">
        <v>972696.12</v>
      </c>
      <c r="N104" s="160"/>
      <c r="O104" s="160"/>
      <c r="P104" s="160"/>
      <c r="Q104" s="160"/>
    </row>
    <row r="105" spans="1:17" ht="75">
      <c r="A105" s="296">
        <v>1</v>
      </c>
      <c r="B105" s="296" t="s">
        <v>272</v>
      </c>
      <c r="C105" s="297" t="s">
        <v>273</v>
      </c>
      <c r="D105" s="296">
        <v>120248.64</v>
      </c>
      <c r="E105" s="300"/>
      <c r="F105" s="296"/>
      <c r="G105" s="300"/>
      <c r="H105" s="296"/>
      <c r="I105" s="300"/>
      <c r="J105" s="296"/>
      <c r="K105" s="296">
        <v>0</v>
      </c>
      <c r="L105" s="300">
        <v>120248.64</v>
      </c>
      <c r="M105" s="330">
        <f>M104-L105</f>
        <v>852447.48</v>
      </c>
    </row>
    <row r="106" spans="1:17" ht="34.5" customHeight="1">
      <c r="A106" s="296">
        <v>2</v>
      </c>
      <c r="B106" s="296" t="s">
        <v>274</v>
      </c>
      <c r="C106" s="199" t="s">
        <v>275</v>
      </c>
      <c r="D106" s="296">
        <v>120248.64</v>
      </c>
      <c r="E106" s="300"/>
      <c r="F106" s="296"/>
      <c r="G106" s="300"/>
      <c r="H106" s="296"/>
      <c r="I106" s="300"/>
      <c r="J106" s="296"/>
      <c r="K106" s="296">
        <v>0</v>
      </c>
      <c r="L106" s="300">
        <v>120248.64</v>
      </c>
      <c r="M106" s="330">
        <f>M105-L106</f>
        <v>732198.84</v>
      </c>
    </row>
    <row r="107" spans="1:17" s="298" customFormat="1" ht="34.5" customHeight="1">
      <c r="A107" s="198">
        <v>3</v>
      </c>
      <c r="B107" s="198" t="s">
        <v>276</v>
      </c>
      <c r="C107" s="199" t="s">
        <v>277</v>
      </c>
      <c r="D107" s="198">
        <v>121078.2</v>
      </c>
      <c r="E107" s="200"/>
      <c r="F107" s="198"/>
      <c r="G107" s="200"/>
      <c r="H107" s="198"/>
      <c r="I107" s="200"/>
      <c r="J107" s="198"/>
      <c r="K107" s="198">
        <v>1000</v>
      </c>
      <c r="L107" s="200">
        <f>D107-K107</f>
        <v>120078.2</v>
      </c>
      <c r="M107" s="331">
        <f>M106-L107</f>
        <v>612120.64</v>
      </c>
      <c r="N107" s="328"/>
      <c r="O107" s="328"/>
      <c r="P107" s="328"/>
      <c r="Q107" s="328"/>
    </row>
    <row r="108" spans="1:17" ht="34.5" customHeight="1">
      <c r="A108" s="296">
        <v>4</v>
      </c>
      <c r="B108" s="296"/>
      <c r="C108" s="297"/>
      <c r="D108" s="296"/>
      <c r="E108" s="300"/>
      <c r="F108" s="296"/>
      <c r="G108" s="300"/>
      <c r="H108" s="296"/>
      <c r="I108" s="300"/>
      <c r="J108" s="296"/>
      <c r="K108" s="296"/>
      <c r="L108" s="300"/>
      <c r="M108" s="294"/>
    </row>
    <row r="109" spans="1:17" ht="34.5" customHeight="1">
      <c r="A109" s="296">
        <v>5</v>
      </c>
      <c r="B109" s="296"/>
      <c r="C109" s="297"/>
      <c r="D109" s="296"/>
      <c r="E109" s="300"/>
      <c r="F109" s="296"/>
      <c r="G109" s="300"/>
      <c r="H109" s="296"/>
      <c r="I109" s="300"/>
      <c r="J109" s="296"/>
      <c r="K109" s="296"/>
      <c r="L109" s="300"/>
      <c r="M109" s="294"/>
    </row>
    <row r="110" spans="1:17" ht="34.5" customHeight="1">
      <c r="A110" s="296">
        <v>6</v>
      </c>
      <c r="B110" s="296"/>
      <c r="C110" s="297"/>
      <c r="D110" s="296"/>
      <c r="E110" s="300"/>
      <c r="F110" s="296"/>
      <c r="G110" s="300"/>
      <c r="H110" s="296"/>
      <c r="I110" s="300"/>
      <c r="J110" s="296"/>
      <c r="K110" s="296"/>
      <c r="L110" s="300"/>
      <c r="M110" s="294"/>
    </row>
    <row r="111" spans="1:17" ht="39.75" customHeight="1">
      <c r="A111" s="296">
        <v>7</v>
      </c>
      <c r="B111" s="296"/>
      <c r="C111" s="297"/>
      <c r="D111" s="296"/>
      <c r="E111" s="300"/>
      <c r="F111" s="296"/>
      <c r="G111" s="300"/>
      <c r="H111" s="296"/>
      <c r="I111" s="300"/>
      <c r="J111" s="296"/>
      <c r="K111" s="296"/>
      <c r="L111" s="300"/>
      <c r="M111" s="294"/>
    </row>
    <row r="112" spans="1:17" ht="34.5" customHeight="1">
      <c r="A112" s="296">
        <v>8</v>
      </c>
      <c r="B112" s="296"/>
      <c r="C112" s="297"/>
      <c r="D112" s="296"/>
      <c r="E112" s="300"/>
      <c r="F112" s="296"/>
      <c r="G112" s="300"/>
      <c r="H112" s="296"/>
      <c r="I112" s="300"/>
      <c r="J112" s="296"/>
      <c r="K112" s="296"/>
      <c r="L112" s="300"/>
      <c r="M112" s="294"/>
    </row>
    <row r="113" spans="1:13">
      <c r="A113" s="15"/>
      <c r="B113" s="15"/>
      <c r="C113" s="15"/>
      <c r="D113" s="15"/>
      <c r="E113" s="301"/>
      <c r="F113" s="15"/>
      <c r="G113" s="332"/>
      <c r="H113" s="15"/>
      <c r="I113" s="301"/>
      <c r="J113" s="15"/>
      <c r="K113" s="294"/>
      <c r="L113" s="332"/>
      <c r="M113" s="294"/>
    </row>
    <row r="114" spans="1:13">
      <c r="A114" s="15"/>
      <c r="B114" s="15"/>
      <c r="C114" s="15"/>
      <c r="D114" s="15"/>
      <c r="E114" s="301"/>
      <c r="F114" s="15"/>
      <c r="G114" s="332"/>
      <c r="H114" s="15"/>
      <c r="I114" s="301"/>
      <c r="J114" s="15"/>
      <c r="K114" s="294"/>
      <c r="L114" s="332"/>
      <c r="M114" s="294"/>
    </row>
    <row r="115" spans="1:13">
      <c r="A115" s="15"/>
      <c r="B115" s="15"/>
      <c r="C115" s="15"/>
      <c r="D115" s="15"/>
      <c r="E115" s="301"/>
      <c r="F115" s="15"/>
      <c r="G115" s="332"/>
      <c r="H115" s="15"/>
      <c r="I115" s="301"/>
      <c r="J115" s="15"/>
      <c r="K115" s="294"/>
      <c r="L115" s="332"/>
      <c r="M115" s="294"/>
    </row>
    <row r="116" spans="1:13">
      <c r="A116" s="15"/>
      <c r="B116" s="15"/>
      <c r="C116" s="15"/>
      <c r="D116" s="15"/>
      <c r="E116" s="301"/>
      <c r="F116" s="15"/>
      <c r="G116" s="332"/>
      <c r="H116" s="15"/>
      <c r="I116" s="301"/>
      <c r="J116" s="15"/>
      <c r="K116" s="294"/>
      <c r="L116" s="332"/>
      <c r="M116" s="294"/>
    </row>
    <row r="117" spans="1:13">
      <c r="A117" s="15"/>
      <c r="B117" s="15"/>
      <c r="C117" s="15"/>
      <c r="D117" s="15"/>
      <c r="E117" s="301"/>
      <c r="F117" s="15"/>
      <c r="G117" s="332"/>
      <c r="H117" s="15"/>
      <c r="I117" s="301"/>
      <c r="J117" s="15"/>
      <c r="K117" s="294"/>
      <c r="L117" s="332"/>
      <c r="M117" s="294"/>
    </row>
    <row r="118" spans="1:13">
      <c r="A118" s="15"/>
      <c r="B118" s="15"/>
      <c r="C118" s="15"/>
      <c r="D118" s="15"/>
      <c r="E118" s="301"/>
      <c r="F118" s="15"/>
      <c r="G118" s="332"/>
      <c r="H118" s="15"/>
      <c r="I118" s="301"/>
      <c r="J118" s="15"/>
      <c r="K118" s="294"/>
      <c r="L118" s="332"/>
      <c r="M118" s="294"/>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dimension ref="B2:L35"/>
  <sheetViews>
    <sheetView workbookViewId="0">
      <selection activeCell="D28" sqref="D28"/>
    </sheetView>
  </sheetViews>
  <sheetFormatPr defaultRowHeight="15"/>
  <cols>
    <col min="3" max="3" width="59.5703125" customWidth="1"/>
    <col min="4" max="4" width="18.28515625" style="185" customWidth="1"/>
    <col min="5" max="5" width="10.42578125" style="186" customWidth="1"/>
    <col min="6" max="6" width="12" style="185" customWidth="1"/>
    <col min="7" max="7" width="16.28515625" style="185" customWidth="1"/>
    <col min="8" max="8" width="22.28515625" style="185" customWidth="1"/>
  </cols>
  <sheetData>
    <row r="2" spans="2:12">
      <c r="B2" s="187" t="s">
        <v>449</v>
      </c>
    </row>
    <row r="3" spans="2:12">
      <c r="B3" s="313" t="s">
        <v>448</v>
      </c>
    </row>
    <row r="4" spans="2:12">
      <c r="B4" s="314" t="s">
        <v>450</v>
      </c>
    </row>
    <row r="5" spans="2:12">
      <c r="B5" s="347" t="s">
        <v>112</v>
      </c>
    </row>
    <row r="7" spans="2:12">
      <c r="E7" s="190" t="s">
        <v>451</v>
      </c>
    </row>
    <row r="8" spans="2:12">
      <c r="B8" s="25"/>
      <c r="C8" s="25"/>
      <c r="D8" s="191"/>
    </row>
    <row r="9" spans="2:12" s="344" customFormat="1" ht="48.75" customHeight="1">
      <c r="B9" s="341" t="s">
        <v>173</v>
      </c>
      <c r="C9" s="341" t="s">
        <v>441</v>
      </c>
      <c r="D9" s="342" t="s">
        <v>175</v>
      </c>
      <c r="E9" s="343" t="s">
        <v>176</v>
      </c>
      <c r="F9" s="342" t="s">
        <v>177</v>
      </c>
      <c r="G9" s="342" t="s">
        <v>178</v>
      </c>
      <c r="H9" s="342" t="s">
        <v>179</v>
      </c>
    </row>
    <row r="10" spans="2:12" s="351" customFormat="1" ht="19.5" customHeight="1">
      <c r="B10" s="348"/>
      <c r="C10" s="348"/>
      <c r="D10" s="349" t="s">
        <v>180</v>
      </c>
      <c r="E10" s="350" t="s">
        <v>181</v>
      </c>
      <c r="F10" s="349" t="s">
        <v>182</v>
      </c>
      <c r="G10" s="349"/>
      <c r="H10" s="349" t="s">
        <v>183</v>
      </c>
    </row>
    <row r="11" spans="2:12" s="353" customFormat="1" ht="15.75" customHeight="1">
      <c r="B11" s="208">
        <v>1</v>
      </c>
      <c r="C11" s="311"/>
      <c r="D11" s="202"/>
      <c r="E11" s="312"/>
      <c r="F11" s="202"/>
      <c r="G11" s="202"/>
      <c r="H11" s="202"/>
      <c r="I11" s="352"/>
      <c r="J11" s="352"/>
      <c r="K11" s="352"/>
      <c r="L11" s="352"/>
    </row>
    <row r="12" spans="2:12" s="353" customFormat="1" ht="16.5" customHeight="1">
      <c r="B12" s="208">
        <v>2</v>
      </c>
      <c r="C12" s="311"/>
      <c r="D12" s="202"/>
      <c r="E12" s="312"/>
      <c r="F12" s="202"/>
      <c r="G12" s="202"/>
      <c r="H12" s="202"/>
      <c r="I12" s="352"/>
      <c r="J12" s="352"/>
      <c r="K12" s="352"/>
      <c r="L12" s="352"/>
    </row>
    <row r="13" spans="2:12" s="353" customFormat="1" ht="14.25" customHeight="1">
      <c r="B13" s="208">
        <v>3</v>
      </c>
      <c r="C13" s="311"/>
      <c r="D13" s="202"/>
      <c r="E13" s="312"/>
      <c r="F13" s="202"/>
      <c r="G13" s="202"/>
      <c r="H13" s="202"/>
      <c r="I13" s="352"/>
      <c r="J13" s="352"/>
      <c r="K13" s="352"/>
      <c r="L13" s="352"/>
    </row>
    <row r="14" spans="2:12" s="353" customFormat="1" ht="15" customHeight="1">
      <c r="B14" s="208">
        <v>4</v>
      </c>
      <c r="C14" s="311"/>
      <c r="D14" s="202"/>
      <c r="E14" s="312"/>
      <c r="F14" s="202"/>
      <c r="G14" s="202"/>
      <c r="H14" s="202"/>
      <c r="I14" s="352"/>
      <c r="J14" s="352"/>
      <c r="K14" s="352"/>
      <c r="L14" s="352"/>
    </row>
    <row r="15" spans="2:12" s="353" customFormat="1" ht="15.75">
      <c r="B15" s="212">
        <v>5</v>
      </c>
      <c r="C15" s="209"/>
      <c r="D15" s="210"/>
      <c r="E15" s="211"/>
      <c r="F15" s="202"/>
      <c r="G15" s="202"/>
      <c r="H15" s="202"/>
      <c r="I15" s="352"/>
      <c r="J15" s="352"/>
      <c r="K15" s="352"/>
      <c r="L15" s="352"/>
    </row>
    <row r="16" spans="2:12" s="353" customFormat="1" ht="15.75">
      <c r="B16" s="208">
        <v>6</v>
      </c>
      <c r="C16" s="209"/>
      <c r="D16" s="210"/>
      <c r="E16" s="211"/>
      <c r="F16" s="202"/>
      <c r="G16" s="202"/>
      <c r="H16" s="202"/>
      <c r="I16" s="352"/>
      <c r="J16" s="352"/>
      <c r="K16" s="352"/>
      <c r="L16" s="352"/>
    </row>
    <row r="17" spans="2:12" s="353" customFormat="1" ht="15.75">
      <c r="B17" s="208">
        <v>7</v>
      </c>
      <c r="C17" s="209"/>
      <c r="D17" s="210"/>
      <c r="E17" s="211"/>
      <c r="F17" s="202"/>
      <c r="G17" s="202"/>
      <c r="H17" s="202"/>
      <c r="I17" s="352"/>
      <c r="J17" s="352"/>
      <c r="K17" s="352"/>
      <c r="L17" s="352"/>
    </row>
    <row r="18" spans="2:12" s="353" customFormat="1" ht="15.75">
      <c r="B18" s="208">
        <v>8</v>
      </c>
      <c r="C18" s="209"/>
      <c r="D18" s="210"/>
      <c r="E18" s="211"/>
      <c r="F18" s="202"/>
      <c r="G18" s="202"/>
      <c r="H18" s="202"/>
      <c r="I18" s="352"/>
      <c r="J18" s="352"/>
      <c r="K18" s="352"/>
      <c r="L18" s="352"/>
    </row>
    <row r="19" spans="2:12" s="353" customFormat="1" ht="15.75">
      <c r="B19" s="208">
        <v>9</v>
      </c>
      <c r="C19" s="209"/>
      <c r="D19" s="210"/>
      <c r="E19" s="211"/>
      <c r="F19" s="202"/>
      <c r="G19" s="202"/>
      <c r="H19" s="202"/>
      <c r="I19" s="352"/>
      <c r="J19" s="352"/>
      <c r="K19" s="352"/>
      <c r="L19" s="352"/>
    </row>
    <row r="20" spans="2:12" s="353" customFormat="1" ht="15.75">
      <c r="B20" s="212">
        <v>10</v>
      </c>
      <c r="C20" s="209"/>
      <c r="D20" s="210"/>
      <c r="E20" s="211"/>
      <c r="F20" s="202"/>
      <c r="G20" s="202"/>
      <c r="H20" s="202"/>
      <c r="I20" s="352"/>
      <c r="J20" s="352"/>
      <c r="K20" s="352"/>
      <c r="L20" s="352"/>
    </row>
    <row r="21" spans="2:12" s="353" customFormat="1" ht="15.75">
      <c r="B21" s="208">
        <v>11</v>
      </c>
      <c r="C21" s="209"/>
      <c r="D21" s="210"/>
      <c r="E21" s="211"/>
      <c r="F21" s="202"/>
      <c r="G21" s="202"/>
      <c r="H21" s="202"/>
      <c r="I21" s="352"/>
      <c r="J21" s="352"/>
      <c r="K21" s="352"/>
      <c r="L21" s="352"/>
    </row>
    <row r="22" spans="2:12" s="353" customFormat="1" ht="15.75">
      <c r="B22" s="208">
        <v>12</v>
      </c>
      <c r="C22" s="209"/>
      <c r="D22" s="210"/>
      <c r="E22" s="211"/>
      <c r="F22" s="202"/>
      <c r="G22" s="202"/>
      <c r="H22" s="202"/>
      <c r="I22" s="352"/>
      <c r="J22" s="352"/>
      <c r="K22" s="352"/>
      <c r="L22" s="352"/>
    </row>
    <row r="23" spans="2:12" s="353" customFormat="1" ht="15.75">
      <c r="B23" s="213">
        <v>13</v>
      </c>
      <c r="C23" s="209"/>
      <c r="D23" s="210"/>
      <c r="E23" s="211"/>
      <c r="F23" s="202"/>
      <c r="G23" s="202"/>
      <c r="H23" s="202"/>
      <c r="I23" s="352"/>
      <c r="J23" s="352"/>
      <c r="K23" s="352"/>
      <c r="L23" s="352"/>
    </row>
    <row r="24" spans="2:12" s="353" customFormat="1" ht="15.75">
      <c r="B24" s="213">
        <v>14</v>
      </c>
      <c r="C24" s="209"/>
      <c r="D24" s="210"/>
      <c r="E24" s="211"/>
      <c r="F24" s="202"/>
      <c r="G24" s="202"/>
      <c r="H24" s="202"/>
      <c r="I24" s="352"/>
      <c r="J24" s="352"/>
      <c r="K24" s="352"/>
      <c r="L24" s="352"/>
    </row>
    <row r="25" spans="2:12" s="353" customFormat="1" ht="15.75">
      <c r="B25" s="354"/>
      <c r="C25" s="355"/>
      <c r="D25" s="356"/>
      <c r="E25" s="357"/>
      <c r="F25" s="358"/>
      <c r="G25" s="358"/>
      <c r="H25" s="358"/>
      <c r="I25" s="352"/>
      <c r="J25" s="352"/>
      <c r="K25" s="352"/>
      <c r="L25" s="352"/>
    </row>
    <row r="26" spans="2:12" s="168" customFormat="1" ht="15.75">
      <c r="B26" s="354"/>
      <c r="C26" s="355"/>
      <c r="D26" s="356"/>
      <c r="E26" s="357"/>
      <c r="F26" s="358"/>
      <c r="G26" s="358"/>
      <c r="H26" s="358"/>
      <c r="I26" s="355"/>
      <c r="J26" s="355"/>
      <c r="K26" s="355"/>
      <c r="L26" s="355"/>
    </row>
    <row r="27" spans="2:12" s="25" customFormat="1" ht="15.75">
      <c r="B27" s="214"/>
      <c r="C27" s="215"/>
      <c r="D27" s="218"/>
      <c r="E27" s="217"/>
      <c r="F27" s="218"/>
      <c r="G27" s="218"/>
      <c r="H27" s="218"/>
      <c r="I27" s="215"/>
      <c r="J27" s="215"/>
      <c r="K27" s="215"/>
      <c r="L27" s="215"/>
    </row>
    <row r="28" spans="2:12" s="25" customFormat="1" ht="15.75">
      <c r="B28" s="214"/>
      <c r="C28" s="215"/>
      <c r="D28" s="218"/>
      <c r="E28" s="217"/>
      <c r="F28" s="218"/>
      <c r="G28" s="218"/>
      <c r="H28" s="218"/>
      <c r="I28" s="215"/>
      <c r="J28" s="215"/>
      <c r="K28" s="215"/>
      <c r="L28" s="215"/>
    </row>
    <row r="29" spans="2:12" s="25" customFormat="1" ht="15.75">
      <c r="B29" s="214"/>
      <c r="C29" s="215"/>
      <c r="D29" s="218"/>
      <c r="E29" s="217"/>
      <c r="F29" s="218"/>
      <c r="G29" s="218"/>
      <c r="H29" s="218"/>
      <c r="I29" s="215"/>
      <c r="J29" s="215"/>
      <c r="K29" s="215"/>
      <c r="L29" s="215"/>
    </row>
    <row r="30" spans="2:12" s="25" customFormat="1" ht="15.75">
      <c r="B30" s="214"/>
      <c r="C30" s="215"/>
      <c r="D30" s="218"/>
      <c r="E30" s="217"/>
      <c r="F30" s="218"/>
      <c r="G30" s="218"/>
      <c r="H30" s="218"/>
      <c r="I30" s="215"/>
      <c r="J30" s="215"/>
      <c r="K30" s="215"/>
      <c r="L30" s="215"/>
    </row>
    <row r="31" spans="2:12" s="25" customFormat="1" ht="15.75">
      <c r="B31" s="214"/>
      <c r="C31" s="215"/>
      <c r="D31" s="218"/>
      <c r="E31" s="217"/>
      <c r="F31" s="218"/>
      <c r="G31" s="218"/>
      <c r="H31" s="218"/>
      <c r="I31" s="215"/>
      <c r="J31" s="215"/>
      <c r="K31" s="215"/>
      <c r="L31" s="215"/>
    </row>
    <row r="32" spans="2:12" ht="15.75">
      <c r="B32" s="219"/>
      <c r="D32" s="220"/>
      <c r="E32" s="221"/>
      <c r="F32" s="220"/>
      <c r="G32" s="220"/>
      <c r="H32" s="220"/>
      <c r="I32" s="203"/>
      <c r="J32" s="203"/>
      <c r="K32" s="203"/>
      <c r="L32" s="203"/>
    </row>
    <row r="33" spans="2:12" ht="15.75">
      <c r="B33" s="219"/>
      <c r="D33" s="220"/>
      <c r="E33" s="221"/>
      <c r="F33" s="220"/>
      <c r="G33" s="220"/>
      <c r="H33" s="220"/>
      <c r="I33" s="203"/>
      <c r="J33" s="203"/>
      <c r="K33" s="203"/>
      <c r="L33" s="203"/>
    </row>
    <row r="34" spans="2:12" ht="15.75">
      <c r="B34" s="219"/>
      <c r="D34" s="220"/>
      <c r="E34" s="221"/>
      <c r="F34" s="220"/>
      <c r="G34" s="220"/>
      <c r="H34" s="220"/>
      <c r="I34" s="203"/>
      <c r="J34" s="203"/>
      <c r="K34" s="203"/>
      <c r="L34" s="203"/>
    </row>
    <row r="35" spans="2:12" ht="15.75">
      <c r="B35" s="219"/>
      <c r="D35" s="220"/>
      <c r="E35" s="221"/>
      <c r="F35" s="220"/>
      <c r="G35" s="220"/>
      <c r="H35" s="220"/>
      <c r="I35" s="203"/>
      <c r="J35" s="203"/>
      <c r="K35" s="203"/>
      <c r="L35" s="20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M79"/>
  <sheetViews>
    <sheetView view="pageBreakPreview" zoomScale="60" zoomScaleNormal="55" workbookViewId="0">
      <selection activeCell="E8" sqref="E8"/>
    </sheetView>
  </sheetViews>
  <sheetFormatPr defaultRowHeight="23.25"/>
  <cols>
    <col min="1" max="1" width="9.140625" style="1"/>
    <col min="2" max="2" width="51.42578125" style="3" customWidth="1"/>
    <col min="3" max="3" width="15.85546875" style="2" customWidth="1"/>
    <col min="4" max="4" width="16.42578125" style="83" customWidth="1"/>
    <col min="5" max="5" width="27.7109375" style="93" customWidth="1"/>
    <col min="6" max="6" width="35.5703125" style="182" customWidth="1"/>
    <col min="7" max="7" width="58" style="173" customWidth="1"/>
    <col min="8" max="8" width="32.42578125" style="13" customWidth="1"/>
    <col min="9" max="9" width="30.140625" customWidth="1"/>
    <col min="10" max="10" width="30.28515625" customWidth="1"/>
    <col min="11" max="11" width="33" customWidth="1"/>
    <col min="12" max="12" width="37.7109375" customWidth="1"/>
    <col min="13" max="13" width="31.42578125" customWidth="1"/>
  </cols>
  <sheetData>
    <row r="1" spans="1:13" ht="46.5">
      <c r="A1" s="8"/>
      <c r="B1" s="424" t="s">
        <v>512</v>
      </c>
      <c r="C1" s="9"/>
      <c r="D1" s="74"/>
      <c r="E1" s="84"/>
    </row>
    <row r="2" spans="1:13">
      <c r="B2" s="4"/>
      <c r="C2" s="9"/>
      <c r="D2" s="74"/>
      <c r="E2" s="84"/>
    </row>
    <row r="3" spans="1:13" s="56" customFormat="1" ht="31.5">
      <c r="A3" s="51" t="s">
        <v>4</v>
      </c>
      <c r="B3" s="50" t="s">
        <v>0</v>
      </c>
      <c r="C3" s="50" t="s">
        <v>5</v>
      </c>
      <c r="D3" s="75" t="s">
        <v>1</v>
      </c>
      <c r="E3" s="85" t="s">
        <v>6</v>
      </c>
      <c r="F3" s="95" t="s">
        <v>563</v>
      </c>
      <c r="G3" s="174" t="s">
        <v>19</v>
      </c>
      <c r="H3" s="54" t="s">
        <v>21</v>
      </c>
      <c r="I3" s="55" t="s">
        <v>22</v>
      </c>
      <c r="J3" s="55" t="s">
        <v>23</v>
      </c>
      <c r="K3" s="55" t="s">
        <v>24</v>
      </c>
      <c r="L3" s="55" t="s">
        <v>25</v>
      </c>
    </row>
    <row r="4" spans="1:13" s="43" customFormat="1" ht="130.5" customHeight="1">
      <c r="A4" s="70">
        <v>1</v>
      </c>
      <c r="B4" s="36" t="s">
        <v>519</v>
      </c>
      <c r="C4" s="44" t="s">
        <v>13</v>
      </c>
      <c r="D4" s="37">
        <v>44111</v>
      </c>
      <c r="E4" s="86" t="s">
        <v>521</v>
      </c>
      <c r="F4" s="96" t="s">
        <v>556</v>
      </c>
      <c r="G4" s="175" t="s">
        <v>566</v>
      </c>
      <c r="H4" s="41"/>
      <c r="I4" s="41"/>
      <c r="J4" s="41"/>
      <c r="K4" s="42"/>
      <c r="L4" s="42"/>
      <c r="M4" s="46"/>
    </row>
    <row r="5" spans="1:13" s="482" customFormat="1" ht="129.75" customHeight="1">
      <c r="A5" s="474">
        <v>2</v>
      </c>
      <c r="B5" s="475" t="s">
        <v>554</v>
      </c>
      <c r="C5" s="475" t="s">
        <v>12</v>
      </c>
      <c r="D5" s="476">
        <v>43735</v>
      </c>
      <c r="E5" s="477" t="s">
        <v>11</v>
      </c>
      <c r="F5" s="479" t="s">
        <v>557</v>
      </c>
      <c r="G5" s="478" t="s">
        <v>567</v>
      </c>
      <c r="H5" s="480"/>
      <c r="I5" s="481"/>
      <c r="J5" s="481"/>
      <c r="K5" s="481"/>
      <c r="L5" s="481"/>
    </row>
    <row r="6" spans="1:13" s="43" customFormat="1" ht="146.25" customHeight="1">
      <c r="A6" s="70">
        <v>3</v>
      </c>
      <c r="B6" s="36" t="s">
        <v>555</v>
      </c>
      <c r="C6" s="44" t="s">
        <v>12</v>
      </c>
      <c r="D6" s="76">
        <v>43063</v>
      </c>
      <c r="E6" s="86" t="s">
        <v>7</v>
      </c>
      <c r="F6" s="473" t="s">
        <v>558</v>
      </c>
      <c r="G6" s="175" t="s">
        <v>568</v>
      </c>
      <c r="H6" s="40"/>
      <c r="I6" s="40"/>
      <c r="J6" s="39"/>
      <c r="K6" s="39"/>
      <c r="L6" s="40"/>
      <c r="M6" s="46"/>
    </row>
    <row r="7" spans="1:13" s="43" customFormat="1" ht="120" customHeight="1">
      <c r="A7" s="70">
        <v>4</v>
      </c>
      <c r="B7" s="36" t="s">
        <v>88</v>
      </c>
      <c r="C7" s="37">
        <v>43729</v>
      </c>
      <c r="D7" s="76">
        <v>44473</v>
      </c>
      <c r="E7" s="86" t="s">
        <v>80</v>
      </c>
      <c r="F7" s="97" t="s">
        <v>562</v>
      </c>
      <c r="G7" s="175" t="s">
        <v>561</v>
      </c>
      <c r="H7" s="39"/>
      <c r="I7" s="40"/>
      <c r="J7" s="41"/>
      <c r="K7" s="40"/>
      <c r="L7" s="42"/>
    </row>
    <row r="8" spans="1:13" s="49" customFormat="1" ht="130.5" customHeight="1">
      <c r="A8" s="474">
        <v>5</v>
      </c>
      <c r="B8" s="36" t="s">
        <v>89</v>
      </c>
      <c r="C8" s="44" t="s">
        <v>12</v>
      </c>
      <c r="D8" s="37">
        <v>43637</v>
      </c>
      <c r="E8" s="86" t="s">
        <v>71</v>
      </c>
      <c r="F8" s="98" t="s">
        <v>559</v>
      </c>
      <c r="G8" s="94" t="s">
        <v>560</v>
      </c>
      <c r="H8" s="47"/>
      <c r="I8" s="48"/>
      <c r="J8" s="48"/>
      <c r="K8" s="48"/>
      <c r="L8" s="48"/>
    </row>
    <row r="9" spans="1:13" s="49" customFormat="1" ht="123.75" customHeight="1">
      <c r="A9" s="70">
        <v>6</v>
      </c>
      <c r="B9" s="36" t="s">
        <v>90</v>
      </c>
      <c r="C9" s="44" t="s">
        <v>12</v>
      </c>
      <c r="D9" s="37">
        <v>44100</v>
      </c>
      <c r="E9" s="86" t="s">
        <v>85</v>
      </c>
      <c r="F9" s="98" t="s">
        <v>564</v>
      </c>
      <c r="G9" s="483" t="s">
        <v>565</v>
      </c>
      <c r="H9" s="47"/>
      <c r="I9" s="48"/>
      <c r="J9" s="48"/>
      <c r="K9" s="48"/>
      <c r="L9" s="48"/>
    </row>
    <row r="10" spans="1:13" s="49" customFormat="1" ht="123.75" customHeight="1">
      <c r="A10" s="70">
        <v>7</v>
      </c>
      <c r="B10" s="36" t="s">
        <v>100</v>
      </c>
      <c r="C10" s="44" t="s">
        <v>95</v>
      </c>
      <c r="D10" s="37">
        <v>43910</v>
      </c>
      <c r="E10" s="86" t="s">
        <v>96</v>
      </c>
      <c r="F10" s="98" t="s">
        <v>569</v>
      </c>
      <c r="G10" s="175" t="s">
        <v>570</v>
      </c>
      <c r="H10" s="47"/>
      <c r="I10" s="48"/>
      <c r="J10" s="48"/>
      <c r="K10" s="48"/>
      <c r="L10" s="48"/>
    </row>
    <row r="11" spans="1:13" s="49" customFormat="1" ht="129.75" customHeight="1">
      <c r="A11" s="474">
        <v>8</v>
      </c>
      <c r="B11" s="36" t="s">
        <v>101</v>
      </c>
      <c r="C11" s="44" t="s">
        <v>103</v>
      </c>
      <c r="D11" s="37" t="s">
        <v>524</v>
      </c>
      <c r="E11" s="86" t="s">
        <v>96</v>
      </c>
      <c r="F11" s="96" t="s">
        <v>571</v>
      </c>
      <c r="G11" s="175" t="s">
        <v>572</v>
      </c>
      <c r="H11" s="47"/>
      <c r="I11" s="48"/>
      <c r="J11" s="48"/>
      <c r="K11" s="48"/>
      <c r="L11" s="48"/>
    </row>
    <row r="12" spans="1:13" s="49" customFormat="1" ht="157.5" customHeight="1">
      <c r="A12" s="70">
        <v>9</v>
      </c>
      <c r="B12" s="36" t="s">
        <v>109</v>
      </c>
      <c r="C12" s="44" t="s">
        <v>95</v>
      </c>
      <c r="D12" s="37">
        <v>43890</v>
      </c>
      <c r="E12" s="86" t="s">
        <v>105</v>
      </c>
      <c r="F12" s="96" t="s">
        <v>573</v>
      </c>
      <c r="G12" s="175" t="s">
        <v>575</v>
      </c>
      <c r="H12" s="47"/>
      <c r="I12" s="48"/>
      <c r="J12" s="48"/>
      <c r="K12" s="48"/>
      <c r="L12" s="48"/>
    </row>
    <row r="13" spans="1:13" s="49" customFormat="1" ht="135.75" customHeight="1">
      <c r="A13" s="70">
        <v>10</v>
      </c>
      <c r="B13" s="73" t="s">
        <v>108</v>
      </c>
      <c r="C13" s="44" t="s">
        <v>95</v>
      </c>
      <c r="D13" s="37">
        <v>43903</v>
      </c>
      <c r="E13" s="86" t="s">
        <v>107</v>
      </c>
      <c r="F13" s="96" t="s">
        <v>574</v>
      </c>
      <c r="G13" s="175" t="s">
        <v>576</v>
      </c>
      <c r="H13" s="47"/>
      <c r="I13" s="48"/>
      <c r="J13" s="48"/>
      <c r="K13" s="48"/>
      <c r="L13" s="48"/>
    </row>
    <row r="14" spans="1:13" s="49" customFormat="1" ht="156" customHeight="1">
      <c r="A14" s="474">
        <v>11</v>
      </c>
      <c r="B14" s="73" t="s">
        <v>110</v>
      </c>
      <c r="C14" s="44" t="s">
        <v>95</v>
      </c>
      <c r="D14" s="37">
        <v>43975</v>
      </c>
      <c r="E14" s="86" t="s">
        <v>112</v>
      </c>
      <c r="F14" s="96" t="s">
        <v>577</v>
      </c>
      <c r="G14" s="175" t="s">
        <v>578</v>
      </c>
      <c r="H14" s="47"/>
      <c r="I14" s="48"/>
      <c r="J14" s="48"/>
      <c r="K14" s="48"/>
      <c r="L14" s="48"/>
    </row>
    <row r="15" spans="1:13" s="49" customFormat="1" ht="124.5" customHeight="1">
      <c r="A15" s="70">
        <v>12</v>
      </c>
      <c r="B15" s="36" t="s">
        <v>509</v>
      </c>
      <c r="C15" s="44" t="s">
        <v>533</v>
      </c>
      <c r="D15" s="37">
        <v>43959</v>
      </c>
      <c r="E15" s="450" t="s">
        <v>527</v>
      </c>
      <c r="F15" s="96" t="s">
        <v>579</v>
      </c>
      <c r="G15" s="175" t="s">
        <v>572</v>
      </c>
      <c r="H15" s="47"/>
      <c r="I15" s="48"/>
      <c r="J15" s="48"/>
      <c r="K15" s="48"/>
      <c r="L15" s="48"/>
    </row>
    <row r="16" spans="1:13" s="49" customFormat="1" ht="112.5" customHeight="1">
      <c r="A16" s="70">
        <v>13</v>
      </c>
      <c r="B16" s="451" t="s">
        <v>539</v>
      </c>
      <c r="C16" s="45" t="s">
        <v>531</v>
      </c>
      <c r="D16" s="37">
        <v>44169</v>
      </c>
      <c r="E16" s="447" t="s">
        <v>528</v>
      </c>
      <c r="F16" s="97" t="s">
        <v>579</v>
      </c>
      <c r="G16" s="449" t="s">
        <v>572</v>
      </c>
      <c r="H16" s="47"/>
      <c r="I16" s="48"/>
      <c r="J16" s="48"/>
      <c r="K16" s="48"/>
      <c r="L16" s="48"/>
    </row>
    <row r="17" spans="1:13" s="49" customFormat="1" ht="96" customHeight="1">
      <c r="A17" s="71"/>
      <c r="B17" s="36"/>
      <c r="C17" s="45"/>
      <c r="D17" s="37"/>
      <c r="E17" s="86"/>
      <c r="F17" s="97"/>
      <c r="G17" s="176"/>
      <c r="H17" s="47"/>
      <c r="I17" s="48"/>
      <c r="J17" s="48"/>
      <c r="K17" s="48"/>
      <c r="L17" s="48"/>
    </row>
    <row r="18" spans="1:13" s="49" customFormat="1" ht="96" customHeight="1">
      <c r="A18" s="71"/>
      <c r="B18" s="36"/>
      <c r="C18" s="45"/>
      <c r="D18" s="37"/>
      <c r="E18" s="86"/>
      <c r="F18" s="97"/>
      <c r="G18" s="176"/>
      <c r="H18" s="47"/>
      <c r="I18" s="48"/>
      <c r="J18" s="48"/>
      <c r="K18" s="48"/>
      <c r="L18" s="48"/>
    </row>
    <row r="19" spans="1:13" s="49" customFormat="1" ht="96" customHeight="1">
      <c r="A19" s="71"/>
      <c r="B19" s="36"/>
      <c r="C19" s="45"/>
      <c r="D19" s="37"/>
      <c r="E19" s="86"/>
      <c r="F19" s="97"/>
      <c r="G19" s="176"/>
      <c r="H19" s="47"/>
      <c r="I19" s="48"/>
      <c r="J19" s="48"/>
      <c r="K19" s="48"/>
      <c r="L19" s="48"/>
    </row>
    <row r="20" spans="1:13" s="49" customFormat="1" ht="96" customHeight="1">
      <c r="A20" s="71"/>
      <c r="B20" s="36"/>
      <c r="C20" s="45"/>
      <c r="D20" s="37"/>
      <c r="E20" s="86"/>
      <c r="F20" s="97"/>
      <c r="G20" s="176"/>
      <c r="H20" s="47"/>
      <c r="I20" s="48"/>
      <c r="J20" s="48"/>
      <c r="K20" s="48"/>
      <c r="L20" s="48"/>
    </row>
    <row r="21" spans="1:13" s="60" customFormat="1" ht="93" customHeight="1">
      <c r="A21" s="57"/>
      <c r="B21" s="61" t="s">
        <v>92</v>
      </c>
      <c r="C21" s="57"/>
      <c r="D21" s="77"/>
      <c r="E21" s="87"/>
      <c r="F21" s="183"/>
      <c r="G21" s="177"/>
      <c r="H21" s="59"/>
      <c r="I21" s="58"/>
      <c r="J21" s="58"/>
      <c r="K21" s="58"/>
      <c r="L21" s="58"/>
    </row>
    <row r="22" spans="1:13" s="459" customFormat="1" ht="112.5" customHeight="1">
      <c r="A22" s="460">
        <v>2</v>
      </c>
      <c r="B22" s="64" t="s">
        <v>540</v>
      </c>
      <c r="C22" s="64" t="s">
        <v>12</v>
      </c>
      <c r="D22" s="78">
        <v>43735</v>
      </c>
      <c r="E22" s="88" t="s">
        <v>11</v>
      </c>
      <c r="F22" s="102"/>
      <c r="G22" s="462" t="s">
        <v>536</v>
      </c>
      <c r="H22" s="463"/>
      <c r="I22" s="454"/>
      <c r="J22" s="454"/>
      <c r="K22" s="454"/>
      <c r="L22" s="454"/>
    </row>
    <row r="23" spans="1:13" s="69" customFormat="1" ht="75">
      <c r="A23" s="62">
        <v>8</v>
      </c>
      <c r="B23" s="63" t="s">
        <v>37</v>
      </c>
      <c r="C23" s="64" t="s">
        <v>8</v>
      </c>
      <c r="D23" s="78">
        <v>42948</v>
      </c>
      <c r="E23" s="88" t="s">
        <v>9</v>
      </c>
      <c r="F23" s="101" t="s">
        <v>69</v>
      </c>
      <c r="G23" s="178" t="s">
        <v>163</v>
      </c>
      <c r="H23" s="67"/>
      <c r="I23" s="68"/>
      <c r="J23" s="68"/>
      <c r="K23" s="68"/>
      <c r="L23" s="68"/>
    </row>
    <row r="24" spans="1:13" s="69" customFormat="1" ht="105">
      <c r="A24" s="64">
        <v>9</v>
      </c>
      <c r="B24" s="63" t="s">
        <v>36</v>
      </c>
      <c r="C24" s="64" t="s">
        <v>13</v>
      </c>
      <c r="D24" s="78">
        <v>42887</v>
      </c>
      <c r="E24" s="88" t="s">
        <v>14</v>
      </c>
      <c r="F24" s="102" t="s">
        <v>69</v>
      </c>
      <c r="G24" s="179" t="s">
        <v>83</v>
      </c>
      <c r="H24" s="67"/>
      <c r="I24" s="68"/>
      <c r="J24" s="68"/>
      <c r="K24" s="68"/>
      <c r="L24" s="68"/>
    </row>
    <row r="25" spans="1:13" s="69" customFormat="1" ht="90">
      <c r="A25" s="64">
        <v>10</v>
      </c>
      <c r="B25" s="63" t="s">
        <v>38</v>
      </c>
      <c r="C25" s="64" t="s">
        <v>35</v>
      </c>
      <c r="D25" s="78">
        <v>43070</v>
      </c>
      <c r="E25" s="88" t="s">
        <v>32</v>
      </c>
      <c r="F25" s="101" t="s">
        <v>69</v>
      </c>
      <c r="G25" s="178" t="s">
        <v>164</v>
      </c>
      <c r="H25" s="67"/>
      <c r="I25" s="68"/>
      <c r="J25" s="68"/>
      <c r="K25" s="68"/>
      <c r="L25" s="68"/>
    </row>
    <row r="26" spans="1:13" s="69" customFormat="1" ht="75">
      <c r="A26" s="64">
        <v>11</v>
      </c>
      <c r="B26" s="63" t="s">
        <v>39</v>
      </c>
      <c r="C26" s="64" t="s">
        <v>35</v>
      </c>
      <c r="D26" s="78">
        <v>43132</v>
      </c>
      <c r="E26" s="88" t="s">
        <v>41</v>
      </c>
      <c r="F26" s="101" t="s">
        <v>64</v>
      </c>
      <c r="G26" s="180" t="s">
        <v>70</v>
      </c>
      <c r="H26" s="67"/>
      <c r="I26" s="68"/>
      <c r="J26" s="68"/>
      <c r="K26" s="68"/>
      <c r="L26" s="68"/>
    </row>
    <row r="27" spans="1:13" s="353" customFormat="1" ht="146.25" customHeight="1">
      <c r="A27" s="348">
        <v>4</v>
      </c>
      <c r="B27" s="311" t="s">
        <v>526</v>
      </c>
      <c r="C27" s="434" t="s">
        <v>12</v>
      </c>
      <c r="D27" s="442">
        <v>43063</v>
      </c>
      <c r="E27" s="436" t="s">
        <v>7</v>
      </c>
      <c r="F27" s="443"/>
      <c r="G27" s="437"/>
      <c r="H27" s="444"/>
      <c r="I27" s="444"/>
      <c r="J27" s="445"/>
      <c r="K27" s="445"/>
      <c r="L27" s="444"/>
      <c r="M27" s="441"/>
    </row>
    <row r="28" spans="1:13" s="33" customFormat="1">
      <c r="A28" s="27"/>
      <c r="B28" s="28"/>
      <c r="C28" s="27"/>
      <c r="D28" s="79"/>
      <c r="E28" s="89"/>
      <c r="F28" s="184"/>
      <c r="G28" s="181"/>
      <c r="H28" s="31"/>
      <c r="I28" s="32"/>
      <c r="J28" s="32"/>
      <c r="K28" s="32"/>
      <c r="L28" s="32"/>
    </row>
    <row r="29" spans="1:13" s="353" customFormat="1" ht="86.25" customHeight="1">
      <c r="A29" s="348">
        <v>1</v>
      </c>
      <c r="B29" s="311" t="s">
        <v>515</v>
      </c>
      <c r="C29" s="434" t="s">
        <v>13</v>
      </c>
      <c r="D29" s="435">
        <v>43278</v>
      </c>
      <c r="E29" s="436" t="s">
        <v>10</v>
      </c>
      <c r="F29" s="438" t="s">
        <v>166</v>
      </c>
      <c r="G29" s="437" t="s">
        <v>516</v>
      </c>
      <c r="H29" s="439"/>
      <c r="I29" s="439"/>
      <c r="J29" s="439"/>
      <c r="K29" s="440"/>
      <c r="L29" s="440"/>
      <c r="M29" s="441"/>
    </row>
    <row r="30" spans="1:13" s="7" customFormat="1">
      <c r="A30" s="9"/>
      <c r="B30" s="4"/>
      <c r="C30" s="9"/>
      <c r="D30" s="80"/>
      <c r="E30" s="90"/>
      <c r="F30" s="182"/>
      <c r="G30" s="173"/>
      <c r="H30" s="14"/>
    </row>
    <row r="31" spans="1:13" s="7" customFormat="1">
      <c r="A31" s="9"/>
      <c r="B31" s="4"/>
      <c r="C31" s="9"/>
      <c r="D31" s="80"/>
      <c r="E31" s="90"/>
      <c r="F31" s="182"/>
      <c r="G31" s="173"/>
      <c r="H31" s="14"/>
    </row>
    <row r="32" spans="1:13" s="7" customFormat="1">
      <c r="A32" s="9"/>
      <c r="B32" s="4"/>
      <c r="C32" s="9"/>
      <c r="D32" s="80"/>
      <c r="E32" s="90"/>
      <c r="F32" s="182"/>
      <c r="G32" s="173"/>
      <c r="H32" s="14"/>
    </row>
    <row r="33" spans="1:8" s="7" customFormat="1">
      <c r="A33" s="9"/>
      <c r="B33" s="4"/>
      <c r="C33" s="9"/>
      <c r="D33" s="80"/>
      <c r="E33" s="90"/>
      <c r="F33" s="182"/>
      <c r="G33" s="173"/>
      <c r="H33" s="14"/>
    </row>
    <row r="34" spans="1:8" s="7" customFormat="1">
      <c r="A34" s="9"/>
      <c r="B34" s="4"/>
      <c r="C34" s="9"/>
      <c r="D34" s="80"/>
      <c r="E34" s="90"/>
      <c r="F34" s="182"/>
      <c r="G34" s="173"/>
      <c r="H34" s="14"/>
    </row>
    <row r="35" spans="1:8" s="7" customFormat="1">
      <c r="A35" s="9"/>
      <c r="B35" s="4"/>
      <c r="C35" s="9"/>
      <c r="D35" s="80"/>
      <c r="E35" s="90"/>
      <c r="F35" s="182"/>
      <c r="G35" s="173"/>
      <c r="H35" s="14"/>
    </row>
    <row r="36" spans="1:8" s="7" customFormat="1">
      <c r="A36" s="9"/>
      <c r="B36" s="4"/>
      <c r="C36" s="9"/>
      <c r="D36" s="80"/>
      <c r="E36" s="90"/>
      <c r="F36" s="182"/>
      <c r="G36" s="173"/>
      <c r="H36" s="14"/>
    </row>
    <row r="37" spans="1:8" s="7" customFormat="1">
      <c r="A37" s="9"/>
      <c r="B37" s="4"/>
      <c r="C37" s="9"/>
      <c r="D37" s="80"/>
      <c r="E37" s="90"/>
      <c r="F37" s="182"/>
      <c r="G37" s="173"/>
      <c r="H37" s="14"/>
    </row>
    <row r="38" spans="1:8" s="7" customFormat="1">
      <c r="A38" s="9"/>
      <c r="B38" s="4"/>
      <c r="C38" s="9"/>
      <c r="D38" s="80"/>
      <c r="E38" s="90"/>
      <c r="F38" s="182"/>
      <c r="G38" s="173"/>
      <c r="H38" s="14"/>
    </row>
    <row r="39" spans="1:8" s="7" customFormat="1">
      <c r="A39" s="9"/>
      <c r="B39" s="4"/>
      <c r="C39" s="9"/>
      <c r="D39" s="80"/>
      <c r="E39" s="90"/>
      <c r="F39" s="182"/>
      <c r="G39" s="173"/>
      <c r="H39" s="14"/>
    </row>
    <row r="40" spans="1:8" s="7" customFormat="1">
      <c r="A40" s="9"/>
      <c r="B40" s="4"/>
      <c r="C40" s="9"/>
      <c r="D40" s="80"/>
      <c r="E40" s="90"/>
      <c r="F40" s="182"/>
      <c r="G40" s="173"/>
      <c r="H40" s="14"/>
    </row>
    <row r="41" spans="1:8" s="7" customFormat="1">
      <c r="A41" s="9"/>
      <c r="B41" s="4"/>
      <c r="C41" s="9"/>
      <c r="D41" s="80"/>
      <c r="E41" s="90"/>
      <c r="F41" s="182"/>
      <c r="G41" s="173"/>
      <c r="H41" s="14"/>
    </row>
    <row r="42" spans="1:8" s="7" customFormat="1">
      <c r="A42" s="9"/>
      <c r="B42" s="4"/>
      <c r="C42" s="9"/>
      <c r="D42" s="80"/>
      <c r="E42" s="90"/>
      <c r="F42" s="182"/>
      <c r="G42" s="173"/>
      <c r="H42" s="14"/>
    </row>
    <row r="43" spans="1:8" s="7" customFormat="1">
      <c r="A43" s="9"/>
      <c r="B43" s="4"/>
      <c r="C43" s="9"/>
      <c r="D43" s="80"/>
      <c r="E43" s="90"/>
      <c r="F43" s="182"/>
      <c r="G43" s="173"/>
      <c r="H43" s="14"/>
    </row>
    <row r="44" spans="1:8" s="7" customFormat="1">
      <c r="A44" s="9"/>
      <c r="B44" s="4"/>
      <c r="C44" s="9"/>
      <c r="D44" s="80"/>
      <c r="E44" s="90"/>
      <c r="F44" s="182"/>
      <c r="G44" s="173"/>
      <c r="H44" s="14"/>
    </row>
    <row r="45" spans="1:8" s="7" customFormat="1">
      <c r="A45" s="9"/>
      <c r="B45" s="4"/>
      <c r="C45" s="9"/>
      <c r="D45" s="80"/>
      <c r="E45" s="90"/>
      <c r="F45" s="182"/>
      <c r="G45" s="173"/>
      <c r="H45" s="14"/>
    </row>
    <row r="46" spans="1:8" s="7" customFormat="1">
      <c r="A46" s="9"/>
      <c r="B46" s="4"/>
      <c r="C46" s="9"/>
      <c r="D46" s="80"/>
      <c r="E46" s="90"/>
      <c r="F46" s="182"/>
      <c r="G46" s="173"/>
      <c r="H46" s="14"/>
    </row>
    <row r="47" spans="1:8" s="7" customFormat="1">
      <c r="A47" s="9"/>
      <c r="B47" s="4"/>
      <c r="C47" s="9"/>
      <c r="D47" s="80"/>
      <c r="E47" s="90"/>
      <c r="F47" s="182"/>
      <c r="G47" s="173"/>
      <c r="H47" s="14"/>
    </row>
    <row r="48" spans="1:8" s="7" customFormat="1">
      <c r="A48" s="9"/>
      <c r="B48" s="4"/>
      <c r="C48" s="9"/>
      <c r="D48" s="80"/>
      <c r="E48" s="90"/>
      <c r="F48" s="182"/>
      <c r="G48" s="173"/>
      <c r="H48" s="14"/>
    </row>
    <row r="49" spans="1:8" s="7" customFormat="1">
      <c r="A49" s="9"/>
      <c r="B49" s="4"/>
      <c r="C49" s="9"/>
      <c r="D49" s="80"/>
      <c r="E49" s="90"/>
      <c r="F49" s="182"/>
      <c r="G49" s="173"/>
      <c r="H49" s="14"/>
    </row>
    <row r="50" spans="1:8" s="7" customFormat="1">
      <c r="A50" s="9"/>
      <c r="B50" s="4"/>
      <c r="C50" s="9"/>
      <c r="D50" s="80"/>
      <c r="E50" s="90"/>
      <c r="F50" s="182"/>
      <c r="G50" s="173"/>
      <c r="H50" s="14"/>
    </row>
    <row r="51" spans="1:8" s="7" customFormat="1">
      <c r="A51" s="9"/>
      <c r="B51" s="4"/>
      <c r="C51" s="9"/>
      <c r="D51" s="80"/>
      <c r="E51" s="90"/>
      <c r="F51" s="182"/>
      <c r="G51" s="173"/>
      <c r="H51" s="14"/>
    </row>
    <row r="52" spans="1:8" s="7" customFormat="1">
      <c r="A52" s="9"/>
      <c r="B52" s="4"/>
      <c r="C52" s="9"/>
      <c r="D52" s="80"/>
      <c r="E52" s="90"/>
      <c r="F52" s="182"/>
      <c r="G52" s="173"/>
      <c r="H52" s="14"/>
    </row>
    <row r="53" spans="1:8" s="7" customFormat="1">
      <c r="A53" s="9"/>
      <c r="B53" s="4"/>
      <c r="C53" s="9"/>
      <c r="D53" s="80"/>
      <c r="E53" s="90"/>
      <c r="F53" s="182"/>
      <c r="G53" s="173"/>
      <c r="H53" s="14"/>
    </row>
    <row r="54" spans="1:8" s="7" customFormat="1">
      <c r="A54" s="9"/>
      <c r="B54" s="4"/>
      <c r="C54" s="9"/>
      <c r="D54" s="80"/>
      <c r="E54" s="90"/>
      <c r="F54" s="182"/>
      <c r="G54" s="173"/>
      <c r="H54" s="14"/>
    </row>
    <row r="55" spans="1:8" s="7" customFormat="1">
      <c r="A55" s="9"/>
      <c r="B55" s="4"/>
      <c r="C55" s="9"/>
      <c r="D55" s="80"/>
      <c r="E55" s="90"/>
      <c r="F55" s="182"/>
      <c r="G55" s="173"/>
      <c r="H55" s="14"/>
    </row>
    <row r="56" spans="1:8" s="7" customFormat="1">
      <c r="A56" s="9"/>
      <c r="B56" s="4"/>
      <c r="C56" s="9"/>
      <c r="D56" s="80"/>
      <c r="E56" s="90"/>
      <c r="F56" s="182"/>
      <c r="G56" s="173"/>
      <c r="H56" s="14"/>
    </row>
    <row r="57" spans="1:8" s="7" customFormat="1">
      <c r="A57" s="9"/>
      <c r="B57" s="4"/>
      <c r="C57" s="9"/>
      <c r="D57" s="80"/>
      <c r="E57" s="90"/>
      <c r="F57" s="182"/>
      <c r="G57" s="173"/>
      <c r="H57" s="14"/>
    </row>
    <row r="58" spans="1:8" s="7" customFormat="1">
      <c r="A58" s="9"/>
      <c r="B58" s="4"/>
      <c r="C58" s="9"/>
      <c r="D58" s="80"/>
      <c r="E58" s="90"/>
      <c r="F58" s="182"/>
      <c r="G58" s="173"/>
      <c r="H58" s="14"/>
    </row>
    <row r="59" spans="1:8" s="7" customFormat="1">
      <c r="A59" s="9"/>
      <c r="B59" s="4"/>
      <c r="C59" s="9"/>
      <c r="D59" s="80"/>
      <c r="E59" s="90"/>
      <c r="F59" s="182"/>
      <c r="G59" s="173"/>
      <c r="H59" s="14"/>
    </row>
    <row r="60" spans="1:8" s="7" customFormat="1">
      <c r="A60" s="9"/>
      <c r="B60" s="4"/>
      <c r="C60" s="9"/>
      <c r="D60" s="80"/>
      <c r="E60" s="90"/>
      <c r="F60" s="182"/>
      <c r="G60" s="173"/>
      <c r="H60" s="14"/>
    </row>
    <row r="61" spans="1:8" s="7" customFormat="1">
      <c r="A61" s="9"/>
      <c r="B61" s="4"/>
      <c r="C61" s="9"/>
      <c r="D61" s="80"/>
      <c r="E61" s="90"/>
      <c r="F61" s="182"/>
      <c r="G61" s="173"/>
      <c r="H61" s="14"/>
    </row>
    <row r="62" spans="1:8" s="7" customFormat="1">
      <c r="A62" s="9"/>
      <c r="B62" s="4"/>
      <c r="C62" s="9"/>
      <c r="D62" s="80"/>
      <c r="E62" s="90"/>
      <c r="F62" s="182"/>
      <c r="G62" s="173"/>
      <c r="H62" s="14"/>
    </row>
    <row r="63" spans="1:8" s="7" customFormat="1">
      <c r="A63" s="9"/>
      <c r="B63" s="4"/>
      <c r="C63" s="9"/>
      <c r="D63" s="80"/>
      <c r="E63" s="90"/>
      <c r="F63" s="182"/>
      <c r="G63" s="173"/>
      <c r="H63" s="14"/>
    </row>
    <row r="64" spans="1:8" s="7" customFormat="1">
      <c r="A64" s="9"/>
      <c r="B64" s="4"/>
      <c r="C64" s="9"/>
      <c r="D64" s="80"/>
      <c r="E64" s="90"/>
      <c r="F64" s="182"/>
      <c r="G64" s="173"/>
      <c r="H64" s="14"/>
    </row>
    <row r="65" spans="1:8" s="7" customFormat="1">
      <c r="A65" s="9"/>
      <c r="B65" s="4"/>
      <c r="C65" s="9"/>
      <c r="D65" s="80"/>
      <c r="E65" s="90"/>
      <c r="F65" s="182"/>
      <c r="G65" s="173"/>
      <c r="H65" s="14"/>
    </row>
    <row r="66" spans="1:8" s="7" customFormat="1">
      <c r="A66" s="9"/>
      <c r="B66" s="4"/>
      <c r="C66" s="9"/>
      <c r="D66" s="80"/>
      <c r="E66" s="90"/>
      <c r="F66" s="182"/>
      <c r="G66" s="173"/>
      <c r="H66" s="14"/>
    </row>
    <row r="67" spans="1:8" s="7" customFormat="1">
      <c r="A67" s="9"/>
      <c r="B67" s="4"/>
      <c r="C67" s="9"/>
      <c r="D67" s="80"/>
      <c r="E67" s="90"/>
      <c r="F67" s="182"/>
      <c r="G67" s="173"/>
      <c r="H67" s="14"/>
    </row>
    <row r="68" spans="1:8" s="7" customFormat="1">
      <c r="A68" s="9"/>
      <c r="B68" s="4"/>
      <c r="C68" s="9"/>
      <c r="D68" s="80"/>
      <c r="E68" s="90"/>
      <c r="F68" s="182"/>
      <c r="G68" s="173"/>
      <c r="H68" s="14"/>
    </row>
    <row r="69" spans="1:8" s="7" customFormat="1">
      <c r="A69" s="9"/>
      <c r="B69" s="4"/>
      <c r="C69" s="9"/>
      <c r="D69" s="80"/>
      <c r="E69" s="90"/>
      <c r="F69" s="182"/>
      <c r="G69" s="173"/>
      <c r="H69" s="14"/>
    </row>
    <row r="70" spans="1:8" s="7" customFormat="1">
      <c r="A70" s="9"/>
      <c r="B70" s="4"/>
      <c r="C70" s="9"/>
      <c r="D70" s="80"/>
      <c r="E70" s="90"/>
      <c r="F70" s="182"/>
      <c r="G70" s="173"/>
      <c r="H70" s="14"/>
    </row>
    <row r="71" spans="1:8" s="7" customFormat="1">
      <c r="A71" s="9"/>
      <c r="B71" s="4"/>
      <c r="C71" s="9"/>
      <c r="D71" s="80"/>
      <c r="E71" s="90"/>
      <c r="F71" s="182"/>
      <c r="G71" s="173"/>
      <c r="H71" s="14"/>
    </row>
    <row r="72" spans="1:8" s="7" customFormat="1">
      <c r="A72" s="9"/>
      <c r="B72" s="4"/>
      <c r="C72" s="9"/>
      <c r="D72" s="80"/>
      <c r="E72" s="90"/>
      <c r="F72" s="182"/>
      <c r="G72" s="173"/>
      <c r="H72" s="14"/>
    </row>
    <row r="73" spans="1:8" s="7" customFormat="1">
      <c r="A73" s="9"/>
      <c r="B73" s="4"/>
      <c r="C73" s="9"/>
      <c r="D73" s="80"/>
      <c r="E73" s="90"/>
      <c r="F73" s="182"/>
      <c r="G73" s="173"/>
      <c r="H73" s="14"/>
    </row>
    <row r="74" spans="1:8" s="7" customFormat="1">
      <c r="A74" s="9"/>
      <c r="B74" s="4"/>
      <c r="C74" s="9"/>
      <c r="D74" s="80"/>
      <c r="E74" s="90"/>
      <c r="F74" s="182"/>
      <c r="G74" s="173"/>
      <c r="H74" s="14"/>
    </row>
    <row r="75" spans="1:8" s="7" customFormat="1">
      <c r="A75" s="16"/>
      <c r="B75" s="17"/>
      <c r="C75" s="18"/>
      <c r="D75" s="81"/>
      <c r="E75" s="91"/>
      <c r="F75" s="182"/>
      <c r="G75" s="173"/>
      <c r="H75" s="14"/>
    </row>
    <row r="76" spans="1:8">
      <c r="A76" s="16"/>
      <c r="B76" s="21"/>
      <c r="C76" s="18"/>
      <c r="D76" s="82"/>
      <c r="E76" s="91"/>
    </row>
    <row r="77" spans="1:8">
      <c r="A77" s="16"/>
      <c r="B77" s="17"/>
      <c r="C77" s="18"/>
      <c r="D77" s="82"/>
      <c r="E77" s="92"/>
    </row>
    <row r="78" spans="1:8">
      <c r="A78" s="16"/>
      <c r="B78" s="17"/>
      <c r="C78" s="18"/>
      <c r="D78" s="82"/>
      <c r="E78" s="92"/>
    </row>
    <row r="79" spans="1:8">
      <c r="A79" s="24"/>
      <c r="B79" s="21"/>
      <c r="C79" s="18"/>
      <c r="D79" s="82"/>
      <c r="E79" s="91"/>
    </row>
  </sheetData>
  <pageMargins left="0.70866141732283472" right="0.70866141732283472" top="0.74803149606299213" bottom="0.74803149606299213" header="0.31496062992125984" footer="0.31496062992125984"/>
  <pageSetup paperSize="9" scale="61" orientation="landscape" r:id="rId1"/>
  <colBreaks count="1" manualBreakCount="1">
    <brk id="7" max="1048575" man="1"/>
  </colBreaks>
  <legacyDrawing r:id="rId2"/>
</worksheet>
</file>

<file path=xl/worksheets/sheet19.xml><?xml version="1.0" encoding="utf-8"?>
<worksheet xmlns="http://schemas.openxmlformats.org/spreadsheetml/2006/main" xmlns:r="http://schemas.openxmlformats.org/officeDocument/2006/relationships">
  <dimension ref="A1:Q78"/>
  <sheetViews>
    <sheetView topLeftCell="A9" workbookViewId="0">
      <selection activeCell="F7" sqref="F7"/>
    </sheetView>
  </sheetViews>
  <sheetFormatPr defaultRowHeight="15"/>
  <cols>
    <col min="1" max="1" width="9.140625" style="109"/>
    <col min="2" max="2" width="32.85546875" style="109" customWidth="1"/>
    <col min="3" max="3" width="52.85546875" style="146" customWidth="1"/>
    <col min="4" max="4" width="15.85546875" style="107" customWidth="1"/>
    <col min="5" max="5" width="27.7109375" style="137" customWidth="1"/>
    <col min="6" max="6" width="21.42578125" style="107" customWidth="1"/>
    <col min="7" max="7" width="43.7109375" style="147" customWidth="1"/>
    <col min="8" max="8" width="30.140625" style="557" customWidth="1"/>
    <col min="9" max="9" width="30.28515625" style="109" customWidth="1"/>
    <col min="10" max="10" width="33" style="108" customWidth="1"/>
    <col min="11" max="11" width="37.7109375" style="108" customWidth="1"/>
    <col min="12" max="12" width="31.42578125" style="108" customWidth="1"/>
    <col min="13" max="16384" width="9.140625" style="108"/>
  </cols>
  <sheetData>
    <row r="1" spans="1:17" ht="26.25">
      <c r="A1" s="104"/>
      <c r="B1" s="104"/>
      <c r="C1" s="423" t="s">
        <v>513</v>
      </c>
      <c r="D1" s="105"/>
      <c r="E1" s="106"/>
    </row>
    <row r="2" spans="1:17">
      <c r="C2" s="138"/>
      <c r="D2" s="105"/>
      <c r="E2" s="106"/>
    </row>
    <row r="3" spans="1:17" s="155" customFormat="1" ht="44.25" customHeight="1">
      <c r="A3" s="152" t="s">
        <v>4</v>
      </c>
      <c r="B3" s="152"/>
      <c r="C3" s="153" t="s">
        <v>0</v>
      </c>
      <c r="D3" s="153" t="s">
        <v>5</v>
      </c>
      <c r="E3" s="153" t="s">
        <v>6</v>
      </c>
      <c r="F3" s="110" t="s">
        <v>137</v>
      </c>
      <c r="G3" s="110" t="s">
        <v>20</v>
      </c>
      <c r="H3" s="567" t="s">
        <v>614</v>
      </c>
      <c r="I3" s="154" t="s">
        <v>23</v>
      </c>
      <c r="J3" s="154" t="s">
        <v>25</v>
      </c>
      <c r="K3" s="154"/>
    </row>
    <row r="4" spans="1:17" s="43" customFormat="1" ht="90.75" customHeight="1">
      <c r="A4" s="111">
        <v>1</v>
      </c>
      <c r="B4" s="86" t="s">
        <v>521</v>
      </c>
      <c r="C4" s="36" t="s">
        <v>519</v>
      </c>
      <c r="D4" s="112" t="s">
        <v>523</v>
      </c>
      <c r="E4" s="86" t="s">
        <v>521</v>
      </c>
      <c r="F4" s="96" t="s">
        <v>522</v>
      </c>
      <c r="G4" s="99" t="s">
        <v>167</v>
      </c>
      <c r="H4" s="558">
        <v>13277</v>
      </c>
      <c r="I4" s="42"/>
      <c r="J4" s="42"/>
      <c r="K4" s="42"/>
    </row>
    <row r="5" spans="1:17" s="43" customFormat="1" ht="92.25" customHeight="1">
      <c r="A5" s="116">
        <v>2</v>
      </c>
      <c r="B5" s="113" t="s">
        <v>80</v>
      </c>
      <c r="C5" s="139" t="s">
        <v>126</v>
      </c>
      <c r="D5" s="117" t="s">
        <v>117</v>
      </c>
      <c r="E5" s="113" t="s">
        <v>80</v>
      </c>
      <c r="F5" s="96" t="s">
        <v>136</v>
      </c>
      <c r="G5" s="99" t="s">
        <v>550</v>
      </c>
      <c r="H5" s="558">
        <v>4806772</v>
      </c>
      <c r="I5" s="114">
        <v>684935</v>
      </c>
      <c r="J5" s="114">
        <v>913995</v>
      </c>
      <c r="K5" s="99">
        <v>770022</v>
      </c>
      <c r="L5" s="99">
        <v>545702</v>
      </c>
      <c r="M5" s="99">
        <v>863343</v>
      </c>
      <c r="N5" s="99">
        <v>1028775</v>
      </c>
      <c r="O5" s="99"/>
    </row>
    <row r="6" spans="1:17" s="49" customFormat="1" ht="75" customHeight="1">
      <c r="A6" s="111">
        <v>4</v>
      </c>
      <c r="B6" s="113" t="s">
        <v>71</v>
      </c>
      <c r="C6" s="139" t="s">
        <v>127</v>
      </c>
      <c r="D6" s="112" t="s">
        <v>119</v>
      </c>
      <c r="E6" s="113" t="s">
        <v>71</v>
      </c>
      <c r="F6" s="96" t="s">
        <v>135</v>
      </c>
      <c r="G6" s="99" t="s">
        <v>613</v>
      </c>
      <c r="H6" s="568">
        <v>4699736</v>
      </c>
      <c r="I6" s="114">
        <v>957878</v>
      </c>
      <c r="J6" s="99">
        <v>930411</v>
      </c>
      <c r="K6" s="99">
        <v>915003</v>
      </c>
      <c r="L6" s="99">
        <v>948222</v>
      </c>
      <c r="M6" s="99">
        <v>948222</v>
      </c>
    </row>
    <row r="7" spans="1:17" s="49" customFormat="1" ht="105.75" customHeight="1">
      <c r="A7" s="111">
        <v>5</v>
      </c>
      <c r="B7" s="113" t="s">
        <v>85</v>
      </c>
      <c r="C7" s="139" t="s">
        <v>128</v>
      </c>
      <c r="D7" s="112" t="s">
        <v>120</v>
      </c>
      <c r="E7" s="113" t="s">
        <v>85</v>
      </c>
      <c r="F7" s="96" t="s">
        <v>135</v>
      </c>
      <c r="G7" s="99" t="s">
        <v>608</v>
      </c>
      <c r="H7" s="568">
        <v>280687</v>
      </c>
      <c r="I7" s="99">
        <v>54442</v>
      </c>
      <c r="J7" s="99">
        <v>36145</v>
      </c>
      <c r="K7" s="99">
        <v>53549</v>
      </c>
      <c r="L7" s="99">
        <v>67383</v>
      </c>
      <c r="M7" s="99">
        <v>69168</v>
      </c>
      <c r="N7" s="99">
        <v>44624</v>
      </c>
    </row>
    <row r="8" spans="1:17" s="49" customFormat="1" ht="76.5" customHeight="1">
      <c r="A8" s="116">
        <v>6</v>
      </c>
      <c r="B8" s="113" t="s">
        <v>96</v>
      </c>
      <c r="C8" s="139" t="s">
        <v>129</v>
      </c>
      <c r="D8" s="112" t="s">
        <v>121</v>
      </c>
      <c r="E8" s="113" t="s">
        <v>96</v>
      </c>
      <c r="F8" s="96" t="s">
        <v>135</v>
      </c>
      <c r="G8" s="99" t="s">
        <v>609</v>
      </c>
      <c r="H8" s="559"/>
      <c r="I8" s="48"/>
      <c r="J8" s="48"/>
      <c r="K8" s="48"/>
    </row>
    <row r="9" spans="1:17" s="49" customFormat="1" ht="96" customHeight="1">
      <c r="A9" s="111">
        <v>7</v>
      </c>
      <c r="B9" s="113" t="s">
        <v>96</v>
      </c>
      <c r="C9" s="139" t="s">
        <v>130</v>
      </c>
      <c r="D9" s="112" t="s">
        <v>122</v>
      </c>
      <c r="E9" s="113" t="s">
        <v>96</v>
      </c>
      <c r="F9" s="96" t="s">
        <v>135</v>
      </c>
      <c r="G9" s="99" t="s">
        <v>610</v>
      </c>
      <c r="H9" s="559"/>
      <c r="I9" s="48"/>
      <c r="J9" s="48"/>
      <c r="K9" s="48"/>
    </row>
    <row r="10" spans="1:17" s="49" customFormat="1" ht="124.5" customHeight="1">
      <c r="A10" s="111">
        <v>8</v>
      </c>
      <c r="B10" s="113" t="s">
        <v>105</v>
      </c>
      <c r="C10" s="139" t="s">
        <v>131</v>
      </c>
      <c r="D10" s="112" t="s">
        <v>123</v>
      </c>
      <c r="E10" s="113" t="s">
        <v>105</v>
      </c>
      <c r="F10" s="96" t="s">
        <v>135</v>
      </c>
      <c r="G10" s="99" t="s">
        <v>611</v>
      </c>
      <c r="H10" s="559"/>
      <c r="I10" s="48"/>
      <c r="J10" s="48"/>
      <c r="K10" s="48"/>
    </row>
    <row r="11" spans="1:17" s="49" customFormat="1" ht="117" customHeight="1">
      <c r="A11" s="111">
        <v>9</v>
      </c>
      <c r="B11" s="113" t="s">
        <v>107</v>
      </c>
      <c r="C11" s="140" t="s">
        <v>132</v>
      </c>
      <c r="D11" s="112" t="s">
        <v>124</v>
      </c>
      <c r="E11" s="113" t="s">
        <v>107</v>
      </c>
      <c r="F11" s="96" t="s">
        <v>135</v>
      </c>
      <c r="G11" s="99" t="s">
        <v>611</v>
      </c>
      <c r="H11" s="559"/>
      <c r="I11" s="48"/>
      <c r="J11" s="48"/>
      <c r="K11" s="48"/>
    </row>
    <row r="12" spans="1:17" s="49" customFormat="1" ht="112.5" customHeight="1">
      <c r="A12" s="116">
        <v>10</v>
      </c>
      <c r="B12" s="113" t="s">
        <v>112</v>
      </c>
      <c r="C12" s="140" t="s">
        <v>133</v>
      </c>
      <c r="D12" s="112" t="s">
        <v>456</v>
      </c>
      <c r="E12" s="113" t="s">
        <v>112</v>
      </c>
      <c r="F12" s="96" t="s">
        <v>136</v>
      </c>
      <c r="G12" s="99" t="s">
        <v>612</v>
      </c>
      <c r="H12" s="559"/>
      <c r="I12" s="48"/>
      <c r="J12" s="48"/>
      <c r="K12" s="48"/>
    </row>
    <row r="13" spans="1:17" s="43" customFormat="1" ht="171.75" customHeight="1">
      <c r="A13" s="70">
        <v>12</v>
      </c>
      <c r="B13" s="86" t="s">
        <v>584</v>
      </c>
      <c r="C13" s="36" t="s">
        <v>582</v>
      </c>
      <c r="D13" s="44" t="s">
        <v>12</v>
      </c>
      <c r="E13" s="86" t="s">
        <v>584</v>
      </c>
      <c r="F13" s="45" t="s">
        <v>593</v>
      </c>
      <c r="G13" s="38" t="s">
        <v>594</v>
      </c>
      <c r="H13" s="560"/>
      <c r="I13" s="44">
        <f>SUM(I7:I11)</f>
        <v>54442</v>
      </c>
      <c r="J13" s="175"/>
      <c r="K13" s="473"/>
      <c r="L13" s="40"/>
      <c r="M13" s="40"/>
      <c r="N13" s="39"/>
      <c r="O13" s="39"/>
      <c r="P13" s="40"/>
      <c r="Q13" s="46"/>
    </row>
    <row r="14" spans="1:17" s="49" customFormat="1" ht="123.75" customHeight="1">
      <c r="A14" s="111"/>
      <c r="B14" s="111"/>
      <c r="C14" s="139"/>
      <c r="D14" s="112"/>
      <c r="E14" s="113"/>
      <c r="F14" s="99"/>
      <c r="G14" s="96"/>
      <c r="H14" s="559"/>
      <c r="I14" s="99"/>
      <c r="J14" s="48"/>
      <c r="K14" s="48"/>
    </row>
    <row r="15" spans="1:17" s="49" customFormat="1" ht="96" customHeight="1">
      <c r="A15" s="115"/>
      <c r="B15" s="115"/>
      <c r="C15" s="139"/>
      <c r="D15" s="118"/>
      <c r="E15" s="113"/>
      <c r="F15" s="96"/>
      <c r="G15" s="148"/>
      <c r="H15" s="559"/>
      <c r="I15" s="99"/>
      <c r="J15" s="48"/>
      <c r="K15" s="48"/>
    </row>
    <row r="16" spans="1:17" s="49" customFormat="1">
      <c r="A16" s="115"/>
      <c r="B16" s="115"/>
      <c r="C16" s="139"/>
      <c r="D16" s="118"/>
      <c r="E16" s="113"/>
      <c r="F16" s="96"/>
      <c r="G16" s="148"/>
      <c r="H16" s="559"/>
      <c r="I16" s="99"/>
      <c r="J16" s="48"/>
      <c r="K16" s="48"/>
    </row>
    <row r="17" spans="1:12" s="49" customFormat="1">
      <c r="A17" s="115"/>
      <c r="B17" s="115"/>
      <c r="C17" s="139"/>
      <c r="D17" s="118"/>
      <c r="E17" s="113"/>
      <c r="F17" s="96"/>
      <c r="G17" s="148"/>
      <c r="H17" s="559"/>
      <c r="I17" s="99"/>
      <c r="J17" s="48"/>
      <c r="K17" s="48"/>
    </row>
    <row r="18" spans="1:12" s="49" customFormat="1">
      <c r="A18" s="115"/>
      <c r="B18" s="115"/>
      <c r="C18" s="139"/>
      <c r="D18" s="118"/>
      <c r="E18" s="113"/>
      <c r="F18" s="96"/>
      <c r="G18" s="148"/>
      <c r="H18" s="559"/>
      <c r="I18" s="99"/>
      <c r="J18" s="48"/>
      <c r="K18" s="48"/>
    </row>
    <row r="19" spans="1:12" s="49" customFormat="1">
      <c r="A19" s="115"/>
      <c r="B19" s="115"/>
      <c r="C19" s="139"/>
      <c r="D19" s="118"/>
      <c r="E19" s="113"/>
      <c r="F19" s="96"/>
      <c r="G19" s="148"/>
      <c r="H19" s="559"/>
      <c r="I19" s="99"/>
      <c r="J19" s="48"/>
      <c r="K19" s="48"/>
    </row>
    <row r="20" spans="1:12" s="60" customFormat="1" ht="51">
      <c r="A20" s="119"/>
      <c r="B20" s="119"/>
      <c r="C20" s="395" t="s">
        <v>125</v>
      </c>
      <c r="D20" s="119"/>
      <c r="E20" s="120"/>
      <c r="F20" s="100"/>
      <c r="G20" s="149"/>
      <c r="H20" s="561"/>
      <c r="I20" s="100"/>
      <c r="J20" s="58"/>
      <c r="K20" s="58"/>
    </row>
    <row r="21" spans="1:12" s="458" customFormat="1" ht="88.5">
      <c r="A21" s="453">
        <v>3</v>
      </c>
      <c r="B21" s="453"/>
      <c r="C21" s="142" t="s">
        <v>545</v>
      </c>
      <c r="D21" s="122" t="s">
        <v>118</v>
      </c>
      <c r="E21" s="123" t="s">
        <v>7</v>
      </c>
      <c r="F21" s="124" t="s">
        <v>134</v>
      </c>
      <c r="G21" s="454" t="s">
        <v>546</v>
      </c>
      <c r="H21" s="562"/>
      <c r="I21" s="456"/>
      <c r="J21" s="456"/>
      <c r="K21" s="455"/>
      <c r="L21" s="457"/>
    </row>
    <row r="22" spans="1:12" s="459" customFormat="1" ht="72.75">
      <c r="A22" s="453">
        <v>2</v>
      </c>
      <c r="B22" s="453"/>
      <c r="C22" s="123" t="s">
        <v>543</v>
      </c>
      <c r="D22" s="122" t="s">
        <v>457</v>
      </c>
      <c r="E22" s="123" t="s">
        <v>11</v>
      </c>
      <c r="F22" s="124" t="s">
        <v>136</v>
      </c>
      <c r="G22" s="454" t="s">
        <v>544</v>
      </c>
      <c r="H22" s="563"/>
      <c r="I22" s="454"/>
      <c r="J22" s="454"/>
      <c r="K22" s="454"/>
    </row>
    <row r="23" spans="1:12" s="60" customFormat="1">
      <c r="A23" s="119"/>
      <c r="B23" s="119"/>
      <c r="C23" s="141"/>
      <c r="D23" s="119"/>
      <c r="E23" s="120"/>
      <c r="F23" s="100"/>
      <c r="G23" s="149"/>
      <c r="H23" s="561"/>
      <c r="I23" s="100"/>
      <c r="J23" s="58"/>
      <c r="K23" s="58"/>
    </row>
    <row r="24" spans="1:12" s="69" customFormat="1" ht="57">
      <c r="A24" s="121">
        <v>8</v>
      </c>
      <c r="B24" s="121"/>
      <c r="C24" s="142" t="s">
        <v>37</v>
      </c>
      <c r="D24" s="122" t="s">
        <v>8</v>
      </c>
      <c r="E24" s="123" t="s">
        <v>9</v>
      </c>
      <c r="F24" s="124" t="s">
        <v>69</v>
      </c>
      <c r="G24" s="150"/>
      <c r="H24" s="564"/>
      <c r="I24" s="454"/>
      <c r="J24" s="68"/>
      <c r="K24" s="68"/>
    </row>
    <row r="25" spans="1:12" s="69" customFormat="1" ht="85.5">
      <c r="A25" s="122">
        <v>9</v>
      </c>
      <c r="B25" s="122"/>
      <c r="C25" s="142" t="s">
        <v>36</v>
      </c>
      <c r="D25" s="122" t="s">
        <v>13</v>
      </c>
      <c r="E25" s="123" t="s">
        <v>14</v>
      </c>
      <c r="F25" s="124" t="s">
        <v>69</v>
      </c>
      <c r="G25" s="150"/>
      <c r="H25" s="564"/>
      <c r="I25" s="454"/>
      <c r="J25" s="68"/>
      <c r="K25" s="68"/>
    </row>
    <row r="26" spans="1:12" s="69" customFormat="1" ht="71.25">
      <c r="A26" s="122">
        <v>10</v>
      </c>
      <c r="B26" s="122"/>
      <c r="C26" s="142" t="s">
        <v>38</v>
      </c>
      <c r="D26" s="122" t="s">
        <v>35</v>
      </c>
      <c r="E26" s="123" t="s">
        <v>32</v>
      </c>
      <c r="F26" s="124" t="s">
        <v>69</v>
      </c>
      <c r="G26" s="150"/>
      <c r="H26" s="564"/>
      <c r="I26" s="454"/>
      <c r="J26" s="68"/>
      <c r="K26" s="68"/>
    </row>
    <row r="27" spans="1:12" s="69" customFormat="1" ht="71.25">
      <c r="A27" s="122">
        <v>11</v>
      </c>
      <c r="B27" s="122"/>
      <c r="C27" s="142" t="s">
        <v>39</v>
      </c>
      <c r="D27" s="122" t="s">
        <v>35</v>
      </c>
      <c r="E27" s="123" t="s">
        <v>41</v>
      </c>
      <c r="F27" s="124" t="s">
        <v>64</v>
      </c>
      <c r="G27" s="150"/>
      <c r="H27" s="564"/>
      <c r="I27" s="454"/>
      <c r="J27" s="68"/>
      <c r="K27" s="68"/>
    </row>
    <row r="28" spans="1:12" s="129" customFormat="1">
      <c r="A28" s="125"/>
      <c r="B28" s="125"/>
      <c r="C28" s="143"/>
      <c r="D28" s="125"/>
      <c r="E28" s="126"/>
      <c r="F28" s="127"/>
      <c r="G28" s="151"/>
      <c r="H28" s="565"/>
      <c r="I28" s="127"/>
      <c r="J28" s="128"/>
      <c r="K28" s="128"/>
    </row>
    <row r="29" spans="1:12" s="131" customFormat="1">
      <c r="A29" s="105"/>
      <c r="B29" s="105"/>
      <c r="C29" s="138"/>
      <c r="D29" s="105"/>
      <c r="E29" s="130"/>
      <c r="F29" s="107"/>
      <c r="G29" s="147"/>
      <c r="H29" s="566"/>
      <c r="I29" s="107"/>
    </row>
    <row r="30" spans="1:12" s="131" customFormat="1">
      <c r="A30" s="105"/>
      <c r="B30" s="105"/>
      <c r="C30" s="138"/>
      <c r="D30" s="105"/>
      <c r="E30" s="130"/>
      <c r="F30" s="107"/>
      <c r="G30" s="147"/>
      <c r="H30" s="566"/>
      <c r="I30" s="107"/>
    </row>
    <row r="31" spans="1:12" s="131" customFormat="1">
      <c r="A31" s="105"/>
      <c r="B31" s="105"/>
      <c r="C31" s="138"/>
      <c r="D31" s="105"/>
      <c r="E31" s="130"/>
      <c r="F31" s="107"/>
      <c r="G31" s="147"/>
      <c r="H31" s="566"/>
      <c r="I31" s="107"/>
    </row>
    <row r="32" spans="1:12" s="131" customFormat="1">
      <c r="A32" s="105"/>
      <c r="B32" s="105"/>
      <c r="C32" s="138"/>
      <c r="D32" s="105"/>
      <c r="E32" s="130"/>
      <c r="F32" s="107"/>
      <c r="G32" s="147"/>
      <c r="H32" s="566"/>
      <c r="I32" s="107"/>
    </row>
    <row r="33" spans="1:9" s="131" customFormat="1">
      <c r="A33" s="105"/>
      <c r="B33" s="105"/>
      <c r="C33" s="138"/>
      <c r="D33" s="105"/>
      <c r="E33" s="130"/>
      <c r="F33" s="107"/>
      <c r="G33" s="147"/>
      <c r="H33" s="566"/>
      <c r="I33" s="107"/>
    </row>
    <row r="34" spans="1:9" s="131" customFormat="1">
      <c r="A34" s="105"/>
      <c r="B34" s="105"/>
      <c r="C34" s="138"/>
      <c r="D34" s="105"/>
      <c r="E34" s="130"/>
      <c r="F34" s="107"/>
      <c r="G34" s="147"/>
      <c r="H34" s="566"/>
      <c r="I34" s="107"/>
    </row>
    <row r="35" spans="1:9" s="131" customFormat="1">
      <c r="A35" s="105"/>
      <c r="B35" s="105"/>
      <c r="C35" s="138"/>
      <c r="D35" s="105"/>
      <c r="E35" s="130"/>
      <c r="F35" s="107"/>
      <c r="G35" s="147"/>
      <c r="H35" s="566"/>
      <c r="I35" s="107"/>
    </row>
    <row r="36" spans="1:9" s="131" customFormat="1">
      <c r="A36" s="105"/>
      <c r="B36" s="105"/>
      <c r="C36" s="138"/>
      <c r="D36" s="105"/>
      <c r="E36" s="130"/>
      <c r="F36" s="107"/>
      <c r="G36" s="147"/>
      <c r="H36" s="566"/>
      <c r="I36" s="107"/>
    </row>
    <row r="37" spans="1:9" s="131" customFormat="1">
      <c r="A37" s="105"/>
      <c r="B37" s="105"/>
      <c r="C37" s="138"/>
      <c r="D37" s="105"/>
      <c r="E37" s="130"/>
      <c r="F37" s="107"/>
      <c r="G37" s="147"/>
      <c r="H37" s="566"/>
      <c r="I37" s="107"/>
    </row>
    <row r="38" spans="1:9" s="131" customFormat="1">
      <c r="A38" s="105"/>
      <c r="B38" s="105"/>
      <c r="C38" s="138"/>
      <c r="D38" s="105"/>
      <c r="E38" s="130"/>
      <c r="F38" s="107"/>
      <c r="G38" s="147"/>
      <c r="H38" s="566"/>
      <c r="I38" s="107"/>
    </row>
    <row r="39" spans="1:9" s="131" customFormat="1">
      <c r="A39" s="105"/>
      <c r="B39" s="105"/>
      <c r="C39" s="138"/>
      <c r="D39" s="105"/>
      <c r="E39" s="130"/>
      <c r="F39" s="107"/>
      <c r="G39" s="147"/>
      <c r="H39" s="566"/>
      <c r="I39" s="107"/>
    </row>
    <row r="40" spans="1:9" s="131" customFormat="1">
      <c r="A40" s="105"/>
      <c r="B40" s="105"/>
      <c r="C40" s="138"/>
      <c r="D40" s="105"/>
      <c r="E40" s="130"/>
      <c r="F40" s="107"/>
      <c r="G40" s="147"/>
      <c r="H40" s="566"/>
      <c r="I40" s="107"/>
    </row>
    <row r="41" spans="1:9" s="131" customFormat="1">
      <c r="A41" s="105"/>
      <c r="B41" s="105"/>
      <c r="C41" s="138"/>
      <c r="D41" s="105"/>
      <c r="E41" s="130"/>
      <c r="F41" s="107"/>
      <c r="G41" s="147"/>
      <c r="H41" s="566"/>
      <c r="I41" s="107"/>
    </row>
    <row r="42" spans="1:9" s="131" customFormat="1">
      <c r="A42" s="105"/>
      <c r="B42" s="105"/>
      <c r="C42" s="138"/>
      <c r="D42" s="105"/>
      <c r="E42" s="130"/>
      <c r="F42" s="107"/>
      <c r="G42" s="147"/>
      <c r="H42" s="566"/>
      <c r="I42" s="107"/>
    </row>
    <row r="43" spans="1:9" s="131" customFormat="1">
      <c r="A43" s="105"/>
      <c r="B43" s="105"/>
      <c r="C43" s="138"/>
      <c r="D43" s="105"/>
      <c r="E43" s="130"/>
      <c r="F43" s="107"/>
      <c r="G43" s="147"/>
      <c r="H43" s="566"/>
      <c r="I43" s="107"/>
    </row>
    <row r="44" spans="1:9" s="131" customFormat="1">
      <c r="A44" s="105"/>
      <c r="B44" s="105"/>
      <c r="C44" s="138"/>
      <c r="D44" s="105"/>
      <c r="E44" s="130"/>
      <c r="F44" s="107"/>
      <c r="G44" s="147"/>
      <c r="H44" s="566"/>
      <c r="I44" s="107"/>
    </row>
    <row r="45" spans="1:9" s="131" customFormat="1">
      <c r="A45" s="105"/>
      <c r="B45" s="105"/>
      <c r="C45" s="138"/>
      <c r="D45" s="105"/>
      <c r="E45" s="130"/>
      <c r="F45" s="107"/>
      <c r="G45" s="147"/>
      <c r="H45" s="566"/>
      <c r="I45" s="107"/>
    </row>
    <row r="46" spans="1:9" s="131" customFormat="1">
      <c r="A46" s="105"/>
      <c r="B46" s="105"/>
      <c r="C46" s="138"/>
      <c r="D46" s="105"/>
      <c r="E46" s="130"/>
      <c r="F46" s="107"/>
      <c r="G46" s="147"/>
      <c r="H46" s="566"/>
      <c r="I46" s="107"/>
    </row>
    <row r="47" spans="1:9" s="131" customFormat="1">
      <c r="A47" s="105"/>
      <c r="B47" s="105"/>
      <c r="C47" s="138"/>
      <c r="D47" s="105"/>
      <c r="E47" s="130"/>
      <c r="F47" s="107"/>
      <c r="G47" s="147"/>
      <c r="H47" s="566"/>
      <c r="I47" s="107"/>
    </row>
    <row r="48" spans="1:9" s="131" customFormat="1">
      <c r="A48" s="105"/>
      <c r="B48" s="105"/>
      <c r="C48" s="138"/>
      <c r="D48" s="105"/>
      <c r="E48" s="130"/>
      <c r="F48" s="107"/>
      <c r="G48" s="147"/>
      <c r="H48" s="566"/>
      <c r="I48" s="107"/>
    </row>
    <row r="49" spans="1:9" s="131" customFormat="1">
      <c r="A49" s="105"/>
      <c r="B49" s="105"/>
      <c r="C49" s="138"/>
      <c r="D49" s="105"/>
      <c r="E49" s="130"/>
      <c r="F49" s="107"/>
      <c r="G49" s="147"/>
      <c r="H49" s="566"/>
      <c r="I49" s="107"/>
    </row>
    <row r="50" spans="1:9" s="131" customFormat="1">
      <c r="A50" s="105"/>
      <c r="B50" s="105"/>
      <c r="C50" s="138"/>
      <c r="D50" s="105"/>
      <c r="E50" s="130"/>
      <c r="F50" s="107"/>
      <c r="G50" s="147"/>
      <c r="H50" s="566"/>
      <c r="I50" s="107"/>
    </row>
    <row r="51" spans="1:9" s="131" customFormat="1">
      <c r="A51" s="105"/>
      <c r="B51" s="105"/>
      <c r="C51" s="138"/>
      <c r="D51" s="105"/>
      <c r="E51" s="130"/>
      <c r="F51" s="107"/>
      <c r="G51" s="147"/>
      <c r="H51" s="566"/>
      <c r="I51" s="107"/>
    </row>
    <row r="52" spans="1:9" s="131" customFormat="1">
      <c r="A52" s="105"/>
      <c r="B52" s="105"/>
      <c r="C52" s="138"/>
      <c r="D52" s="105"/>
      <c r="E52" s="130"/>
      <c r="F52" s="107"/>
      <c r="G52" s="147"/>
      <c r="H52" s="566"/>
      <c r="I52" s="107"/>
    </row>
    <row r="53" spans="1:9" s="131" customFormat="1">
      <c r="A53" s="105"/>
      <c r="B53" s="105"/>
      <c r="C53" s="138"/>
      <c r="D53" s="105"/>
      <c r="E53" s="130"/>
      <c r="F53" s="107"/>
      <c r="G53" s="147"/>
      <c r="H53" s="566"/>
      <c r="I53" s="107"/>
    </row>
    <row r="54" spans="1:9" s="131" customFormat="1">
      <c r="A54" s="105"/>
      <c r="B54" s="105"/>
      <c r="C54" s="138"/>
      <c r="D54" s="105"/>
      <c r="E54" s="130"/>
      <c r="F54" s="107"/>
      <c r="G54" s="147"/>
      <c r="H54" s="566"/>
      <c r="I54" s="107"/>
    </row>
    <row r="55" spans="1:9" s="131" customFormat="1">
      <c r="A55" s="105"/>
      <c r="B55" s="105"/>
      <c r="C55" s="138"/>
      <c r="D55" s="105"/>
      <c r="E55" s="130"/>
      <c r="F55" s="107"/>
      <c r="G55" s="147"/>
      <c r="H55" s="566"/>
      <c r="I55" s="107"/>
    </row>
    <row r="56" spans="1:9" s="131" customFormat="1">
      <c r="A56" s="105"/>
      <c r="B56" s="105"/>
      <c r="C56" s="138"/>
      <c r="D56" s="105"/>
      <c r="E56" s="130"/>
      <c r="F56" s="107"/>
      <c r="G56" s="147"/>
      <c r="H56" s="566"/>
      <c r="I56" s="107"/>
    </row>
    <row r="57" spans="1:9" s="131" customFormat="1">
      <c r="A57" s="105"/>
      <c r="B57" s="105"/>
      <c r="C57" s="138"/>
      <c r="D57" s="105"/>
      <c r="E57" s="130"/>
      <c r="F57" s="107"/>
      <c r="G57" s="147"/>
      <c r="H57" s="566"/>
      <c r="I57" s="107"/>
    </row>
    <row r="58" spans="1:9" s="131" customFormat="1">
      <c r="A58" s="105"/>
      <c r="B58" s="105"/>
      <c r="C58" s="138"/>
      <c r="D58" s="105"/>
      <c r="E58" s="130"/>
      <c r="F58" s="107"/>
      <c r="G58" s="147"/>
      <c r="H58" s="566"/>
      <c r="I58" s="107"/>
    </row>
    <row r="59" spans="1:9" s="131" customFormat="1">
      <c r="A59" s="105"/>
      <c r="B59" s="105"/>
      <c r="C59" s="138"/>
      <c r="D59" s="105"/>
      <c r="E59" s="130"/>
      <c r="F59" s="107"/>
      <c r="G59" s="147"/>
      <c r="H59" s="566"/>
      <c r="I59" s="107"/>
    </row>
    <row r="60" spans="1:9" s="131" customFormat="1">
      <c r="A60" s="105"/>
      <c r="B60" s="105"/>
      <c r="C60" s="138"/>
      <c r="D60" s="105"/>
      <c r="E60" s="130"/>
      <c r="F60" s="107"/>
      <c r="G60" s="147"/>
      <c r="H60" s="566"/>
      <c r="I60" s="107"/>
    </row>
    <row r="61" spans="1:9" s="131" customFormat="1">
      <c r="A61" s="105"/>
      <c r="B61" s="105"/>
      <c r="C61" s="138"/>
      <c r="D61" s="105"/>
      <c r="E61" s="130"/>
      <c r="F61" s="107"/>
      <c r="G61" s="147"/>
      <c r="H61" s="566"/>
      <c r="I61" s="107"/>
    </row>
    <row r="62" spans="1:9" s="131" customFormat="1">
      <c r="A62" s="105"/>
      <c r="B62" s="105"/>
      <c r="C62" s="138"/>
      <c r="D62" s="105"/>
      <c r="E62" s="130"/>
      <c r="F62" s="107"/>
      <c r="G62" s="147"/>
      <c r="H62" s="566"/>
      <c r="I62" s="107"/>
    </row>
    <row r="63" spans="1:9" s="131" customFormat="1">
      <c r="A63" s="105"/>
      <c r="B63" s="105"/>
      <c r="C63" s="138"/>
      <c r="D63" s="105"/>
      <c r="E63" s="130"/>
      <c r="F63" s="107"/>
      <c r="G63" s="147"/>
      <c r="H63" s="566"/>
      <c r="I63" s="107"/>
    </row>
    <row r="64" spans="1:9" s="131" customFormat="1">
      <c r="A64" s="105"/>
      <c r="B64" s="105"/>
      <c r="C64" s="138"/>
      <c r="D64" s="105"/>
      <c r="E64" s="130"/>
      <c r="F64" s="107"/>
      <c r="G64" s="147"/>
      <c r="H64" s="566"/>
      <c r="I64" s="107"/>
    </row>
    <row r="65" spans="1:9" s="131" customFormat="1">
      <c r="A65" s="105"/>
      <c r="B65" s="105"/>
      <c r="C65" s="138"/>
      <c r="D65" s="105"/>
      <c r="E65" s="130"/>
      <c r="F65" s="107"/>
      <c r="G65" s="147"/>
      <c r="H65" s="566"/>
      <c r="I65" s="107"/>
    </row>
    <row r="66" spans="1:9" s="131" customFormat="1">
      <c r="A66" s="105"/>
      <c r="B66" s="105"/>
      <c r="C66" s="138"/>
      <c r="D66" s="105"/>
      <c r="E66" s="130"/>
      <c r="F66" s="107"/>
      <c r="G66" s="147"/>
      <c r="H66" s="566"/>
      <c r="I66" s="107"/>
    </row>
    <row r="67" spans="1:9" s="131" customFormat="1">
      <c r="A67" s="105"/>
      <c r="B67" s="105"/>
      <c r="C67" s="138"/>
      <c r="D67" s="105"/>
      <c r="E67" s="130"/>
      <c r="F67" s="107"/>
      <c r="G67" s="147"/>
      <c r="H67" s="566"/>
      <c r="I67" s="107"/>
    </row>
    <row r="68" spans="1:9" s="131" customFormat="1">
      <c r="A68" s="105"/>
      <c r="B68" s="105"/>
      <c r="C68" s="138"/>
      <c r="D68" s="105"/>
      <c r="E68" s="130"/>
      <c r="F68" s="107"/>
      <c r="G68" s="147"/>
      <c r="H68" s="566"/>
      <c r="I68" s="107"/>
    </row>
    <row r="69" spans="1:9" s="131" customFormat="1">
      <c r="A69" s="105"/>
      <c r="B69" s="105"/>
      <c r="C69" s="138"/>
      <c r="D69" s="105"/>
      <c r="E69" s="130"/>
      <c r="F69" s="107"/>
      <c r="G69" s="147"/>
      <c r="H69" s="566"/>
      <c r="I69" s="107"/>
    </row>
    <row r="70" spans="1:9" s="131" customFormat="1">
      <c r="A70" s="105"/>
      <c r="B70" s="105"/>
      <c r="C70" s="138"/>
      <c r="D70" s="105"/>
      <c r="E70" s="130"/>
      <c r="F70" s="107"/>
      <c r="G70" s="147"/>
      <c r="H70" s="566"/>
      <c r="I70" s="107"/>
    </row>
    <row r="71" spans="1:9" s="131" customFormat="1">
      <c r="A71" s="105"/>
      <c r="B71" s="105"/>
      <c r="C71" s="138"/>
      <c r="D71" s="105"/>
      <c r="E71" s="130"/>
      <c r="F71" s="107"/>
      <c r="G71" s="147"/>
      <c r="H71" s="566"/>
      <c r="I71" s="107"/>
    </row>
    <row r="72" spans="1:9" s="131" customFormat="1">
      <c r="A72" s="105"/>
      <c r="B72" s="105"/>
      <c r="C72" s="138"/>
      <c r="D72" s="105"/>
      <c r="E72" s="130"/>
      <c r="F72" s="107"/>
      <c r="G72" s="147"/>
      <c r="H72" s="566"/>
      <c r="I72" s="107"/>
    </row>
    <row r="73" spans="1:9" s="131" customFormat="1">
      <c r="A73" s="105"/>
      <c r="B73" s="105"/>
      <c r="C73" s="138"/>
      <c r="D73" s="105"/>
      <c r="E73" s="130"/>
      <c r="F73" s="107"/>
      <c r="G73" s="147"/>
      <c r="H73" s="566"/>
      <c r="I73" s="107"/>
    </row>
    <row r="74" spans="1:9" s="131" customFormat="1">
      <c r="A74" s="132"/>
      <c r="B74" s="132"/>
      <c r="C74" s="144"/>
      <c r="D74" s="133"/>
      <c r="E74" s="134"/>
      <c r="F74" s="107"/>
      <c r="G74" s="147"/>
      <c r="H74" s="566"/>
      <c r="I74" s="107"/>
    </row>
    <row r="75" spans="1:9">
      <c r="A75" s="132"/>
      <c r="B75" s="132"/>
      <c r="C75" s="145"/>
      <c r="D75" s="133"/>
      <c r="E75" s="134"/>
    </row>
    <row r="76" spans="1:9">
      <c r="A76" s="132"/>
      <c r="B76" s="132"/>
      <c r="C76" s="144"/>
      <c r="D76" s="133"/>
      <c r="E76" s="135"/>
    </row>
    <row r="77" spans="1:9">
      <c r="A77" s="132"/>
      <c r="B77" s="132"/>
      <c r="C77" s="144"/>
      <c r="D77" s="133"/>
      <c r="E77" s="135"/>
    </row>
    <row r="78" spans="1:9">
      <c r="A78" s="136"/>
      <c r="B78" s="136"/>
      <c r="C78" s="145"/>
      <c r="D78" s="133"/>
      <c r="E78" s="134"/>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P66"/>
  <sheetViews>
    <sheetView topLeftCell="A5" workbookViewId="0">
      <selection activeCell="B14" sqref="B14"/>
    </sheetView>
  </sheetViews>
  <sheetFormatPr defaultRowHeight="14.25"/>
  <cols>
    <col min="1" max="1" width="7.7109375" style="622" customWidth="1"/>
    <col min="2" max="2" width="59.42578125" style="633" customWidth="1"/>
    <col min="3" max="3" width="42.85546875" style="509" customWidth="1"/>
    <col min="4" max="4" width="44.5703125" style="525" customWidth="1"/>
    <col min="5" max="5" width="21.28515625" style="509" customWidth="1"/>
    <col min="6" max="16384" width="9.140625" style="509"/>
  </cols>
  <sheetData>
    <row r="1" spans="1:16">
      <c r="B1" s="623"/>
      <c r="C1" s="624"/>
      <c r="D1" s="524"/>
    </row>
    <row r="2" spans="1:16" s="627" customFormat="1" ht="15">
      <c r="A2" s="625"/>
      <c r="B2" s="625" t="s">
        <v>149</v>
      </c>
      <c r="C2" s="625" t="s">
        <v>150</v>
      </c>
      <c r="D2" s="626" t="s">
        <v>153</v>
      </c>
    </row>
    <row r="3" spans="1:16">
      <c r="A3" s="522"/>
      <c r="B3" s="628"/>
      <c r="C3" s="278"/>
      <c r="D3" s="629"/>
    </row>
    <row r="4" spans="1:16" ht="48.75" customHeight="1">
      <c r="A4" s="488">
        <v>1</v>
      </c>
      <c r="B4" s="489" t="s">
        <v>587</v>
      </c>
      <c r="C4" s="488" t="s">
        <v>158</v>
      </c>
      <c r="D4" s="488" t="s">
        <v>154</v>
      </c>
    </row>
    <row r="5" spans="1:16" ht="49.5" customHeight="1">
      <c r="A5" s="488">
        <v>2</v>
      </c>
      <c r="B5" s="489" t="s">
        <v>588</v>
      </c>
      <c r="C5" s="488" t="s">
        <v>155</v>
      </c>
      <c r="D5" s="488" t="s">
        <v>154</v>
      </c>
      <c r="F5" s="132"/>
    </row>
    <row r="6" spans="1:16" s="630" customFormat="1" ht="35.25" customHeight="1">
      <c r="A6" s="488">
        <v>3</v>
      </c>
      <c r="B6" s="489" t="s">
        <v>589</v>
      </c>
      <c r="C6" s="488" t="s">
        <v>160</v>
      </c>
      <c r="D6" s="488" t="s">
        <v>161</v>
      </c>
    </row>
    <row r="7" spans="1:16" ht="50.25" customHeight="1">
      <c r="A7" s="488">
        <v>4</v>
      </c>
      <c r="B7" s="489" t="s">
        <v>590</v>
      </c>
      <c r="C7" s="488" t="s">
        <v>152</v>
      </c>
      <c r="D7" s="488" t="s">
        <v>154</v>
      </c>
    </row>
    <row r="8" spans="1:16" ht="48" customHeight="1">
      <c r="A8" s="488">
        <v>5</v>
      </c>
      <c r="B8" s="490" t="s">
        <v>146</v>
      </c>
      <c r="C8" s="488" t="s">
        <v>159</v>
      </c>
      <c r="D8" s="488" t="s">
        <v>154</v>
      </c>
    </row>
    <row r="9" spans="1:16" ht="46.5" customHeight="1">
      <c r="A9" s="488">
        <v>6</v>
      </c>
      <c r="B9" s="490" t="s">
        <v>147</v>
      </c>
      <c r="C9" s="488" t="s">
        <v>657</v>
      </c>
      <c r="D9" s="488" t="s">
        <v>154</v>
      </c>
    </row>
    <row r="10" spans="1:16" ht="55.5" customHeight="1">
      <c r="A10" s="488">
        <v>7</v>
      </c>
      <c r="B10" s="489" t="s">
        <v>591</v>
      </c>
      <c r="C10" s="488" t="s">
        <v>157</v>
      </c>
      <c r="D10" s="488" t="s">
        <v>658</v>
      </c>
    </row>
    <row r="11" spans="1:16" ht="47.25" customHeight="1">
      <c r="A11" s="488">
        <v>8</v>
      </c>
      <c r="B11" s="491" t="s">
        <v>148</v>
      </c>
      <c r="C11" s="488" t="s">
        <v>156</v>
      </c>
      <c r="D11" s="488" t="s">
        <v>659</v>
      </c>
    </row>
    <row r="12" spans="1:16" ht="54.75" customHeight="1">
      <c r="A12" s="488">
        <v>9</v>
      </c>
      <c r="B12" s="492" t="s">
        <v>592</v>
      </c>
      <c r="C12" s="488" t="s">
        <v>660</v>
      </c>
      <c r="D12" s="488" t="s">
        <v>154</v>
      </c>
    </row>
    <row r="13" spans="1:16" ht="43.5" customHeight="1">
      <c r="A13" s="488">
        <v>10</v>
      </c>
      <c r="B13" s="275" t="s">
        <v>537</v>
      </c>
      <c r="C13" s="488" t="s">
        <v>538</v>
      </c>
      <c r="D13" s="488" t="s">
        <v>154</v>
      </c>
    </row>
    <row r="14" spans="1:16" s="632" customFormat="1" ht="71.25" customHeight="1">
      <c r="A14" s="488">
        <v>11</v>
      </c>
      <c r="B14" s="275" t="s">
        <v>586</v>
      </c>
      <c r="C14" s="488" t="s">
        <v>661</v>
      </c>
      <c r="D14" s="634"/>
      <c r="E14" s="635"/>
      <c r="F14" s="636"/>
      <c r="G14" s="637"/>
      <c r="H14" s="638"/>
      <c r="I14" s="639"/>
      <c r="J14" s="640"/>
      <c r="K14" s="641"/>
      <c r="L14" s="641"/>
      <c r="M14" s="642"/>
      <c r="N14" s="642"/>
      <c r="O14" s="641"/>
      <c r="P14" s="631"/>
    </row>
    <row r="15" spans="1:16" ht="33" customHeight="1">
      <c r="A15" s="624"/>
      <c r="B15" s="624"/>
      <c r="C15" s="624"/>
      <c r="D15" s="624"/>
    </row>
    <row r="16" spans="1:16">
      <c r="B16" s="623"/>
      <c r="C16" s="624"/>
      <c r="D16" s="524"/>
    </row>
    <row r="17" spans="2:4">
      <c r="B17" s="623"/>
      <c r="C17" s="624"/>
      <c r="D17" s="524"/>
    </row>
    <row r="18" spans="2:4">
      <c r="B18" s="623"/>
      <c r="C18" s="624"/>
      <c r="D18" s="524"/>
    </row>
    <row r="19" spans="2:4">
      <c r="B19" s="623"/>
      <c r="C19" s="624"/>
      <c r="D19" s="524"/>
    </row>
    <row r="20" spans="2:4">
      <c r="B20" s="623"/>
      <c r="C20" s="624"/>
      <c r="D20" s="524"/>
    </row>
    <row r="21" spans="2:4">
      <c r="B21" s="623"/>
      <c r="C21" s="624"/>
      <c r="D21" s="524"/>
    </row>
    <row r="22" spans="2:4">
      <c r="B22" s="623"/>
      <c r="C22" s="624"/>
      <c r="D22" s="524"/>
    </row>
    <row r="23" spans="2:4">
      <c r="B23" s="623"/>
      <c r="C23" s="624"/>
      <c r="D23" s="524"/>
    </row>
    <row r="24" spans="2:4">
      <c r="B24" s="623"/>
      <c r="C24" s="624"/>
      <c r="D24" s="524"/>
    </row>
    <row r="25" spans="2:4">
      <c r="B25" s="623"/>
      <c r="C25" s="624"/>
      <c r="D25" s="524"/>
    </row>
    <row r="26" spans="2:4">
      <c r="B26" s="623"/>
      <c r="C26" s="624"/>
      <c r="D26" s="524"/>
    </row>
    <row r="27" spans="2:4">
      <c r="B27" s="623"/>
      <c r="C27" s="624"/>
      <c r="D27" s="524"/>
    </row>
    <row r="28" spans="2:4">
      <c r="B28" s="623"/>
      <c r="C28" s="624"/>
      <c r="D28" s="524"/>
    </row>
    <row r="29" spans="2:4">
      <c r="B29" s="623"/>
      <c r="C29" s="624"/>
      <c r="D29" s="524"/>
    </row>
    <row r="30" spans="2:4">
      <c r="B30" s="623"/>
      <c r="C30" s="624"/>
      <c r="D30" s="524"/>
    </row>
    <row r="31" spans="2:4">
      <c r="B31" s="623"/>
      <c r="C31" s="624"/>
      <c r="D31" s="524"/>
    </row>
    <row r="32" spans="2:4">
      <c r="B32" s="623"/>
      <c r="C32" s="624"/>
      <c r="D32" s="524"/>
    </row>
    <row r="33" spans="2:4">
      <c r="B33" s="623"/>
      <c r="C33" s="624"/>
      <c r="D33" s="524"/>
    </row>
    <row r="34" spans="2:4">
      <c r="B34" s="623"/>
      <c r="C34" s="624"/>
      <c r="D34" s="524"/>
    </row>
    <row r="35" spans="2:4">
      <c r="B35" s="623"/>
      <c r="C35" s="624"/>
      <c r="D35" s="524"/>
    </row>
    <row r="36" spans="2:4">
      <c r="B36" s="623"/>
      <c r="C36" s="624"/>
      <c r="D36" s="524"/>
    </row>
    <row r="37" spans="2:4">
      <c r="B37" s="623"/>
      <c r="C37" s="624"/>
      <c r="D37" s="524"/>
    </row>
    <row r="38" spans="2:4">
      <c r="B38" s="623"/>
      <c r="C38" s="624"/>
      <c r="D38" s="524"/>
    </row>
    <row r="39" spans="2:4">
      <c r="B39" s="623"/>
      <c r="C39" s="624"/>
      <c r="D39" s="524"/>
    </row>
    <row r="40" spans="2:4">
      <c r="B40" s="623"/>
      <c r="C40" s="624"/>
      <c r="D40" s="524"/>
    </row>
    <row r="41" spans="2:4">
      <c r="B41" s="623"/>
      <c r="C41" s="624"/>
      <c r="D41" s="524"/>
    </row>
    <row r="42" spans="2:4">
      <c r="B42" s="623"/>
      <c r="C42" s="624"/>
      <c r="D42" s="524"/>
    </row>
    <row r="43" spans="2:4">
      <c r="B43" s="623"/>
      <c r="C43" s="624"/>
      <c r="D43" s="524"/>
    </row>
    <row r="44" spans="2:4">
      <c r="B44" s="623"/>
      <c r="C44" s="624"/>
      <c r="D44" s="524"/>
    </row>
    <row r="45" spans="2:4">
      <c r="B45" s="623"/>
      <c r="C45" s="624"/>
      <c r="D45" s="524"/>
    </row>
    <row r="46" spans="2:4">
      <c r="B46" s="623"/>
      <c r="C46" s="624"/>
      <c r="D46" s="524"/>
    </row>
    <row r="47" spans="2:4">
      <c r="B47" s="623"/>
      <c r="C47" s="624"/>
      <c r="D47" s="524"/>
    </row>
    <row r="48" spans="2:4">
      <c r="B48" s="623"/>
      <c r="C48" s="624"/>
      <c r="D48" s="524"/>
    </row>
    <row r="49" spans="2:4">
      <c r="B49" s="623"/>
      <c r="C49" s="624"/>
      <c r="D49" s="524"/>
    </row>
    <row r="50" spans="2:4">
      <c r="B50" s="623"/>
      <c r="C50" s="624"/>
      <c r="D50" s="524"/>
    </row>
    <row r="51" spans="2:4">
      <c r="B51" s="623"/>
      <c r="C51" s="624"/>
      <c r="D51" s="524"/>
    </row>
    <row r="52" spans="2:4">
      <c r="B52" s="623"/>
      <c r="C52" s="624"/>
      <c r="D52" s="524"/>
    </row>
    <row r="53" spans="2:4">
      <c r="B53" s="623"/>
      <c r="C53" s="624"/>
      <c r="D53" s="524"/>
    </row>
    <row r="54" spans="2:4">
      <c r="B54" s="623"/>
      <c r="C54" s="624"/>
      <c r="D54" s="524"/>
    </row>
    <row r="55" spans="2:4">
      <c r="B55" s="623"/>
      <c r="C55" s="624"/>
      <c r="D55" s="524"/>
    </row>
    <row r="66" spans="1:5" ht="47.25" customHeight="1">
      <c r="A66" s="488">
        <v>1</v>
      </c>
      <c r="B66" s="452" t="s">
        <v>542</v>
      </c>
      <c r="C66" s="488" t="s">
        <v>151</v>
      </c>
      <c r="D66" s="488" t="s">
        <v>154</v>
      </c>
      <c r="E66" s="569" t="s">
        <v>541</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Q25"/>
  <sheetViews>
    <sheetView topLeftCell="A4" workbookViewId="0">
      <selection activeCell="C18" sqref="C18"/>
    </sheetView>
  </sheetViews>
  <sheetFormatPr defaultRowHeight="14.25"/>
  <cols>
    <col min="1" max="1" width="9.140625" style="512"/>
    <col min="2" max="2" width="28.42578125" style="669" customWidth="1"/>
    <col min="3" max="3" width="45.5703125" style="674" customWidth="1"/>
    <col min="4" max="4" width="17.85546875" style="674" customWidth="1"/>
    <col min="5" max="6" width="19" style="674" customWidth="1"/>
    <col min="7" max="7" width="15.85546875" style="671" customWidth="1"/>
    <col min="8" max="13" width="21.42578125" style="671" customWidth="1"/>
    <col min="14" max="14" width="21.42578125" style="672" customWidth="1"/>
    <col min="15" max="15" width="15.85546875" style="671" customWidth="1"/>
    <col min="16" max="16" width="21.42578125" style="671" customWidth="1"/>
    <col min="17" max="17" width="43.7109375" style="669" customWidth="1"/>
    <col min="18" max="16384" width="9.140625" style="276"/>
  </cols>
  <sheetData>
    <row r="3" spans="1:17" ht="18.75" customHeight="1">
      <c r="C3" s="670" t="s">
        <v>744</v>
      </c>
      <c r="D3" s="670"/>
      <c r="E3" s="670"/>
      <c r="F3" s="670"/>
    </row>
    <row r="4" spans="1:17">
      <c r="C4" s="673" t="s">
        <v>745</v>
      </c>
      <c r="D4" s="670"/>
      <c r="E4" s="670"/>
      <c r="F4" s="670"/>
    </row>
    <row r="5" spans="1:17">
      <c r="C5" s="674" t="s">
        <v>723</v>
      </c>
    </row>
    <row r="6" spans="1:17" s="512" customFormat="1" ht="28.5">
      <c r="A6" s="522" t="s">
        <v>4</v>
      </c>
      <c r="B6" s="488" t="s">
        <v>6</v>
      </c>
      <c r="C6" s="488" t="s">
        <v>0</v>
      </c>
      <c r="D6" s="488" t="s">
        <v>616</v>
      </c>
      <c r="E6" s="675" t="s">
        <v>615</v>
      </c>
      <c r="F6" s="676"/>
      <c r="G6" s="677"/>
      <c r="H6" s="677" t="s">
        <v>617</v>
      </c>
      <c r="I6" s="677"/>
      <c r="J6" s="677"/>
      <c r="K6" s="677"/>
      <c r="L6" s="678" t="s">
        <v>618</v>
      </c>
      <c r="M6" s="679"/>
      <c r="N6" s="680" t="s">
        <v>153</v>
      </c>
      <c r="O6" s="488"/>
      <c r="P6" s="488"/>
      <c r="Q6" s="488"/>
    </row>
    <row r="7" spans="1:17" s="512" customFormat="1">
      <c r="A7" s="522"/>
      <c r="B7" s="488"/>
      <c r="C7" s="488"/>
      <c r="D7" s="488"/>
      <c r="E7" s="675"/>
      <c r="F7" s="681" t="s">
        <v>724</v>
      </c>
      <c r="G7" s="682"/>
      <c r="H7" s="681" t="s">
        <v>725</v>
      </c>
      <c r="I7" s="682"/>
      <c r="J7" s="681" t="s">
        <v>726</v>
      </c>
      <c r="K7" s="679"/>
      <c r="L7" s="683"/>
      <c r="M7" s="684"/>
      <c r="N7" s="273"/>
      <c r="O7" s="488"/>
      <c r="P7" s="488"/>
      <c r="Q7" s="488"/>
    </row>
    <row r="8" spans="1:17" s="512" customFormat="1">
      <c r="A8" s="522"/>
      <c r="B8" s="488"/>
      <c r="C8" s="488"/>
      <c r="D8" s="488"/>
      <c r="E8" s="488"/>
      <c r="F8" s="684" t="s">
        <v>727</v>
      </c>
      <c r="G8" s="684" t="s">
        <v>728</v>
      </c>
      <c r="H8" s="684" t="s">
        <v>232</v>
      </c>
      <c r="I8" s="684" t="s">
        <v>728</v>
      </c>
      <c r="J8" s="684" t="s">
        <v>232</v>
      </c>
      <c r="K8" s="684" t="s">
        <v>728</v>
      </c>
      <c r="L8" s="522" t="s">
        <v>232</v>
      </c>
      <c r="M8" s="488" t="s">
        <v>728</v>
      </c>
      <c r="N8" s="273"/>
      <c r="O8" s="488"/>
      <c r="P8" s="488"/>
      <c r="Q8" s="488"/>
    </row>
    <row r="9" spans="1:17" s="512" customFormat="1">
      <c r="A9" s="522"/>
      <c r="B9" s="488"/>
      <c r="C9" s="488"/>
      <c r="D9" s="488"/>
      <c r="E9" s="488"/>
      <c r="F9" s="488"/>
      <c r="G9" s="488"/>
      <c r="H9" s="488"/>
      <c r="I9" s="488"/>
      <c r="J9" s="488"/>
      <c r="K9" s="488"/>
      <c r="L9" s="488"/>
      <c r="M9" s="488"/>
      <c r="N9" s="273"/>
      <c r="O9" s="488"/>
      <c r="P9" s="488"/>
      <c r="Q9" s="488"/>
    </row>
    <row r="10" spans="1:17" s="512" customFormat="1" ht="78" customHeight="1">
      <c r="A10" s="488">
        <v>1</v>
      </c>
      <c r="B10" s="488" t="s">
        <v>521</v>
      </c>
      <c r="C10" s="273" t="s">
        <v>729</v>
      </c>
      <c r="D10" s="685">
        <v>44317</v>
      </c>
      <c r="E10" s="488" t="s">
        <v>114</v>
      </c>
      <c r="F10" s="488" t="s">
        <v>298</v>
      </c>
      <c r="G10" s="488" t="s">
        <v>298</v>
      </c>
      <c r="H10" s="488" t="s">
        <v>298</v>
      </c>
      <c r="I10" s="488" t="s">
        <v>298</v>
      </c>
      <c r="J10" s="488" t="s">
        <v>298</v>
      </c>
      <c r="K10" s="488" t="s">
        <v>298</v>
      </c>
      <c r="L10" s="488" t="s">
        <v>746</v>
      </c>
      <c r="M10" s="488">
        <v>10748</v>
      </c>
      <c r="N10" s="488" t="s">
        <v>747</v>
      </c>
      <c r="O10" s="488"/>
      <c r="P10" s="488"/>
      <c r="Q10" s="488"/>
    </row>
    <row r="11" spans="1:17" s="512" customFormat="1" ht="94.5" customHeight="1">
      <c r="A11" s="522">
        <v>2</v>
      </c>
      <c r="B11" s="488" t="s">
        <v>80</v>
      </c>
      <c r="C11" s="273" t="s">
        <v>731</v>
      </c>
      <c r="D11" s="685">
        <v>44256</v>
      </c>
      <c r="E11" s="488" t="s">
        <v>114</v>
      </c>
      <c r="F11" s="488" t="s">
        <v>298</v>
      </c>
      <c r="G11" s="686" t="s">
        <v>298</v>
      </c>
      <c r="H11" s="488" t="s">
        <v>298</v>
      </c>
      <c r="I11" s="488" t="s">
        <v>298</v>
      </c>
      <c r="J11" s="488" t="s">
        <v>298</v>
      </c>
      <c r="K11" s="488" t="s">
        <v>298</v>
      </c>
      <c r="L11" s="685" t="s">
        <v>748</v>
      </c>
      <c r="M11" s="488">
        <v>3818887</v>
      </c>
      <c r="N11" s="488" t="s">
        <v>730</v>
      </c>
      <c r="O11" s="687"/>
      <c r="P11" s="488"/>
      <c r="Q11" s="488"/>
    </row>
    <row r="12" spans="1:17" s="671" customFormat="1" ht="80.25" customHeight="1">
      <c r="A12" s="488">
        <v>3</v>
      </c>
      <c r="B12" s="488" t="s">
        <v>71</v>
      </c>
      <c r="C12" s="273" t="s">
        <v>733</v>
      </c>
      <c r="D12" s="685">
        <v>44409</v>
      </c>
      <c r="E12" s="488" t="s">
        <v>114</v>
      </c>
      <c r="F12" s="488" t="s">
        <v>298</v>
      </c>
      <c r="G12" s="686" t="s">
        <v>298</v>
      </c>
      <c r="H12" s="488" t="s">
        <v>298</v>
      </c>
      <c r="I12" s="488" t="s">
        <v>298</v>
      </c>
      <c r="J12" s="685">
        <v>44256</v>
      </c>
      <c r="K12" s="488">
        <v>1014386</v>
      </c>
      <c r="L12" s="488" t="s">
        <v>749</v>
      </c>
      <c r="M12" s="488">
        <v>5087164</v>
      </c>
      <c r="N12" s="273" t="s">
        <v>732</v>
      </c>
      <c r="O12" s="488"/>
      <c r="P12" s="488"/>
      <c r="Q12" s="488"/>
    </row>
    <row r="13" spans="1:17" s="671" customFormat="1" ht="60.75" customHeight="1">
      <c r="A13" s="488">
        <v>4</v>
      </c>
      <c r="B13" s="488" t="s">
        <v>85</v>
      </c>
      <c r="C13" s="273" t="s">
        <v>734</v>
      </c>
      <c r="D13" s="685">
        <v>44256</v>
      </c>
      <c r="E13" s="685" t="s">
        <v>114</v>
      </c>
      <c r="F13" s="488" t="s">
        <v>750</v>
      </c>
      <c r="G13" s="488">
        <v>232048</v>
      </c>
      <c r="H13" s="488" t="s">
        <v>298</v>
      </c>
      <c r="I13" s="488" t="s">
        <v>298</v>
      </c>
      <c r="J13" s="488" t="s">
        <v>667</v>
      </c>
      <c r="K13" s="488">
        <v>325314</v>
      </c>
      <c r="L13" s="685">
        <v>44409</v>
      </c>
      <c r="M13" s="488" t="s">
        <v>114</v>
      </c>
      <c r="N13" s="273" t="s">
        <v>732</v>
      </c>
      <c r="O13" s="488"/>
      <c r="P13" s="488"/>
      <c r="Q13" s="488"/>
    </row>
    <row r="14" spans="1:17" s="671" customFormat="1" ht="60.75" customHeight="1">
      <c r="A14" s="522">
        <v>5</v>
      </c>
      <c r="B14" s="488" t="s">
        <v>96</v>
      </c>
      <c r="C14" s="688" t="s">
        <v>735</v>
      </c>
      <c r="D14" s="685">
        <v>44409</v>
      </c>
      <c r="E14" s="685" t="s">
        <v>114</v>
      </c>
      <c r="F14" s="488" t="s">
        <v>298</v>
      </c>
      <c r="G14" s="488" t="s">
        <v>298</v>
      </c>
      <c r="H14" s="488" t="s">
        <v>736</v>
      </c>
      <c r="I14" s="488">
        <v>476061</v>
      </c>
      <c r="J14" s="488" t="s">
        <v>298</v>
      </c>
      <c r="K14" s="488" t="s">
        <v>298</v>
      </c>
      <c r="L14" s="671" t="s">
        <v>751</v>
      </c>
      <c r="M14" s="488">
        <v>736177</v>
      </c>
      <c r="N14" s="273" t="s">
        <v>730</v>
      </c>
      <c r="O14" s="488"/>
      <c r="P14" s="488"/>
      <c r="Q14" s="488"/>
    </row>
    <row r="15" spans="1:17" s="671" customFormat="1" ht="67.5" customHeight="1">
      <c r="A15" s="488">
        <v>6</v>
      </c>
      <c r="B15" s="488" t="s">
        <v>96</v>
      </c>
      <c r="C15" s="688" t="s">
        <v>737</v>
      </c>
      <c r="D15" s="685">
        <v>44409</v>
      </c>
      <c r="E15" s="488" t="s">
        <v>114</v>
      </c>
      <c r="F15" s="488" t="s">
        <v>298</v>
      </c>
      <c r="G15" s="488" t="s">
        <v>298</v>
      </c>
      <c r="H15" s="488" t="s">
        <v>738</v>
      </c>
      <c r="I15" s="488">
        <v>719353</v>
      </c>
      <c r="J15" s="488" t="s">
        <v>298</v>
      </c>
      <c r="K15" s="488" t="s">
        <v>298</v>
      </c>
      <c r="L15" s="488" t="s">
        <v>751</v>
      </c>
      <c r="M15" s="488">
        <v>1151617</v>
      </c>
      <c r="N15" s="273" t="s">
        <v>730</v>
      </c>
      <c r="O15" s="488"/>
      <c r="P15" s="488"/>
      <c r="Q15" s="488"/>
    </row>
    <row r="16" spans="1:17" s="690" customFormat="1" ht="72.75" customHeight="1">
      <c r="A16" s="488">
        <v>7</v>
      </c>
      <c r="B16" s="689" t="s">
        <v>105</v>
      </c>
      <c r="C16" s="688" t="s">
        <v>739</v>
      </c>
      <c r="D16" s="685">
        <v>44317</v>
      </c>
      <c r="E16" s="685" t="s">
        <v>114</v>
      </c>
      <c r="F16" s="488" t="s">
        <v>298</v>
      </c>
      <c r="G16" s="488" t="s">
        <v>298</v>
      </c>
      <c r="H16" s="488" t="s">
        <v>298</v>
      </c>
      <c r="I16" s="488" t="s">
        <v>298</v>
      </c>
      <c r="J16" s="488" t="s">
        <v>298</v>
      </c>
      <c r="K16" s="488" t="s">
        <v>298</v>
      </c>
      <c r="L16" s="488" t="s">
        <v>752</v>
      </c>
      <c r="M16" s="488">
        <v>384160</v>
      </c>
      <c r="N16" s="273" t="s">
        <v>730</v>
      </c>
      <c r="O16" s="689"/>
      <c r="P16" s="689"/>
      <c r="Q16" s="689"/>
    </row>
    <row r="17" spans="1:17" s="671" customFormat="1" ht="93.75" customHeight="1">
      <c r="A17" s="522">
        <v>8</v>
      </c>
      <c r="B17" s="488" t="s">
        <v>107</v>
      </c>
      <c r="C17" s="691" t="s">
        <v>740</v>
      </c>
      <c r="D17" s="685">
        <v>44317</v>
      </c>
      <c r="E17" s="685" t="s">
        <v>114</v>
      </c>
      <c r="F17" s="488" t="s">
        <v>756</v>
      </c>
      <c r="G17" s="488">
        <v>129304</v>
      </c>
      <c r="H17" s="488" t="s">
        <v>754</v>
      </c>
      <c r="I17" s="488">
        <v>193956</v>
      </c>
      <c r="J17" s="488" t="s">
        <v>298</v>
      </c>
      <c r="K17" s="488" t="s">
        <v>298</v>
      </c>
      <c r="L17" s="685" t="s">
        <v>755</v>
      </c>
      <c r="M17" s="488">
        <v>64652</v>
      </c>
      <c r="N17" s="273" t="s">
        <v>730</v>
      </c>
      <c r="O17" s="488"/>
      <c r="P17" s="488"/>
      <c r="Q17" s="488"/>
    </row>
    <row r="18" spans="1:17" s="671" customFormat="1" ht="96.75" customHeight="1">
      <c r="A18" s="488">
        <v>9</v>
      </c>
      <c r="B18" s="488" t="s">
        <v>112</v>
      </c>
      <c r="C18" s="692" t="s">
        <v>741</v>
      </c>
      <c r="D18" s="685">
        <v>44197</v>
      </c>
      <c r="E18" s="693" t="s">
        <v>114</v>
      </c>
      <c r="F18" s="488" t="s">
        <v>298</v>
      </c>
      <c r="G18" s="488" t="s">
        <v>298</v>
      </c>
      <c r="H18" s="488" t="s">
        <v>753</v>
      </c>
      <c r="I18" s="488">
        <v>856338</v>
      </c>
      <c r="J18" s="685" t="s">
        <v>298</v>
      </c>
      <c r="K18" s="488" t="s">
        <v>298</v>
      </c>
      <c r="L18" s="488" t="s">
        <v>757</v>
      </c>
      <c r="M18" s="488">
        <v>428169.9</v>
      </c>
      <c r="N18" s="273" t="s">
        <v>730</v>
      </c>
      <c r="O18" s="488"/>
      <c r="P18" s="488"/>
      <c r="Q18" s="488"/>
    </row>
    <row r="19" spans="1:17" s="671" customFormat="1" ht="124.5" customHeight="1">
      <c r="A19" s="488">
        <v>10</v>
      </c>
      <c r="B19" s="671" t="s">
        <v>527</v>
      </c>
      <c r="C19" s="273" t="s">
        <v>742</v>
      </c>
      <c r="D19" s="488" t="s">
        <v>298</v>
      </c>
      <c r="E19" s="488" t="s">
        <v>298</v>
      </c>
      <c r="F19" s="488" t="s">
        <v>298</v>
      </c>
      <c r="G19" s="488" t="s">
        <v>298</v>
      </c>
      <c r="H19" s="488" t="s">
        <v>298</v>
      </c>
      <c r="I19" s="488" t="s">
        <v>298</v>
      </c>
      <c r="J19" s="488" t="s">
        <v>298</v>
      </c>
      <c r="K19" s="488" t="s">
        <v>298</v>
      </c>
      <c r="L19" s="685">
        <v>44136</v>
      </c>
      <c r="M19" s="488">
        <v>1512936</v>
      </c>
      <c r="N19" s="273" t="s">
        <v>730</v>
      </c>
      <c r="O19" s="488"/>
    </row>
    <row r="20" spans="1:17" s="512" customFormat="1" ht="128.25">
      <c r="A20" s="522">
        <v>11</v>
      </c>
      <c r="B20" s="488" t="s">
        <v>584</v>
      </c>
      <c r="C20" s="273" t="s">
        <v>743</v>
      </c>
      <c r="D20" s="488" t="s">
        <v>298</v>
      </c>
      <c r="E20" s="488" t="s">
        <v>298</v>
      </c>
      <c r="F20" s="488" t="s">
        <v>298</v>
      </c>
      <c r="G20" s="488" t="s">
        <v>298</v>
      </c>
      <c r="H20" s="488" t="s">
        <v>298</v>
      </c>
      <c r="I20" s="488" t="s">
        <v>298</v>
      </c>
      <c r="J20" s="488" t="s">
        <v>298</v>
      </c>
      <c r="K20" s="488" t="s">
        <v>298</v>
      </c>
      <c r="L20" s="488" t="s">
        <v>298</v>
      </c>
      <c r="M20" s="488" t="s">
        <v>298</v>
      </c>
      <c r="N20" s="488" t="s">
        <v>758</v>
      </c>
      <c r="O20" s="488"/>
      <c r="P20" s="685"/>
      <c r="Q20" s="693"/>
    </row>
    <row r="21" spans="1:17">
      <c r="A21" s="488"/>
      <c r="B21" s="694"/>
      <c r="C21" s="275"/>
      <c r="D21" s="275"/>
      <c r="E21" s="275"/>
      <c r="F21" s="275"/>
      <c r="G21" s="488"/>
      <c r="H21" s="685"/>
      <c r="I21" s="685"/>
      <c r="J21" s="685"/>
      <c r="K21" s="685"/>
      <c r="L21" s="685"/>
      <c r="M21" s="685"/>
      <c r="N21" s="695"/>
      <c r="O21" s="488"/>
      <c r="P21" s="685"/>
      <c r="Q21" s="693"/>
    </row>
    <row r="22" spans="1:17">
      <c r="A22" s="622"/>
      <c r="B22" s="696"/>
      <c r="C22" s="697"/>
      <c r="D22" s="697"/>
      <c r="E22" s="697"/>
      <c r="F22" s="697"/>
      <c r="G22" s="698"/>
      <c r="O22" s="698"/>
    </row>
    <row r="23" spans="1:17">
      <c r="A23" s="622"/>
      <c r="B23" s="696"/>
      <c r="C23" s="697"/>
      <c r="D23" s="697"/>
      <c r="E23" s="697"/>
      <c r="F23" s="697"/>
      <c r="G23" s="698"/>
      <c r="O23" s="698"/>
    </row>
    <row r="24" spans="1:17">
      <c r="A24" s="622"/>
      <c r="B24" s="696"/>
      <c r="C24" s="697"/>
      <c r="D24" s="697"/>
      <c r="E24" s="697"/>
      <c r="F24" s="697"/>
      <c r="G24" s="698"/>
      <c r="O24" s="698"/>
    </row>
    <row r="25" spans="1:17">
      <c r="A25" s="622"/>
      <c r="B25" s="696"/>
      <c r="C25" s="697"/>
      <c r="D25" s="697"/>
      <c r="E25" s="697"/>
      <c r="F25" s="697"/>
      <c r="G25" s="698"/>
      <c r="O25" s="698"/>
    </row>
  </sheetData>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dimension ref="A3:AA87"/>
  <sheetViews>
    <sheetView zoomScale="87" zoomScaleNormal="87" workbookViewId="0">
      <pane xSplit="3" topLeftCell="O1" activePane="topRight" state="frozen"/>
      <selection activeCell="A8" sqref="A8"/>
      <selection pane="topRight" activeCell="F19" sqref="F19"/>
    </sheetView>
  </sheetViews>
  <sheetFormatPr defaultRowHeight="15"/>
  <cols>
    <col min="1" max="1" width="9.140625" style="109"/>
    <col min="2" max="2" width="34" style="137" customWidth="1"/>
    <col min="3" max="3" width="52.85546875" style="146" customWidth="1"/>
    <col min="4" max="4" width="17.85546875" style="146" customWidth="1"/>
    <col min="5" max="6" width="19" style="146" customWidth="1"/>
    <col min="7" max="7" width="15.85546875" style="107" customWidth="1"/>
    <col min="8" max="14" width="21.42578125" style="107" customWidth="1"/>
    <col min="15" max="15" width="15.85546875" style="107" customWidth="1"/>
    <col min="16" max="16" width="21.42578125" style="107" customWidth="1"/>
    <col min="17" max="17" width="43.7109375" style="147" customWidth="1"/>
    <col min="18" max="18" width="30.140625" style="557" customWidth="1"/>
    <col min="19" max="19" width="30.28515625" style="109" customWidth="1"/>
    <col min="20" max="20" width="33" style="108" customWidth="1"/>
    <col min="21" max="21" width="37.7109375" style="108" customWidth="1"/>
    <col min="22" max="22" width="31.42578125" style="108" customWidth="1"/>
    <col min="23" max="16384" width="9.140625" style="108"/>
  </cols>
  <sheetData>
    <row r="3" spans="1:25" ht="26.25">
      <c r="A3" s="104"/>
      <c r="B3" s="106"/>
      <c r="C3" s="423"/>
      <c r="D3" s="423"/>
      <c r="E3" s="423"/>
      <c r="F3" s="423"/>
      <c r="G3" s="105"/>
      <c r="O3" s="105"/>
    </row>
    <row r="4" spans="1:25" ht="26.25">
      <c r="A4" s="104"/>
      <c r="B4" s="106"/>
      <c r="C4" s="423"/>
      <c r="D4" s="423"/>
      <c r="E4" s="423"/>
      <c r="F4" s="423"/>
      <c r="G4" s="105"/>
      <c r="O4" s="105"/>
    </row>
    <row r="5" spans="1:25">
      <c r="B5" s="106"/>
      <c r="C5" s="138"/>
      <c r="D5" s="138"/>
      <c r="E5" s="138"/>
      <c r="F5" s="138"/>
      <c r="G5" s="105"/>
      <c r="O5" s="105"/>
    </row>
    <row r="6" spans="1:25" s="155" customFormat="1" ht="74.25" customHeight="1">
      <c r="A6" s="152" t="s">
        <v>4</v>
      </c>
      <c r="B6" s="153" t="s">
        <v>6</v>
      </c>
      <c r="C6" s="153" t="s">
        <v>0</v>
      </c>
      <c r="D6" s="153" t="s">
        <v>616</v>
      </c>
      <c r="E6" s="153" t="s">
        <v>615</v>
      </c>
      <c r="F6" s="153" t="s">
        <v>617</v>
      </c>
      <c r="G6" s="153"/>
      <c r="H6" s="110"/>
      <c r="I6" s="110"/>
      <c r="J6" s="110"/>
      <c r="K6" s="110"/>
      <c r="L6" s="110" t="s">
        <v>618</v>
      </c>
      <c r="M6" s="110"/>
      <c r="N6" s="110" t="s">
        <v>153</v>
      </c>
      <c r="O6" s="153" t="s">
        <v>5</v>
      </c>
      <c r="P6" s="110" t="s">
        <v>137</v>
      </c>
      <c r="Q6" s="110" t="s">
        <v>20</v>
      </c>
      <c r="R6" s="567" t="s">
        <v>614</v>
      </c>
      <c r="S6" s="154" t="s">
        <v>23</v>
      </c>
      <c r="T6" s="154" t="s">
        <v>25</v>
      </c>
      <c r="U6" s="154"/>
    </row>
    <row r="7" spans="1:25" s="155" customFormat="1" ht="21.75" customHeight="1">
      <c r="A7" s="152"/>
      <c r="B7" s="153"/>
      <c r="C7" s="153"/>
      <c r="D7" s="153"/>
      <c r="E7" s="153"/>
      <c r="F7" s="153"/>
      <c r="G7" s="153"/>
      <c r="H7" s="110"/>
      <c r="I7" s="110"/>
      <c r="J7" s="110"/>
      <c r="K7" s="110"/>
      <c r="L7" s="110"/>
      <c r="M7" s="110"/>
      <c r="N7" s="110"/>
      <c r="O7" s="153"/>
      <c r="P7" s="110"/>
      <c r="Q7" s="110"/>
      <c r="R7" s="567"/>
      <c r="S7" s="154"/>
      <c r="T7" s="154"/>
      <c r="U7" s="154"/>
    </row>
    <row r="8" spans="1:25" s="570" customFormat="1" ht="90.75" customHeight="1">
      <c r="A8" s="111">
        <v>1</v>
      </c>
      <c r="B8" s="44" t="s">
        <v>521</v>
      </c>
      <c r="C8" s="44" t="s">
        <v>519</v>
      </c>
      <c r="D8" s="44" t="s">
        <v>298</v>
      </c>
      <c r="E8" s="44" t="s">
        <v>114</v>
      </c>
      <c r="F8" s="44" t="s">
        <v>298</v>
      </c>
      <c r="G8" s="44" t="s">
        <v>298</v>
      </c>
      <c r="H8" s="44" t="s">
        <v>298</v>
      </c>
      <c r="I8" s="44" t="s">
        <v>298</v>
      </c>
      <c r="J8" s="44" t="s">
        <v>114</v>
      </c>
      <c r="K8" s="44" t="s">
        <v>114</v>
      </c>
      <c r="L8" s="44" t="s">
        <v>620</v>
      </c>
      <c r="M8" s="96">
        <v>13277</v>
      </c>
      <c r="N8" s="96"/>
      <c r="O8" s="112" t="s">
        <v>662</v>
      </c>
      <c r="P8" s="96" t="s">
        <v>522</v>
      </c>
      <c r="Q8" s="99" t="s">
        <v>677</v>
      </c>
      <c r="R8" s="558"/>
      <c r="S8" s="114"/>
      <c r="T8" s="114"/>
      <c r="U8" s="114"/>
    </row>
    <row r="9" spans="1:25" s="570" customFormat="1" ht="92.25" customHeight="1">
      <c r="A9" s="116">
        <v>2</v>
      </c>
      <c r="B9" s="112" t="s">
        <v>80</v>
      </c>
      <c r="C9" s="112" t="s">
        <v>126</v>
      </c>
      <c r="D9" s="118">
        <v>44256</v>
      </c>
      <c r="E9" s="112" t="s">
        <v>114</v>
      </c>
      <c r="F9" s="644">
        <v>44228</v>
      </c>
      <c r="G9" s="114">
        <v>658735</v>
      </c>
      <c r="H9" s="96" t="s">
        <v>619</v>
      </c>
      <c r="I9" s="558">
        <v>4806772</v>
      </c>
      <c r="J9" s="44" t="s">
        <v>114</v>
      </c>
      <c r="K9" s="44" t="s">
        <v>114</v>
      </c>
      <c r="L9" s="44" t="s">
        <v>298</v>
      </c>
      <c r="M9" s="44" t="s">
        <v>298</v>
      </c>
      <c r="N9" s="96" t="s">
        <v>663</v>
      </c>
      <c r="O9" s="117" t="s">
        <v>117</v>
      </c>
      <c r="P9" s="96" t="s">
        <v>136</v>
      </c>
      <c r="Q9" s="99" t="s">
        <v>664</v>
      </c>
      <c r="S9" s="114"/>
      <c r="T9" s="114"/>
      <c r="U9" s="99"/>
      <c r="V9" s="99"/>
      <c r="W9" s="99"/>
      <c r="X9" s="99"/>
      <c r="Y9" s="99"/>
    </row>
    <row r="10" spans="1:25" s="571" customFormat="1" ht="75" customHeight="1">
      <c r="A10" s="111">
        <v>3</v>
      </c>
      <c r="B10" s="112" t="s">
        <v>71</v>
      </c>
      <c r="C10" s="112" t="s">
        <v>127</v>
      </c>
      <c r="D10" s="118">
        <v>44256</v>
      </c>
      <c r="E10" s="112" t="s">
        <v>114</v>
      </c>
      <c r="F10" s="44" t="s">
        <v>298</v>
      </c>
      <c r="G10" s="44" t="s">
        <v>298</v>
      </c>
      <c r="H10" s="96" t="s">
        <v>665</v>
      </c>
      <c r="I10" s="96">
        <v>3480156</v>
      </c>
      <c r="J10" s="96" t="s">
        <v>114</v>
      </c>
      <c r="K10" s="96" t="s">
        <v>114</v>
      </c>
      <c r="L10" s="96" t="s">
        <v>666</v>
      </c>
      <c r="M10" s="96" t="s">
        <v>114</v>
      </c>
      <c r="N10" s="96" t="s">
        <v>663</v>
      </c>
      <c r="O10" s="112" t="s">
        <v>119</v>
      </c>
      <c r="P10" s="96" t="s">
        <v>135</v>
      </c>
      <c r="Q10" s="99" t="s">
        <v>678</v>
      </c>
      <c r="R10" s="568"/>
      <c r="S10" s="114"/>
      <c r="T10" s="99"/>
      <c r="U10" s="99"/>
      <c r="V10" s="99"/>
      <c r="W10" s="99"/>
    </row>
    <row r="11" spans="1:25" s="49" customFormat="1" ht="105.75" customHeight="1">
      <c r="A11" s="116">
        <v>4</v>
      </c>
      <c r="B11" s="113" t="s">
        <v>85</v>
      </c>
      <c r="C11" s="139" t="s">
        <v>128</v>
      </c>
      <c r="D11" s="118">
        <v>44228</v>
      </c>
      <c r="E11" s="112" t="s">
        <v>114</v>
      </c>
      <c r="F11" s="44" t="s">
        <v>298</v>
      </c>
      <c r="G11" s="44" t="s">
        <v>298</v>
      </c>
      <c r="H11" s="96" t="s">
        <v>667</v>
      </c>
      <c r="I11" s="96">
        <v>325314</v>
      </c>
      <c r="J11" s="96" t="s">
        <v>114</v>
      </c>
      <c r="K11" s="96" t="s">
        <v>114</v>
      </c>
      <c r="L11" s="643">
        <v>44256</v>
      </c>
      <c r="M11" s="96" t="s">
        <v>114</v>
      </c>
      <c r="N11" s="96" t="s">
        <v>663</v>
      </c>
      <c r="O11" s="112" t="s">
        <v>120</v>
      </c>
      <c r="P11" s="96" t="s">
        <v>135</v>
      </c>
      <c r="Q11" s="99" t="s">
        <v>671</v>
      </c>
      <c r="R11" s="568"/>
      <c r="S11" s="99"/>
      <c r="T11" s="99"/>
      <c r="U11" s="99"/>
      <c r="V11" s="99"/>
      <c r="W11" s="99"/>
      <c r="X11" s="99"/>
    </row>
    <row r="12" spans="1:25" s="49" customFormat="1" ht="76.5" customHeight="1">
      <c r="A12" s="111">
        <v>5</v>
      </c>
      <c r="B12" s="113" t="s">
        <v>96</v>
      </c>
      <c r="C12" s="139" t="s">
        <v>129</v>
      </c>
      <c r="D12" s="118">
        <v>44166</v>
      </c>
      <c r="E12" s="112" t="s">
        <v>114</v>
      </c>
      <c r="F12" s="44" t="s">
        <v>298</v>
      </c>
      <c r="G12" s="44" t="s">
        <v>298</v>
      </c>
      <c r="H12" s="44" t="s">
        <v>298</v>
      </c>
      <c r="I12" s="44" t="s">
        <v>298</v>
      </c>
      <c r="J12" s="44" t="s">
        <v>298</v>
      </c>
      <c r="K12" s="44" t="s">
        <v>298</v>
      </c>
      <c r="L12" s="96" t="s">
        <v>668</v>
      </c>
      <c r="M12" s="96">
        <v>575200</v>
      </c>
      <c r="N12" s="96"/>
      <c r="O12" s="112" t="s">
        <v>121</v>
      </c>
      <c r="P12" s="96" t="s">
        <v>135</v>
      </c>
      <c r="Q12" s="99" t="s">
        <v>705</v>
      </c>
      <c r="R12" s="559"/>
      <c r="S12" s="48"/>
      <c r="T12" s="48"/>
      <c r="U12" s="48"/>
    </row>
    <row r="13" spans="1:25" s="49" customFormat="1" ht="96" customHeight="1">
      <c r="A13" s="116">
        <v>6</v>
      </c>
      <c r="B13" s="113" t="s">
        <v>96</v>
      </c>
      <c r="C13" s="139" t="s">
        <v>130</v>
      </c>
      <c r="D13" s="44" t="s">
        <v>298</v>
      </c>
      <c r="E13" s="44" t="s">
        <v>298</v>
      </c>
      <c r="F13" s="44" t="s">
        <v>298</v>
      </c>
      <c r="G13" s="44" t="s">
        <v>298</v>
      </c>
      <c r="H13" s="44" t="s">
        <v>298</v>
      </c>
      <c r="I13" s="44" t="s">
        <v>298</v>
      </c>
      <c r="J13" s="44" t="s">
        <v>298</v>
      </c>
      <c r="K13" s="44" t="s">
        <v>298</v>
      </c>
      <c r="L13" s="96" t="s">
        <v>669</v>
      </c>
      <c r="M13" s="96">
        <v>987100</v>
      </c>
      <c r="N13" s="96"/>
      <c r="O13" s="112" t="s">
        <v>670</v>
      </c>
      <c r="P13" s="96" t="s">
        <v>135</v>
      </c>
      <c r="Q13" s="99" t="s">
        <v>706</v>
      </c>
      <c r="R13" s="559"/>
      <c r="S13" s="48"/>
      <c r="T13" s="48"/>
      <c r="U13" s="48"/>
    </row>
    <row r="14" spans="1:25" s="49" customFormat="1" ht="124.5" customHeight="1">
      <c r="A14" s="111">
        <v>7</v>
      </c>
      <c r="B14" s="113" t="s">
        <v>105</v>
      </c>
      <c r="C14" s="139" t="s">
        <v>131</v>
      </c>
      <c r="D14" s="118">
        <v>44256</v>
      </c>
      <c r="E14" s="44" t="s">
        <v>298</v>
      </c>
      <c r="F14" s="44" t="s">
        <v>298</v>
      </c>
      <c r="G14" s="44" t="s">
        <v>298</v>
      </c>
      <c r="H14" s="96" t="s">
        <v>672</v>
      </c>
      <c r="I14" s="96">
        <v>192080</v>
      </c>
      <c r="J14" s="44" t="s">
        <v>298</v>
      </c>
      <c r="K14" s="44" t="s">
        <v>298</v>
      </c>
      <c r="L14" s="643">
        <v>44256</v>
      </c>
      <c r="M14" s="96">
        <v>96040</v>
      </c>
      <c r="N14" s="96"/>
      <c r="O14" s="112" t="s">
        <v>123</v>
      </c>
      <c r="P14" s="96" t="s">
        <v>135</v>
      </c>
      <c r="Q14" s="99" t="s">
        <v>707</v>
      </c>
      <c r="R14" s="559"/>
      <c r="S14" s="48"/>
      <c r="T14" s="48"/>
      <c r="U14" s="48"/>
    </row>
    <row r="15" spans="1:25" s="49" customFormat="1" ht="117" customHeight="1">
      <c r="A15" s="116">
        <v>8</v>
      </c>
      <c r="B15" s="113" t="s">
        <v>107</v>
      </c>
      <c r="C15" s="140" t="s">
        <v>132</v>
      </c>
      <c r="D15" s="118">
        <v>44228</v>
      </c>
      <c r="E15" s="44" t="s">
        <v>298</v>
      </c>
      <c r="F15" s="118">
        <v>44228</v>
      </c>
      <c r="G15" s="645">
        <v>64652</v>
      </c>
      <c r="H15" s="44" t="s">
        <v>298</v>
      </c>
      <c r="I15" s="44" t="s">
        <v>298</v>
      </c>
      <c r="J15" s="44" t="s">
        <v>298</v>
      </c>
      <c r="K15" s="44" t="s">
        <v>298</v>
      </c>
      <c r="L15" s="643">
        <v>44256</v>
      </c>
      <c r="M15" s="647">
        <v>64652</v>
      </c>
      <c r="N15" s="96"/>
      <c r="O15" s="112" t="s">
        <v>124</v>
      </c>
      <c r="P15" s="96" t="s">
        <v>135</v>
      </c>
      <c r="Q15" s="99" t="s">
        <v>709</v>
      </c>
      <c r="R15" s="559"/>
      <c r="S15" s="48"/>
      <c r="T15" s="48"/>
      <c r="U15" s="48"/>
    </row>
    <row r="16" spans="1:25" s="49" customFormat="1" ht="112.5" customHeight="1">
      <c r="A16" s="111">
        <v>9</v>
      </c>
      <c r="B16" s="113" t="s">
        <v>112</v>
      </c>
      <c r="C16" s="140" t="s">
        <v>133</v>
      </c>
      <c r="D16" s="118">
        <v>44197</v>
      </c>
      <c r="E16" s="44" t="s">
        <v>298</v>
      </c>
      <c r="F16" s="44" t="s">
        <v>298</v>
      </c>
      <c r="G16" s="44" t="s">
        <v>298</v>
      </c>
      <c r="H16" s="96" t="s">
        <v>673</v>
      </c>
      <c r="I16" s="96">
        <v>1000864</v>
      </c>
      <c r="J16" s="96" t="s">
        <v>114</v>
      </c>
      <c r="K16" s="96" t="s">
        <v>114</v>
      </c>
      <c r="L16" s="96" t="s">
        <v>674</v>
      </c>
      <c r="M16" s="646">
        <v>505240</v>
      </c>
      <c r="N16" s="96"/>
      <c r="O16" s="112" t="s">
        <v>456</v>
      </c>
      <c r="P16" s="96" t="s">
        <v>136</v>
      </c>
      <c r="Q16" s="99" t="s">
        <v>708</v>
      </c>
      <c r="R16" s="559"/>
      <c r="S16" s="48"/>
      <c r="T16" s="48"/>
      <c r="U16" s="48"/>
    </row>
    <row r="17" spans="1:27" s="43" customFormat="1" ht="171.75" customHeight="1">
      <c r="A17" s="116">
        <v>10</v>
      </c>
      <c r="B17" s="86" t="s">
        <v>584</v>
      </c>
      <c r="C17" s="36" t="s">
        <v>582</v>
      </c>
      <c r="D17" s="36"/>
      <c r="E17" s="36"/>
      <c r="F17" s="36"/>
      <c r="G17" s="44"/>
      <c r="H17" s="45"/>
      <c r="I17" s="45"/>
      <c r="J17" s="45"/>
      <c r="K17" s="45"/>
      <c r="L17" s="45"/>
      <c r="M17" s="45"/>
      <c r="N17" s="45"/>
      <c r="O17" s="44" t="s">
        <v>12</v>
      </c>
      <c r="P17" s="45" t="s">
        <v>593</v>
      </c>
      <c r="Q17" s="38" t="s">
        <v>710</v>
      </c>
      <c r="R17" s="560"/>
      <c r="S17" s="44">
        <f>SUM(S11:S15)</f>
        <v>0</v>
      </c>
      <c r="T17" s="175"/>
      <c r="U17" s="473"/>
      <c r="V17" s="40"/>
      <c r="W17" s="40"/>
      <c r="X17" s="39"/>
      <c r="Y17" s="39"/>
      <c r="Z17" s="40"/>
      <c r="AA17" s="46"/>
    </row>
    <row r="18" spans="1:27" s="49" customFormat="1" ht="123.75" customHeight="1">
      <c r="A18" s="111">
        <v>11</v>
      </c>
      <c r="B18" s="450" t="s">
        <v>527</v>
      </c>
      <c r="C18" s="36" t="s">
        <v>509</v>
      </c>
      <c r="D18" s="139"/>
      <c r="E18" s="139"/>
      <c r="F18" s="139"/>
      <c r="G18" s="112"/>
      <c r="H18" s="99"/>
      <c r="I18" s="99"/>
      <c r="J18" s="99"/>
      <c r="K18" s="99"/>
      <c r="L18" s="99"/>
      <c r="M18" s="99"/>
      <c r="N18" s="99"/>
      <c r="O18" s="44" t="s">
        <v>12</v>
      </c>
      <c r="P18" s="99" t="s">
        <v>703</v>
      </c>
      <c r="Q18" s="497" t="s">
        <v>704</v>
      </c>
      <c r="R18" s="559"/>
      <c r="S18" s="99"/>
      <c r="T18" s="48"/>
      <c r="U18" s="48"/>
    </row>
    <row r="19" spans="1:27" s="49" customFormat="1" ht="123.75" customHeight="1">
      <c r="A19" s="111"/>
      <c r="B19" s="660"/>
      <c r="C19" s="36"/>
      <c r="D19" s="139"/>
      <c r="E19" s="139"/>
      <c r="F19" s="139"/>
      <c r="G19" s="112"/>
      <c r="H19" s="99"/>
      <c r="I19" s="99"/>
      <c r="J19" s="99"/>
      <c r="K19" s="99"/>
      <c r="L19" s="99"/>
      <c r="M19" s="99"/>
      <c r="N19" s="99"/>
      <c r="O19" s="44"/>
      <c r="P19" s="99"/>
      <c r="Q19" s="497"/>
      <c r="R19" s="559"/>
      <c r="S19" s="99"/>
      <c r="T19" s="48"/>
      <c r="U19" s="48"/>
    </row>
    <row r="20" spans="1:27" s="49" customFormat="1" ht="123.75" customHeight="1">
      <c r="A20" s="111"/>
      <c r="B20" s="660"/>
      <c r="C20" s="36"/>
      <c r="D20" s="139"/>
      <c r="E20" s="139"/>
      <c r="F20" s="139"/>
      <c r="G20" s="112"/>
      <c r="H20" s="99"/>
      <c r="I20" s="99"/>
      <c r="J20" s="99"/>
      <c r="K20" s="99"/>
      <c r="L20" s="99"/>
      <c r="M20" s="99"/>
      <c r="N20" s="99"/>
      <c r="O20" s="44"/>
      <c r="P20" s="99"/>
      <c r="Q20" s="497"/>
      <c r="R20" s="559"/>
      <c r="S20" s="99"/>
      <c r="T20" s="48"/>
      <c r="U20" s="48"/>
    </row>
    <row r="21" spans="1:27" s="49" customFormat="1" ht="123.75" customHeight="1">
      <c r="A21" s="111"/>
      <c r="B21" s="450"/>
      <c r="C21" s="36"/>
      <c r="D21" s="139"/>
      <c r="E21" s="139"/>
      <c r="F21" s="139"/>
      <c r="G21" s="112"/>
      <c r="H21" s="99"/>
      <c r="I21" s="99"/>
      <c r="J21" s="99"/>
      <c r="K21" s="99"/>
      <c r="L21" s="99"/>
      <c r="M21" s="99"/>
      <c r="N21" s="99"/>
      <c r="O21" s="44"/>
      <c r="P21" s="99"/>
      <c r="Q21" s="497"/>
      <c r="R21" s="559"/>
      <c r="S21" s="99"/>
      <c r="T21" s="48"/>
      <c r="U21" s="48"/>
    </row>
    <row r="22" spans="1:27" s="49" customFormat="1" ht="123.75" customHeight="1">
      <c r="A22" s="111"/>
      <c r="B22" s="450"/>
      <c r="C22" s="36"/>
      <c r="D22" s="139"/>
      <c r="E22" s="139"/>
      <c r="F22" s="139"/>
      <c r="G22" s="112"/>
      <c r="H22" s="99"/>
      <c r="I22" s="99"/>
      <c r="J22" s="99"/>
      <c r="K22" s="99"/>
      <c r="L22" s="99"/>
      <c r="M22" s="99"/>
      <c r="N22" s="99"/>
      <c r="O22" s="44"/>
      <c r="P22" s="99"/>
      <c r="Q22" s="497"/>
      <c r="R22" s="559"/>
      <c r="S22" s="99"/>
      <c r="T22" s="48"/>
      <c r="U22" s="48"/>
    </row>
    <row r="23" spans="1:27" s="49" customFormat="1" ht="123.75" customHeight="1">
      <c r="A23" s="111"/>
      <c r="B23" s="450"/>
      <c r="C23" s="36"/>
      <c r="D23" s="139"/>
      <c r="E23" s="139"/>
      <c r="F23" s="139"/>
      <c r="G23" s="112"/>
      <c r="H23" s="99"/>
      <c r="I23" s="99"/>
      <c r="J23" s="99"/>
      <c r="K23" s="99"/>
      <c r="L23" s="99"/>
      <c r="M23" s="99"/>
      <c r="N23" s="99"/>
      <c r="O23" s="44"/>
      <c r="P23" s="99"/>
      <c r="Q23" s="497"/>
      <c r="R23" s="559"/>
      <c r="S23" s="99"/>
      <c r="T23" s="48"/>
      <c r="U23" s="48"/>
    </row>
    <row r="24" spans="1:27" s="49" customFormat="1" ht="96" customHeight="1">
      <c r="A24" s="115"/>
      <c r="B24" s="113"/>
      <c r="C24" s="139"/>
      <c r="D24" s="139"/>
      <c r="E24" s="139"/>
      <c r="F24" s="139"/>
      <c r="G24" s="118"/>
      <c r="H24" s="96"/>
      <c r="I24" s="96"/>
      <c r="J24" s="96"/>
      <c r="K24" s="96"/>
      <c r="L24" s="96"/>
      <c r="M24" s="96"/>
      <c r="N24" s="96"/>
      <c r="O24" s="118"/>
      <c r="P24" s="96"/>
      <c r="Q24" s="148"/>
      <c r="R24" s="559"/>
      <c r="S24" s="99"/>
      <c r="T24" s="48"/>
      <c r="U24" s="48"/>
    </row>
    <row r="25" spans="1:27" s="49" customFormat="1">
      <c r="A25" s="115"/>
      <c r="B25" s="113"/>
      <c r="C25" s="139"/>
      <c r="D25" s="139"/>
      <c r="E25" s="139"/>
      <c r="F25" s="139"/>
      <c r="G25" s="118"/>
      <c r="H25" s="96"/>
      <c r="I25" s="96"/>
      <c r="J25" s="96"/>
      <c r="K25" s="96"/>
      <c r="L25" s="96"/>
      <c r="M25" s="96"/>
      <c r="N25" s="96"/>
      <c r="O25" s="118"/>
      <c r="P25" s="96"/>
      <c r="Q25" s="148"/>
      <c r="R25" s="559"/>
      <c r="S25" s="99"/>
      <c r="T25" s="48"/>
      <c r="U25" s="48"/>
    </row>
    <row r="26" spans="1:27" s="49" customFormat="1">
      <c r="A26" s="115"/>
      <c r="B26" s="113"/>
      <c r="C26" s="139"/>
      <c r="D26" s="139"/>
      <c r="E26" s="139"/>
      <c r="F26" s="139"/>
      <c r="G26" s="118"/>
      <c r="H26" s="96"/>
      <c r="I26" s="96"/>
      <c r="J26" s="96"/>
      <c r="K26" s="96"/>
      <c r="L26" s="96"/>
      <c r="M26" s="96"/>
      <c r="N26" s="96"/>
      <c r="O26" s="118"/>
      <c r="P26" s="96"/>
      <c r="Q26" s="148"/>
      <c r="R26" s="559"/>
      <c r="S26" s="99"/>
      <c r="T26" s="48"/>
      <c r="U26" s="48"/>
    </row>
    <row r="27" spans="1:27" s="49" customFormat="1">
      <c r="A27" s="115"/>
      <c r="B27" s="113"/>
      <c r="C27" s="139"/>
      <c r="D27" s="139"/>
      <c r="E27" s="139"/>
      <c r="F27" s="139"/>
      <c r="G27" s="118"/>
      <c r="H27" s="96"/>
      <c r="I27" s="96"/>
      <c r="J27" s="96"/>
      <c r="K27" s="96"/>
      <c r="L27" s="96"/>
      <c r="M27" s="96"/>
      <c r="N27" s="96"/>
      <c r="O27" s="118"/>
      <c r="P27" s="96"/>
      <c r="Q27" s="148"/>
      <c r="R27" s="559"/>
      <c r="S27" s="99"/>
      <c r="T27" s="48"/>
      <c r="U27" s="48"/>
    </row>
    <row r="28" spans="1:27" s="49" customFormat="1">
      <c r="A28" s="115"/>
      <c r="B28" s="113"/>
      <c r="C28" s="139"/>
      <c r="D28" s="139"/>
      <c r="E28" s="139"/>
      <c r="F28" s="139"/>
      <c r="G28" s="118"/>
      <c r="H28" s="96"/>
      <c r="I28" s="96"/>
      <c r="J28" s="96"/>
      <c r="K28" s="96"/>
      <c r="L28" s="96"/>
      <c r="M28" s="96"/>
      <c r="N28" s="96"/>
      <c r="O28" s="118"/>
      <c r="P28" s="96"/>
      <c r="Q28" s="148"/>
      <c r="R28" s="559"/>
      <c r="S28" s="99"/>
      <c r="T28" s="48"/>
      <c r="U28" s="48"/>
    </row>
    <row r="29" spans="1:27" s="60" customFormat="1" ht="51">
      <c r="A29" s="119"/>
      <c r="B29" s="120"/>
      <c r="C29" s="395" t="s">
        <v>125</v>
      </c>
      <c r="D29" s="395"/>
      <c r="E29" s="395"/>
      <c r="F29" s="395"/>
      <c r="G29" s="119"/>
      <c r="H29" s="100"/>
      <c r="I29" s="100"/>
      <c r="J29" s="100"/>
      <c r="K29" s="100"/>
      <c r="L29" s="100"/>
      <c r="M29" s="100"/>
      <c r="N29" s="100"/>
      <c r="O29" s="119"/>
      <c r="P29" s="100"/>
      <c r="Q29" s="149"/>
      <c r="R29" s="561"/>
      <c r="S29" s="100"/>
      <c r="T29" s="58"/>
      <c r="U29" s="58"/>
    </row>
    <row r="30" spans="1:27" s="458" customFormat="1" ht="109.5" customHeight="1">
      <c r="A30" s="453">
        <v>3</v>
      </c>
      <c r="B30" s="123" t="s">
        <v>7</v>
      </c>
      <c r="C30" s="142" t="s">
        <v>545</v>
      </c>
      <c r="D30" s="142"/>
      <c r="E30" s="142"/>
      <c r="F30" s="142"/>
      <c r="G30" s="122" t="s">
        <v>118</v>
      </c>
      <c r="H30" s="124" t="s">
        <v>134</v>
      </c>
      <c r="I30" s="124"/>
      <c r="J30" s="124"/>
      <c r="K30" s="124"/>
      <c r="L30" s="124"/>
      <c r="M30" s="124"/>
      <c r="N30" s="124"/>
      <c r="O30" s="122" t="s">
        <v>118</v>
      </c>
      <c r="P30" s="124" t="s">
        <v>134</v>
      </c>
      <c r="Q30" s="454" t="s">
        <v>546</v>
      </c>
      <c r="R30" s="562"/>
      <c r="S30" s="456"/>
      <c r="T30" s="456"/>
      <c r="U30" s="455"/>
      <c r="V30" s="457"/>
    </row>
    <row r="31" spans="1:27" s="459" customFormat="1" ht="101.25" customHeight="1">
      <c r="A31" s="453">
        <v>2</v>
      </c>
      <c r="B31" s="123" t="s">
        <v>11</v>
      </c>
      <c r="C31" s="123" t="s">
        <v>543</v>
      </c>
      <c r="D31" s="123"/>
      <c r="E31" s="123"/>
      <c r="F31" s="123"/>
      <c r="G31" s="122" t="s">
        <v>457</v>
      </c>
      <c r="H31" s="124" t="s">
        <v>136</v>
      </c>
      <c r="I31" s="124"/>
      <c r="J31" s="124"/>
      <c r="K31" s="124"/>
      <c r="L31" s="124"/>
      <c r="M31" s="124"/>
      <c r="N31" s="124"/>
      <c r="O31" s="122" t="s">
        <v>457</v>
      </c>
      <c r="P31" s="124" t="s">
        <v>136</v>
      </c>
      <c r="Q31" s="454" t="s">
        <v>544</v>
      </c>
      <c r="R31" s="563"/>
      <c r="S31" s="454"/>
      <c r="T31" s="454"/>
      <c r="U31" s="454"/>
    </row>
    <row r="32" spans="1:27" s="60" customFormat="1">
      <c r="A32" s="119"/>
      <c r="B32" s="120"/>
      <c r="C32" s="141"/>
      <c r="D32" s="141"/>
      <c r="E32" s="141"/>
      <c r="F32" s="141"/>
      <c r="G32" s="119"/>
      <c r="H32" s="100"/>
      <c r="I32" s="100"/>
      <c r="J32" s="100"/>
      <c r="K32" s="100"/>
      <c r="L32" s="100"/>
      <c r="M32" s="100"/>
      <c r="N32" s="100"/>
      <c r="O32" s="119"/>
      <c r="P32" s="100"/>
      <c r="Q32" s="149"/>
      <c r="R32" s="561"/>
      <c r="S32" s="100"/>
      <c r="T32" s="58"/>
      <c r="U32" s="58"/>
    </row>
    <row r="33" spans="1:21" s="69" customFormat="1" ht="57">
      <c r="A33" s="121">
        <v>8</v>
      </c>
      <c r="B33" s="123" t="s">
        <v>9</v>
      </c>
      <c r="C33" s="142" t="s">
        <v>37</v>
      </c>
      <c r="D33" s="142"/>
      <c r="E33" s="142"/>
      <c r="F33" s="142"/>
      <c r="G33" s="122" t="s">
        <v>8</v>
      </c>
      <c r="H33" s="124" t="s">
        <v>69</v>
      </c>
      <c r="I33" s="124"/>
      <c r="J33" s="124"/>
      <c r="K33" s="124"/>
      <c r="L33" s="124"/>
      <c r="M33" s="124"/>
      <c r="N33" s="124"/>
      <c r="O33" s="122" t="s">
        <v>8</v>
      </c>
      <c r="P33" s="124" t="s">
        <v>69</v>
      </c>
      <c r="Q33" s="150"/>
      <c r="R33" s="564"/>
      <c r="S33" s="454"/>
      <c r="T33" s="68"/>
      <c r="U33" s="68"/>
    </row>
    <row r="34" spans="1:21" s="69" customFormat="1" ht="85.5">
      <c r="A34" s="122">
        <v>9</v>
      </c>
      <c r="B34" s="123" t="s">
        <v>14</v>
      </c>
      <c r="C34" s="142" t="s">
        <v>36</v>
      </c>
      <c r="D34" s="142"/>
      <c r="E34" s="142"/>
      <c r="F34" s="142"/>
      <c r="G34" s="122" t="s">
        <v>13</v>
      </c>
      <c r="H34" s="124" t="s">
        <v>69</v>
      </c>
      <c r="I34" s="124"/>
      <c r="J34" s="124"/>
      <c r="K34" s="124"/>
      <c r="L34" s="124"/>
      <c r="M34" s="124"/>
      <c r="N34" s="124"/>
      <c r="O34" s="122" t="s">
        <v>13</v>
      </c>
      <c r="P34" s="124" t="s">
        <v>69</v>
      </c>
      <c r="Q34" s="150"/>
      <c r="R34" s="564"/>
      <c r="S34" s="454"/>
      <c r="T34" s="68"/>
      <c r="U34" s="68"/>
    </row>
    <row r="35" spans="1:21" s="69" customFormat="1" ht="71.25">
      <c r="A35" s="122">
        <v>10</v>
      </c>
      <c r="B35" s="123" t="s">
        <v>32</v>
      </c>
      <c r="C35" s="142" t="s">
        <v>38</v>
      </c>
      <c r="D35" s="142"/>
      <c r="E35" s="142"/>
      <c r="F35" s="142"/>
      <c r="G35" s="122" t="s">
        <v>35</v>
      </c>
      <c r="H35" s="124" t="s">
        <v>69</v>
      </c>
      <c r="I35" s="124"/>
      <c r="J35" s="124"/>
      <c r="K35" s="124"/>
      <c r="L35" s="124"/>
      <c r="M35" s="124"/>
      <c r="N35" s="124"/>
      <c r="O35" s="122" t="s">
        <v>35</v>
      </c>
      <c r="P35" s="124" t="s">
        <v>69</v>
      </c>
      <c r="Q35" s="150"/>
      <c r="R35" s="564"/>
      <c r="S35" s="454"/>
      <c r="T35" s="68"/>
      <c r="U35" s="68"/>
    </row>
    <row r="36" spans="1:21" s="69" customFormat="1" ht="71.25">
      <c r="A36" s="122">
        <v>11</v>
      </c>
      <c r="B36" s="123" t="s">
        <v>41</v>
      </c>
      <c r="C36" s="142" t="s">
        <v>39</v>
      </c>
      <c r="D36" s="142"/>
      <c r="E36" s="142"/>
      <c r="F36" s="142"/>
      <c r="G36" s="122" t="s">
        <v>35</v>
      </c>
      <c r="H36" s="124" t="s">
        <v>64</v>
      </c>
      <c r="I36" s="124"/>
      <c r="J36" s="124"/>
      <c r="K36" s="124"/>
      <c r="L36" s="124"/>
      <c r="M36" s="124"/>
      <c r="N36" s="124"/>
      <c r="O36" s="122" t="s">
        <v>35</v>
      </c>
      <c r="P36" s="124" t="s">
        <v>64</v>
      </c>
      <c r="Q36" s="150"/>
      <c r="R36" s="564"/>
      <c r="S36" s="454"/>
      <c r="T36" s="68"/>
      <c r="U36" s="68"/>
    </row>
    <row r="37" spans="1:21" s="129" customFormat="1">
      <c r="A37" s="125"/>
      <c r="B37" s="126"/>
      <c r="C37" s="143"/>
      <c r="D37" s="143"/>
      <c r="E37" s="143"/>
      <c r="F37" s="143"/>
      <c r="G37" s="125"/>
      <c r="H37" s="127"/>
      <c r="I37" s="127"/>
      <c r="J37" s="127"/>
      <c r="K37" s="127"/>
      <c r="L37" s="127"/>
      <c r="M37" s="127"/>
      <c r="N37" s="127"/>
      <c r="O37" s="125"/>
      <c r="P37" s="127"/>
      <c r="Q37" s="151"/>
      <c r="R37" s="565"/>
      <c r="S37" s="127"/>
      <c r="T37" s="128"/>
      <c r="U37" s="128"/>
    </row>
    <row r="38" spans="1:21" s="131" customFormat="1">
      <c r="A38" s="105"/>
      <c r="B38" s="130"/>
      <c r="C38" s="138"/>
      <c r="D38" s="138"/>
      <c r="E38" s="138"/>
      <c r="F38" s="138"/>
      <c r="G38" s="105"/>
      <c r="H38" s="107"/>
      <c r="I38" s="107"/>
      <c r="J38" s="107"/>
      <c r="K38" s="107"/>
      <c r="L38" s="107"/>
      <c r="M38" s="107"/>
      <c r="N38" s="107"/>
      <c r="O38" s="105"/>
      <c r="P38" s="107"/>
      <c r="Q38" s="147"/>
      <c r="R38" s="566"/>
      <c r="S38" s="107"/>
    </row>
    <row r="39" spans="1:21" s="131" customFormat="1">
      <c r="A39" s="105"/>
      <c r="B39" s="130"/>
      <c r="C39" s="138"/>
      <c r="D39" s="138"/>
      <c r="E39" s="138"/>
      <c r="F39" s="138"/>
      <c r="G39" s="105"/>
      <c r="H39" s="107"/>
      <c r="I39" s="107"/>
      <c r="J39" s="107"/>
      <c r="K39" s="107"/>
      <c r="L39" s="107"/>
      <c r="M39" s="107"/>
      <c r="N39" s="107"/>
      <c r="O39" s="105"/>
      <c r="P39" s="107"/>
      <c r="Q39" s="147"/>
      <c r="R39" s="566"/>
      <c r="S39" s="107"/>
    </row>
    <row r="40" spans="1:21" s="131" customFormat="1">
      <c r="A40" s="105"/>
      <c r="B40" s="130"/>
      <c r="C40" s="138"/>
      <c r="D40" s="138"/>
      <c r="E40" s="138"/>
      <c r="F40" s="138"/>
      <c r="G40" s="105"/>
      <c r="H40" s="107"/>
      <c r="I40" s="107"/>
      <c r="J40" s="107"/>
      <c r="K40" s="107"/>
      <c r="L40" s="107"/>
      <c r="M40" s="107"/>
      <c r="N40" s="107"/>
      <c r="O40" s="105"/>
      <c r="P40" s="107"/>
      <c r="Q40" s="147"/>
      <c r="R40" s="566"/>
      <c r="S40" s="107"/>
    </row>
    <row r="41" spans="1:21" s="131" customFormat="1">
      <c r="A41" s="105"/>
      <c r="B41" s="130"/>
      <c r="C41" s="138"/>
      <c r="D41" s="138"/>
      <c r="E41" s="138"/>
      <c r="F41" s="138"/>
      <c r="G41" s="105"/>
      <c r="H41" s="107"/>
      <c r="I41" s="107"/>
      <c r="J41" s="107"/>
      <c r="K41" s="107"/>
      <c r="L41" s="107"/>
      <c r="M41" s="107"/>
      <c r="N41" s="107"/>
      <c r="O41" s="105"/>
      <c r="P41" s="107"/>
      <c r="Q41" s="147"/>
      <c r="R41" s="566"/>
      <c r="S41" s="107"/>
    </row>
    <row r="42" spans="1:21" s="131" customFormat="1">
      <c r="A42" s="105"/>
      <c r="B42" s="130"/>
      <c r="C42" s="138"/>
      <c r="D42" s="138"/>
      <c r="E42" s="138"/>
      <c r="F42" s="138"/>
      <c r="G42" s="105"/>
      <c r="H42" s="107"/>
      <c r="I42" s="107"/>
      <c r="J42" s="107"/>
      <c r="K42" s="107"/>
      <c r="L42" s="107"/>
      <c r="M42" s="107"/>
      <c r="N42" s="107"/>
      <c r="O42" s="105"/>
      <c r="P42" s="107"/>
      <c r="Q42" s="147"/>
      <c r="R42" s="566"/>
      <c r="S42" s="107"/>
    </row>
    <row r="43" spans="1:21" s="131" customFormat="1">
      <c r="A43" s="105"/>
      <c r="B43" s="130"/>
      <c r="C43" s="138"/>
      <c r="D43" s="138"/>
      <c r="E43" s="138"/>
      <c r="F43" s="138"/>
      <c r="G43" s="105"/>
      <c r="H43" s="107"/>
      <c r="I43" s="107"/>
      <c r="J43" s="107"/>
      <c r="K43" s="107"/>
      <c r="L43" s="107"/>
      <c r="M43" s="107"/>
      <c r="N43" s="107"/>
      <c r="O43" s="105"/>
      <c r="P43" s="107"/>
      <c r="Q43" s="147"/>
      <c r="R43" s="566"/>
      <c r="S43" s="107"/>
    </row>
    <row r="44" spans="1:21" s="131" customFormat="1">
      <c r="A44" s="105"/>
      <c r="B44" s="130"/>
      <c r="C44" s="138"/>
      <c r="D44" s="138"/>
      <c r="E44" s="138"/>
      <c r="F44" s="138"/>
      <c r="G44" s="105"/>
      <c r="H44" s="107"/>
      <c r="I44" s="107"/>
      <c r="J44" s="107"/>
      <c r="K44" s="107"/>
      <c r="L44" s="107"/>
      <c r="M44" s="107"/>
      <c r="N44" s="107"/>
      <c r="O44" s="105"/>
      <c r="P44" s="107"/>
      <c r="Q44" s="147"/>
      <c r="R44" s="566"/>
      <c r="S44" s="107"/>
    </row>
    <row r="45" spans="1:21" s="131" customFormat="1">
      <c r="A45" s="105"/>
      <c r="B45" s="130"/>
      <c r="C45" s="138"/>
      <c r="D45" s="138"/>
      <c r="E45" s="138"/>
      <c r="F45" s="138"/>
      <c r="G45" s="105"/>
      <c r="H45" s="107"/>
      <c r="I45" s="107"/>
      <c r="J45" s="107"/>
      <c r="K45" s="107"/>
      <c r="L45" s="107"/>
      <c r="M45" s="107"/>
      <c r="N45" s="107"/>
      <c r="O45" s="105"/>
      <c r="P45" s="107"/>
      <c r="Q45" s="147"/>
      <c r="R45" s="566"/>
      <c r="S45" s="107"/>
    </row>
    <row r="46" spans="1:21" s="131" customFormat="1">
      <c r="A46" s="105"/>
      <c r="B46" s="130"/>
      <c r="C46" s="138"/>
      <c r="D46" s="138"/>
      <c r="E46" s="138"/>
      <c r="F46" s="138"/>
      <c r="G46" s="105"/>
      <c r="H46" s="107"/>
      <c r="I46" s="107"/>
      <c r="J46" s="107"/>
      <c r="K46" s="107"/>
      <c r="L46" s="107"/>
      <c r="M46" s="107"/>
      <c r="N46" s="107"/>
      <c r="O46" s="105"/>
      <c r="P46" s="107"/>
      <c r="Q46" s="147"/>
      <c r="R46" s="566"/>
      <c r="S46" s="107"/>
    </row>
    <row r="47" spans="1:21" s="131" customFormat="1">
      <c r="A47" s="105"/>
      <c r="B47" s="130"/>
      <c r="C47" s="138"/>
      <c r="D47" s="138"/>
      <c r="E47" s="138"/>
      <c r="F47" s="138"/>
      <c r="G47" s="105"/>
      <c r="H47" s="107"/>
      <c r="I47" s="107"/>
      <c r="J47" s="107"/>
      <c r="K47" s="107"/>
      <c r="L47" s="107"/>
      <c r="M47" s="107"/>
      <c r="N47" s="107"/>
      <c r="O47" s="105"/>
      <c r="P47" s="107"/>
      <c r="Q47" s="147"/>
      <c r="R47" s="566"/>
      <c r="S47" s="107"/>
    </row>
    <row r="48" spans="1:21" s="131" customFormat="1">
      <c r="A48" s="105"/>
      <c r="B48" s="130"/>
      <c r="C48" s="138"/>
      <c r="D48" s="138"/>
      <c r="E48" s="138"/>
      <c r="F48" s="138"/>
      <c r="G48" s="105"/>
      <c r="H48" s="107"/>
      <c r="I48" s="107"/>
      <c r="J48" s="107"/>
      <c r="K48" s="107"/>
      <c r="L48" s="107"/>
      <c r="M48" s="107"/>
      <c r="N48" s="107"/>
      <c r="O48" s="105"/>
      <c r="P48" s="107"/>
      <c r="Q48" s="147"/>
      <c r="R48" s="566"/>
      <c r="S48" s="107"/>
    </row>
    <row r="49" spans="1:19" s="131" customFormat="1">
      <c r="A49" s="105"/>
      <c r="B49" s="130"/>
      <c r="C49" s="138"/>
      <c r="D49" s="138"/>
      <c r="E49" s="138"/>
      <c r="F49" s="138"/>
      <c r="G49" s="105"/>
      <c r="H49" s="107"/>
      <c r="I49" s="107"/>
      <c r="J49" s="107"/>
      <c r="K49" s="107"/>
      <c r="L49" s="107"/>
      <c r="M49" s="107"/>
      <c r="N49" s="107"/>
      <c r="O49" s="105"/>
      <c r="P49" s="107"/>
      <c r="Q49" s="147"/>
      <c r="R49" s="566"/>
      <c r="S49" s="107"/>
    </row>
    <row r="50" spans="1:19" s="131" customFormat="1">
      <c r="A50" s="105"/>
      <c r="B50" s="130"/>
      <c r="C50" s="138"/>
      <c r="D50" s="138"/>
      <c r="E50" s="138"/>
      <c r="F50" s="138"/>
      <c r="G50" s="105"/>
      <c r="H50" s="107"/>
      <c r="I50" s="107"/>
      <c r="J50" s="107"/>
      <c r="K50" s="107"/>
      <c r="L50" s="107"/>
      <c r="M50" s="107"/>
      <c r="N50" s="107"/>
      <c r="O50" s="105"/>
      <c r="P50" s="107"/>
      <c r="Q50" s="147"/>
      <c r="R50" s="566"/>
      <c r="S50" s="107"/>
    </row>
    <row r="51" spans="1:19" s="131" customFormat="1">
      <c r="A51" s="105"/>
      <c r="B51" s="130"/>
      <c r="C51" s="138"/>
      <c r="D51" s="138"/>
      <c r="E51" s="138"/>
      <c r="F51" s="138"/>
      <c r="G51" s="105"/>
      <c r="H51" s="107"/>
      <c r="I51" s="107"/>
      <c r="J51" s="107"/>
      <c r="K51" s="107"/>
      <c r="L51" s="107"/>
      <c r="M51" s="107"/>
      <c r="N51" s="107"/>
      <c r="O51" s="105"/>
      <c r="P51" s="107"/>
      <c r="Q51" s="147"/>
      <c r="R51" s="566"/>
      <c r="S51" s="107"/>
    </row>
    <row r="52" spans="1:19" s="131" customFormat="1">
      <c r="A52" s="105"/>
      <c r="B52" s="130"/>
      <c r="C52" s="138"/>
      <c r="D52" s="138"/>
      <c r="E52" s="138"/>
      <c r="F52" s="138"/>
      <c r="G52" s="105"/>
      <c r="H52" s="107"/>
      <c r="I52" s="107"/>
      <c r="J52" s="107"/>
      <c r="K52" s="107"/>
      <c r="L52" s="107"/>
      <c r="M52" s="107"/>
      <c r="N52" s="107"/>
      <c r="O52" s="105"/>
      <c r="P52" s="107"/>
      <c r="Q52" s="147"/>
      <c r="R52" s="566"/>
      <c r="S52" s="107"/>
    </row>
    <row r="53" spans="1:19" s="131" customFormat="1">
      <c r="A53" s="105"/>
      <c r="B53" s="130"/>
      <c r="C53" s="138"/>
      <c r="D53" s="138"/>
      <c r="E53" s="138"/>
      <c r="F53" s="138"/>
      <c r="G53" s="105"/>
      <c r="H53" s="107"/>
      <c r="I53" s="107"/>
      <c r="J53" s="107"/>
      <c r="K53" s="107"/>
      <c r="L53" s="107"/>
      <c r="M53" s="107"/>
      <c r="N53" s="107"/>
      <c r="O53" s="105"/>
      <c r="P53" s="107"/>
      <c r="Q53" s="147"/>
      <c r="R53" s="566"/>
      <c r="S53" s="107"/>
    </row>
    <row r="54" spans="1:19" s="131" customFormat="1">
      <c r="A54" s="105"/>
      <c r="B54" s="130"/>
      <c r="C54" s="138"/>
      <c r="D54" s="138"/>
      <c r="E54" s="138"/>
      <c r="F54" s="138"/>
      <c r="G54" s="105"/>
      <c r="H54" s="107"/>
      <c r="I54" s="107"/>
      <c r="J54" s="107"/>
      <c r="K54" s="107"/>
      <c r="L54" s="107"/>
      <c r="M54" s="107"/>
      <c r="N54" s="107"/>
      <c r="O54" s="105"/>
      <c r="P54" s="107"/>
      <c r="Q54" s="147"/>
      <c r="R54" s="566"/>
      <c r="S54" s="107"/>
    </row>
    <row r="55" spans="1:19" s="131" customFormat="1">
      <c r="A55" s="105"/>
      <c r="B55" s="130"/>
      <c r="C55" s="138"/>
      <c r="D55" s="138"/>
      <c r="E55" s="138"/>
      <c r="F55" s="138"/>
      <c r="G55" s="105"/>
      <c r="H55" s="107"/>
      <c r="I55" s="107"/>
      <c r="J55" s="107"/>
      <c r="K55" s="107"/>
      <c r="L55" s="107"/>
      <c r="M55" s="107"/>
      <c r="N55" s="107"/>
      <c r="O55" s="105"/>
      <c r="P55" s="107"/>
      <c r="Q55" s="147"/>
      <c r="R55" s="566"/>
      <c r="S55" s="107"/>
    </row>
    <row r="56" spans="1:19" s="131" customFormat="1">
      <c r="A56" s="105"/>
      <c r="B56" s="130"/>
      <c r="C56" s="138"/>
      <c r="D56" s="138"/>
      <c r="E56" s="138"/>
      <c r="F56" s="138"/>
      <c r="G56" s="105"/>
      <c r="H56" s="107"/>
      <c r="I56" s="107"/>
      <c r="J56" s="107"/>
      <c r="K56" s="107"/>
      <c r="L56" s="107"/>
      <c r="M56" s="107"/>
      <c r="N56" s="107"/>
      <c r="O56" s="105"/>
      <c r="P56" s="107"/>
      <c r="Q56" s="147"/>
      <c r="R56" s="566"/>
      <c r="S56" s="107"/>
    </row>
    <row r="57" spans="1:19" s="131" customFormat="1">
      <c r="A57" s="105"/>
      <c r="B57" s="130"/>
      <c r="C57" s="138"/>
      <c r="D57" s="138"/>
      <c r="E57" s="138"/>
      <c r="F57" s="138"/>
      <c r="G57" s="105"/>
      <c r="H57" s="107"/>
      <c r="I57" s="107"/>
      <c r="J57" s="107"/>
      <c r="K57" s="107"/>
      <c r="L57" s="107"/>
      <c r="M57" s="107"/>
      <c r="N57" s="107"/>
      <c r="O57" s="105"/>
      <c r="P57" s="107"/>
      <c r="Q57" s="147"/>
      <c r="R57" s="566"/>
      <c r="S57" s="107"/>
    </row>
    <row r="58" spans="1:19" s="131" customFormat="1">
      <c r="A58" s="105"/>
      <c r="B58" s="130"/>
      <c r="C58" s="138"/>
      <c r="D58" s="138"/>
      <c r="E58" s="138"/>
      <c r="F58" s="138"/>
      <c r="G58" s="105"/>
      <c r="H58" s="107"/>
      <c r="I58" s="107"/>
      <c r="J58" s="107"/>
      <c r="K58" s="107"/>
      <c r="L58" s="107"/>
      <c r="M58" s="107"/>
      <c r="N58" s="107"/>
      <c r="O58" s="105"/>
      <c r="P58" s="107"/>
      <c r="Q58" s="147"/>
      <c r="R58" s="566"/>
      <c r="S58" s="107"/>
    </row>
    <row r="59" spans="1:19" s="131" customFormat="1">
      <c r="A59" s="105"/>
      <c r="B59" s="130"/>
      <c r="C59" s="138"/>
      <c r="D59" s="138"/>
      <c r="E59" s="138"/>
      <c r="F59" s="138"/>
      <c r="G59" s="105"/>
      <c r="H59" s="107"/>
      <c r="I59" s="107"/>
      <c r="J59" s="107"/>
      <c r="K59" s="107"/>
      <c r="L59" s="107"/>
      <c r="M59" s="107"/>
      <c r="N59" s="107"/>
      <c r="O59" s="105"/>
      <c r="P59" s="107"/>
      <c r="Q59" s="147"/>
      <c r="R59" s="566"/>
      <c r="S59" s="107"/>
    </row>
    <row r="60" spans="1:19" s="131" customFormat="1">
      <c r="A60" s="105"/>
      <c r="B60" s="130"/>
      <c r="C60" s="138"/>
      <c r="D60" s="138"/>
      <c r="E60" s="138"/>
      <c r="F60" s="138"/>
      <c r="G60" s="105"/>
      <c r="H60" s="107"/>
      <c r="I60" s="107"/>
      <c r="J60" s="107"/>
      <c r="K60" s="107"/>
      <c r="L60" s="107"/>
      <c r="M60" s="107"/>
      <c r="N60" s="107"/>
      <c r="O60" s="105"/>
      <c r="P60" s="107"/>
      <c r="Q60" s="147"/>
      <c r="R60" s="566"/>
      <c r="S60" s="107"/>
    </row>
    <row r="61" spans="1:19" s="131" customFormat="1">
      <c r="A61" s="105"/>
      <c r="B61" s="130"/>
      <c r="C61" s="138"/>
      <c r="D61" s="138"/>
      <c r="E61" s="138"/>
      <c r="F61" s="138"/>
      <c r="G61" s="105"/>
      <c r="H61" s="107"/>
      <c r="I61" s="107"/>
      <c r="J61" s="107"/>
      <c r="K61" s="107"/>
      <c r="L61" s="107"/>
      <c r="M61" s="107"/>
      <c r="N61" s="107"/>
      <c r="O61" s="105"/>
      <c r="P61" s="107"/>
      <c r="Q61" s="147"/>
      <c r="R61" s="566"/>
      <c r="S61" s="107"/>
    </row>
    <row r="62" spans="1:19" s="131" customFormat="1">
      <c r="A62" s="105"/>
      <c r="B62" s="130"/>
      <c r="C62" s="138"/>
      <c r="D62" s="138"/>
      <c r="E62" s="138"/>
      <c r="F62" s="138"/>
      <c r="G62" s="105"/>
      <c r="H62" s="107"/>
      <c r="I62" s="107"/>
      <c r="J62" s="107"/>
      <c r="K62" s="107"/>
      <c r="L62" s="107"/>
      <c r="M62" s="107"/>
      <c r="N62" s="107"/>
      <c r="O62" s="105"/>
      <c r="P62" s="107"/>
      <c r="Q62" s="147"/>
      <c r="R62" s="566"/>
      <c r="S62" s="107"/>
    </row>
    <row r="63" spans="1:19" s="131" customFormat="1">
      <c r="A63" s="105"/>
      <c r="B63" s="130"/>
      <c r="C63" s="138"/>
      <c r="D63" s="138"/>
      <c r="E63" s="138"/>
      <c r="F63" s="138"/>
      <c r="G63" s="105"/>
      <c r="H63" s="107"/>
      <c r="I63" s="107"/>
      <c r="J63" s="107"/>
      <c r="K63" s="107"/>
      <c r="L63" s="107"/>
      <c r="M63" s="107"/>
      <c r="N63" s="107"/>
      <c r="O63" s="105"/>
      <c r="P63" s="107"/>
      <c r="Q63" s="147"/>
      <c r="R63" s="566"/>
      <c r="S63" s="107"/>
    </row>
    <row r="64" spans="1:19" s="131" customFormat="1">
      <c r="A64" s="105"/>
      <c r="B64" s="130"/>
      <c r="C64" s="138"/>
      <c r="D64" s="138"/>
      <c r="E64" s="138"/>
      <c r="F64" s="138"/>
      <c r="G64" s="105"/>
      <c r="H64" s="107"/>
      <c r="I64" s="107"/>
      <c r="J64" s="107"/>
      <c r="K64" s="107"/>
      <c r="L64" s="107"/>
      <c r="M64" s="107"/>
      <c r="N64" s="107"/>
      <c r="O64" s="105"/>
      <c r="P64" s="107"/>
      <c r="Q64" s="147"/>
      <c r="R64" s="566"/>
      <c r="S64" s="107"/>
    </row>
    <row r="65" spans="1:19" s="131" customFormat="1">
      <c r="A65" s="105"/>
      <c r="B65" s="130"/>
      <c r="C65" s="138"/>
      <c r="D65" s="138"/>
      <c r="E65" s="138"/>
      <c r="F65" s="138"/>
      <c r="G65" s="105"/>
      <c r="H65" s="107"/>
      <c r="I65" s="107"/>
      <c r="J65" s="107"/>
      <c r="K65" s="107"/>
      <c r="L65" s="107"/>
      <c r="M65" s="107"/>
      <c r="N65" s="107"/>
      <c r="O65" s="105"/>
      <c r="P65" s="107"/>
      <c r="Q65" s="147"/>
      <c r="R65" s="566"/>
      <c r="S65" s="107"/>
    </row>
    <row r="66" spans="1:19" s="131" customFormat="1">
      <c r="A66" s="105"/>
      <c r="B66" s="130"/>
      <c r="C66" s="138"/>
      <c r="D66" s="138"/>
      <c r="E66" s="138"/>
      <c r="F66" s="138"/>
      <c r="G66" s="105"/>
      <c r="H66" s="107"/>
      <c r="I66" s="107"/>
      <c r="J66" s="107"/>
      <c r="K66" s="107"/>
      <c r="L66" s="107"/>
      <c r="M66" s="107"/>
      <c r="N66" s="107"/>
      <c r="O66" s="105"/>
      <c r="P66" s="107"/>
      <c r="Q66" s="147"/>
      <c r="R66" s="566"/>
      <c r="S66" s="107"/>
    </row>
    <row r="67" spans="1:19" s="131" customFormat="1">
      <c r="A67" s="105"/>
      <c r="B67" s="130"/>
      <c r="C67" s="138"/>
      <c r="D67" s="138"/>
      <c r="E67" s="138"/>
      <c r="F67" s="138"/>
      <c r="G67" s="105"/>
      <c r="H67" s="107"/>
      <c r="I67" s="107"/>
      <c r="J67" s="107"/>
      <c r="K67" s="107"/>
      <c r="L67" s="107"/>
      <c r="M67" s="107"/>
      <c r="N67" s="107"/>
      <c r="O67" s="105"/>
      <c r="P67" s="107"/>
      <c r="Q67" s="147"/>
      <c r="R67" s="566"/>
      <c r="S67" s="107"/>
    </row>
    <row r="68" spans="1:19" s="131" customFormat="1">
      <c r="A68" s="105"/>
      <c r="B68" s="130"/>
      <c r="C68" s="138"/>
      <c r="D68" s="138"/>
      <c r="E68" s="138"/>
      <c r="F68" s="138"/>
      <c r="G68" s="105"/>
      <c r="H68" s="107"/>
      <c r="I68" s="107"/>
      <c r="J68" s="107"/>
      <c r="K68" s="107"/>
      <c r="L68" s="107"/>
      <c r="M68" s="107"/>
      <c r="N68" s="107"/>
      <c r="O68" s="105"/>
      <c r="P68" s="107"/>
      <c r="Q68" s="147"/>
      <c r="R68" s="566"/>
      <c r="S68" s="107"/>
    </row>
    <row r="69" spans="1:19" s="131" customFormat="1">
      <c r="A69" s="105"/>
      <c r="B69" s="130"/>
      <c r="C69" s="138"/>
      <c r="D69" s="138"/>
      <c r="E69" s="138"/>
      <c r="F69" s="138"/>
      <c r="G69" s="105"/>
      <c r="H69" s="107"/>
      <c r="I69" s="107"/>
      <c r="J69" s="107"/>
      <c r="K69" s="107"/>
      <c r="L69" s="107"/>
      <c r="M69" s="107"/>
      <c r="N69" s="107"/>
      <c r="O69" s="105"/>
      <c r="P69" s="107"/>
      <c r="Q69" s="147"/>
      <c r="R69" s="566"/>
      <c r="S69" s="107"/>
    </row>
    <row r="70" spans="1:19" s="131" customFormat="1">
      <c r="A70" s="105"/>
      <c r="B70" s="130"/>
      <c r="C70" s="138"/>
      <c r="D70" s="138"/>
      <c r="E70" s="138"/>
      <c r="F70" s="138"/>
      <c r="G70" s="105"/>
      <c r="H70" s="107"/>
      <c r="I70" s="107"/>
      <c r="J70" s="107"/>
      <c r="K70" s="107"/>
      <c r="L70" s="107"/>
      <c r="M70" s="107"/>
      <c r="N70" s="107"/>
      <c r="O70" s="105"/>
      <c r="P70" s="107"/>
      <c r="Q70" s="147"/>
      <c r="R70" s="566"/>
      <c r="S70" s="107"/>
    </row>
    <row r="71" spans="1:19" s="131" customFormat="1">
      <c r="A71" s="105"/>
      <c r="B71" s="130"/>
      <c r="C71" s="138"/>
      <c r="D71" s="138"/>
      <c r="E71" s="138"/>
      <c r="F71" s="138"/>
      <c r="G71" s="105"/>
      <c r="H71" s="107"/>
      <c r="I71" s="107"/>
      <c r="J71" s="107"/>
      <c r="K71" s="107"/>
      <c r="L71" s="107"/>
      <c r="M71" s="107"/>
      <c r="N71" s="107"/>
      <c r="O71" s="105"/>
      <c r="P71" s="107"/>
      <c r="Q71" s="147"/>
      <c r="R71" s="566"/>
      <c r="S71" s="107"/>
    </row>
    <row r="72" spans="1:19" s="131" customFormat="1">
      <c r="A72" s="105"/>
      <c r="B72" s="130"/>
      <c r="C72" s="138"/>
      <c r="D72" s="138"/>
      <c r="E72" s="138"/>
      <c r="F72" s="138"/>
      <c r="G72" s="105"/>
      <c r="H72" s="107"/>
      <c r="I72" s="107"/>
      <c r="J72" s="107"/>
      <c r="K72" s="107"/>
      <c r="L72" s="107"/>
      <c r="M72" s="107"/>
      <c r="N72" s="107"/>
      <c r="O72" s="105"/>
      <c r="P72" s="107"/>
      <c r="Q72" s="147"/>
      <c r="R72" s="566"/>
      <c r="S72" s="107"/>
    </row>
    <row r="73" spans="1:19" s="131" customFormat="1">
      <c r="A73" s="105"/>
      <c r="B73" s="130"/>
      <c r="C73" s="138"/>
      <c r="D73" s="138"/>
      <c r="E73" s="138"/>
      <c r="F73" s="138"/>
      <c r="G73" s="105"/>
      <c r="H73" s="107"/>
      <c r="I73" s="107"/>
      <c r="J73" s="107"/>
      <c r="K73" s="107"/>
      <c r="L73" s="107"/>
      <c r="M73" s="107"/>
      <c r="N73" s="107"/>
      <c r="O73" s="105"/>
      <c r="P73" s="107"/>
      <c r="Q73" s="147"/>
      <c r="R73" s="566"/>
      <c r="S73" s="107"/>
    </row>
    <row r="74" spans="1:19" s="131" customFormat="1">
      <c r="A74" s="105"/>
      <c r="B74" s="130"/>
      <c r="C74" s="138"/>
      <c r="D74" s="138"/>
      <c r="E74" s="138"/>
      <c r="F74" s="138"/>
      <c r="G74" s="105"/>
      <c r="H74" s="107"/>
      <c r="I74" s="107"/>
      <c r="J74" s="107"/>
      <c r="K74" s="107"/>
      <c r="L74" s="107"/>
      <c r="M74" s="107"/>
      <c r="N74" s="107"/>
      <c r="O74" s="105"/>
      <c r="P74" s="107"/>
      <c r="Q74" s="147"/>
      <c r="R74" s="566"/>
      <c r="S74" s="107"/>
    </row>
    <row r="75" spans="1:19" s="131" customFormat="1">
      <c r="A75" s="105"/>
      <c r="B75" s="130"/>
      <c r="C75" s="138"/>
      <c r="D75" s="138"/>
      <c r="E75" s="138"/>
      <c r="F75" s="138"/>
      <c r="G75" s="105"/>
      <c r="H75" s="107"/>
      <c r="I75" s="107"/>
      <c r="J75" s="107"/>
      <c r="K75" s="107"/>
      <c r="L75" s="107"/>
      <c r="M75" s="107"/>
      <c r="N75" s="107"/>
      <c r="O75" s="105"/>
      <c r="P75" s="107"/>
      <c r="Q75" s="147"/>
      <c r="R75" s="566"/>
      <c r="S75" s="107"/>
    </row>
    <row r="76" spans="1:19" s="131" customFormat="1">
      <c r="A76" s="105"/>
      <c r="B76" s="130"/>
      <c r="C76" s="138"/>
      <c r="D76" s="138"/>
      <c r="E76" s="138"/>
      <c r="F76" s="138"/>
      <c r="G76" s="105"/>
      <c r="H76" s="107"/>
      <c r="I76" s="107"/>
      <c r="J76" s="107"/>
      <c r="K76" s="107"/>
      <c r="L76" s="107"/>
      <c r="M76" s="107"/>
      <c r="N76" s="107"/>
      <c r="O76" s="105"/>
      <c r="P76" s="107"/>
      <c r="Q76" s="147"/>
      <c r="R76" s="566"/>
      <c r="S76" s="107"/>
    </row>
    <row r="77" spans="1:19" s="131" customFormat="1">
      <c r="A77" s="105"/>
      <c r="B77" s="130"/>
      <c r="C77" s="138"/>
      <c r="D77" s="138"/>
      <c r="E77" s="138"/>
      <c r="F77" s="138"/>
      <c r="G77" s="105"/>
      <c r="H77" s="107"/>
      <c r="I77" s="107"/>
      <c r="J77" s="107"/>
      <c r="K77" s="107"/>
      <c r="L77" s="107"/>
      <c r="M77" s="107"/>
      <c r="N77" s="107"/>
      <c r="O77" s="105"/>
      <c r="P77" s="107"/>
      <c r="Q77" s="147"/>
      <c r="R77" s="566"/>
      <c r="S77" s="107"/>
    </row>
    <row r="78" spans="1:19" s="131" customFormat="1">
      <c r="A78" s="105"/>
      <c r="B78" s="130"/>
      <c r="C78" s="138"/>
      <c r="D78" s="138"/>
      <c r="E78" s="138"/>
      <c r="F78" s="138"/>
      <c r="G78" s="105"/>
      <c r="H78" s="107"/>
      <c r="I78" s="107"/>
      <c r="J78" s="107"/>
      <c r="K78" s="107"/>
      <c r="L78" s="107"/>
      <c r="M78" s="107"/>
      <c r="N78" s="107"/>
      <c r="O78" s="105"/>
      <c r="P78" s="107"/>
      <c r="Q78" s="147"/>
      <c r="R78" s="566"/>
      <c r="S78" s="107"/>
    </row>
    <row r="79" spans="1:19" s="131" customFormat="1">
      <c r="A79" s="105"/>
      <c r="B79" s="130"/>
      <c r="C79" s="138"/>
      <c r="D79" s="138"/>
      <c r="E79" s="138"/>
      <c r="F79" s="138"/>
      <c r="G79" s="105"/>
      <c r="H79" s="107"/>
      <c r="I79" s="107"/>
      <c r="J79" s="107"/>
      <c r="K79" s="107"/>
      <c r="L79" s="107"/>
      <c r="M79" s="107"/>
      <c r="N79" s="107"/>
      <c r="O79" s="105"/>
      <c r="P79" s="107"/>
      <c r="Q79" s="147"/>
      <c r="R79" s="566"/>
      <c r="S79" s="107"/>
    </row>
    <row r="80" spans="1:19" s="131" customFormat="1">
      <c r="A80" s="105"/>
      <c r="B80" s="130"/>
      <c r="C80" s="138"/>
      <c r="D80" s="138"/>
      <c r="E80" s="138"/>
      <c r="F80" s="138"/>
      <c r="G80" s="105"/>
      <c r="H80" s="107"/>
      <c r="I80" s="107"/>
      <c r="J80" s="107"/>
      <c r="K80" s="107"/>
      <c r="L80" s="107"/>
      <c r="M80" s="107"/>
      <c r="N80" s="107"/>
      <c r="O80" s="105"/>
      <c r="P80" s="107"/>
      <c r="Q80" s="147"/>
      <c r="R80" s="566"/>
      <c r="S80" s="107"/>
    </row>
    <row r="81" spans="1:19" s="131" customFormat="1">
      <c r="A81" s="105"/>
      <c r="B81" s="130"/>
      <c r="C81" s="138"/>
      <c r="D81" s="138"/>
      <c r="E81" s="138"/>
      <c r="F81" s="138"/>
      <c r="G81" s="105"/>
      <c r="H81" s="107"/>
      <c r="I81" s="107"/>
      <c r="J81" s="107"/>
      <c r="K81" s="107"/>
      <c r="L81" s="107"/>
      <c r="M81" s="107"/>
      <c r="N81" s="107"/>
      <c r="O81" s="105"/>
      <c r="P81" s="107"/>
      <c r="Q81" s="147"/>
      <c r="R81" s="566"/>
      <c r="S81" s="107"/>
    </row>
    <row r="82" spans="1:19" s="131" customFormat="1">
      <c r="A82" s="105"/>
      <c r="B82" s="130"/>
      <c r="C82" s="138"/>
      <c r="D82" s="138"/>
      <c r="E82" s="138"/>
      <c r="F82" s="138"/>
      <c r="G82" s="105"/>
      <c r="H82" s="107"/>
      <c r="I82" s="107"/>
      <c r="J82" s="107"/>
      <c r="K82" s="107"/>
      <c r="L82" s="107"/>
      <c r="M82" s="107"/>
      <c r="N82" s="107"/>
      <c r="O82" s="105"/>
      <c r="P82" s="107"/>
      <c r="Q82" s="147"/>
      <c r="R82" s="566"/>
      <c r="S82" s="107"/>
    </row>
    <row r="83" spans="1:19" s="131" customFormat="1">
      <c r="A83" s="132"/>
      <c r="B83" s="134"/>
      <c r="C83" s="144"/>
      <c r="D83" s="144"/>
      <c r="E83" s="144"/>
      <c r="F83" s="144"/>
      <c r="G83" s="133"/>
      <c r="H83" s="107"/>
      <c r="I83" s="107"/>
      <c r="J83" s="107"/>
      <c r="K83" s="107"/>
      <c r="L83" s="107"/>
      <c r="M83" s="107"/>
      <c r="N83" s="107"/>
      <c r="O83" s="133"/>
      <c r="P83" s="107"/>
      <c r="Q83" s="147"/>
      <c r="R83" s="566"/>
      <c r="S83" s="107"/>
    </row>
    <row r="84" spans="1:19">
      <c r="A84" s="132"/>
      <c r="B84" s="134"/>
      <c r="C84" s="145"/>
      <c r="D84" s="145"/>
      <c r="E84" s="145"/>
      <c r="F84" s="145"/>
      <c r="G84" s="133"/>
      <c r="O84" s="133"/>
    </row>
    <row r="85" spans="1:19">
      <c r="A85" s="132"/>
      <c r="B85" s="135"/>
      <c r="C85" s="144"/>
      <c r="D85" s="144"/>
      <c r="E85" s="144"/>
      <c r="F85" s="144"/>
      <c r="G85" s="133"/>
      <c r="O85" s="133"/>
    </row>
    <row r="86" spans="1:19">
      <c r="A86" s="132"/>
      <c r="B86" s="135"/>
      <c r="C86" s="144"/>
      <c r="D86" s="144"/>
      <c r="E86" s="144"/>
      <c r="F86" s="144"/>
      <c r="G86" s="133"/>
      <c r="O86" s="133"/>
    </row>
    <row r="87" spans="1:19">
      <c r="A87" s="136"/>
      <c r="B87" s="134"/>
      <c r="C87" s="145"/>
      <c r="D87" s="145"/>
      <c r="E87" s="145"/>
      <c r="F87" s="145"/>
      <c r="G87" s="133"/>
      <c r="O87" s="13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dimension ref="A1:N80"/>
  <sheetViews>
    <sheetView view="pageBreakPreview" zoomScale="60" workbookViewId="0">
      <selection activeCell="O23" sqref="O23"/>
    </sheetView>
  </sheetViews>
  <sheetFormatPr defaultRowHeight="15"/>
  <cols>
    <col min="1" max="1" width="17.85546875" customWidth="1"/>
    <col min="2" max="2" width="41.85546875" customWidth="1"/>
    <col min="3" max="3" width="13.85546875" customWidth="1"/>
    <col min="4" max="4" width="13.85546875" style="5" customWidth="1"/>
    <col min="5" max="5" width="15.28515625" style="384" customWidth="1"/>
    <col min="6" max="6" width="15" style="1" customWidth="1"/>
    <col min="7" max="7" width="16" style="385" customWidth="1"/>
    <col min="8" max="8" width="15.28515625" style="1" customWidth="1"/>
    <col min="9" max="9" width="15.42578125" customWidth="1"/>
    <col min="10" max="10" width="17.7109375" customWidth="1"/>
  </cols>
  <sheetData>
    <row r="1" spans="1:14">
      <c r="H1" s="167" t="s">
        <v>487</v>
      </c>
      <c r="I1" s="189" t="s">
        <v>491</v>
      </c>
    </row>
    <row r="2" spans="1:14">
      <c r="H2" s="167" t="s">
        <v>486</v>
      </c>
    </row>
    <row r="3" spans="1:14" s="2" customFormat="1" ht="90">
      <c r="A3" s="34" t="s">
        <v>479</v>
      </c>
      <c r="B3" s="34" t="s">
        <v>480</v>
      </c>
      <c r="C3" s="711" t="s">
        <v>482</v>
      </c>
      <c r="D3" s="712"/>
      <c r="E3" s="386" t="s">
        <v>499</v>
      </c>
      <c r="F3" s="34" t="s">
        <v>481</v>
      </c>
      <c r="G3" s="387" t="s">
        <v>483</v>
      </c>
      <c r="H3" s="34" t="s">
        <v>494</v>
      </c>
      <c r="I3" s="34" t="s">
        <v>485</v>
      </c>
      <c r="J3" s="34" t="s">
        <v>153</v>
      </c>
    </row>
    <row r="4" spans="1:14" ht="30">
      <c r="A4" s="26" t="s">
        <v>488</v>
      </c>
      <c r="B4" s="374" t="s">
        <v>493</v>
      </c>
      <c r="C4" s="375">
        <v>43070</v>
      </c>
      <c r="D4" s="380">
        <v>34</v>
      </c>
      <c r="E4" s="388">
        <f>34/31</f>
        <v>1.096774193548387</v>
      </c>
      <c r="F4" s="26">
        <v>25405</v>
      </c>
      <c r="G4" s="389"/>
      <c r="H4" s="26"/>
      <c r="I4" s="15" t="s">
        <v>495</v>
      </c>
      <c r="J4" s="26"/>
      <c r="N4" s="390"/>
    </row>
    <row r="5" spans="1:14">
      <c r="A5" s="15"/>
      <c r="B5" s="15"/>
      <c r="C5" s="375">
        <v>43101</v>
      </c>
      <c r="D5" s="380">
        <v>138</v>
      </c>
      <c r="E5" s="388">
        <f>138/31</f>
        <v>4.4516129032258061</v>
      </c>
      <c r="F5" s="26">
        <v>103270</v>
      </c>
      <c r="G5" s="389"/>
      <c r="H5" s="26"/>
      <c r="I5" s="15"/>
      <c r="J5" s="26"/>
    </row>
    <row r="6" spans="1:14">
      <c r="A6" s="15"/>
      <c r="B6" s="15"/>
      <c r="C6" s="375">
        <v>43132</v>
      </c>
      <c r="D6" s="380">
        <v>120</v>
      </c>
      <c r="E6" s="388">
        <f>120/28</f>
        <v>4.2857142857142856</v>
      </c>
      <c r="F6" s="26">
        <v>89800</v>
      </c>
      <c r="G6" s="389"/>
      <c r="H6" s="26"/>
      <c r="I6" s="15"/>
      <c r="J6" s="26"/>
    </row>
    <row r="7" spans="1:14">
      <c r="A7" s="15"/>
      <c r="B7" s="15"/>
      <c r="C7" s="375">
        <v>43160</v>
      </c>
      <c r="D7" s="380">
        <v>105</v>
      </c>
      <c r="E7" s="388">
        <f>105/31</f>
        <v>3.3870967741935485</v>
      </c>
      <c r="F7" s="26">
        <v>78575</v>
      </c>
      <c r="G7" s="389"/>
      <c r="H7" s="26"/>
      <c r="I7" s="15"/>
      <c r="J7" s="26"/>
    </row>
    <row r="8" spans="1:14">
      <c r="A8" s="15"/>
      <c r="B8" s="15"/>
      <c r="C8" s="375"/>
      <c r="D8" s="380"/>
      <c r="E8" s="388"/>
      <c r="F8" s="26"/>
      <c r="G8" s="389"/>
      <c r="H8" s="26"/>
      <c r="I8" s="15"/>
      <c r="J8" s="26"/>
      <c r="L8" s="385"/>
    </row>
    <row r="9" spans="1:14">
      <c r="A9" s="26" t="s">
        <v>488</v>
      </c>
      <c r="B9" s="15" t="s">
        <v>500</v>
      </c>
      <c r="C9" s="375">
        <v>42795</v>
      </c>
      <c r="D9" s="380">
        <v>370</v>
      </c>
      <c r="E9" s="388">
        <v>12</v>
      </c>
      <c r="F9" s="26">
        <v>138380</v>
      </c>
      <c r="G9" s="389"/>
      <c r="H9" s="26"/>
      <c r="I9" s="15" t="s">
        <v>495</v>
      </c>
      <c r="J9" s="26"/>
    </row>
    <row r="10" spans="1:14">
      <c r="A10" s="15"/>
      <c r="B10" s="15" t="s">
        <v>501</v>
      </c>
      <c r="C10" s="375">
        <v>42826</v>
      </c>
      <c r="D10" s="380">
        <v>384</v>
      </c>
      <c r="E10" s="388">
        <v>13</v>
      </c>
      <c r="F10" s="26">
        <v>196992</v>
      </c>
      <c r="G10" s="389"/>
      <c r="H10" s="26"/>
      <c r="I10" s="15"/>
      <c r="J10" s="26"/>
    </row>
    <row r="11" spans="1:14">
      <c r="A11" s="15"/>
      <c r="B11" s="15" t="s">
        <v>502</v>
      </c>
      <c r="C11" s="375">
        <v>42856</v>
      </c>
      <c r="D11" s="380">
        <v>367</v>
      </c>
      <c r="E11" s="388">
        <v>12</v>
      </c>
      <c r="F11" s="26">
        <v>188271</v>
      </c>
      <c r="G11" s="389"/>
      <c r="H11" s="26"/>
      <c r="I11" s="15"/>
      <c r="J11" s="26"/>
    </row>
    <row r="12" spans="1:14">
      <c r="A12" s="15"/>
      <c r="B12" s="15" t="s">
        <v>503</v>
      </c>
      <c r="C12" s="375">
        <v>42887</v>
      </c>
      <c r="D12" s="380">
        <v>357</v>
      </c>
      <c r="E12" s="388">
        <v>12</v>
      </c>
      <c r="F12" s="26">
        <v>183141</v>
      </c>
      <c r="G12" s="389"/>
      <c r="H12" s="26"/>
      <c r="I12" s="15"/>
      <c r="J12" s="26"/>
    </row>
    <row r="13" spans="1:14">
      <c r="A13" s="15"/>
      <c r="B13" s="15" t="s">
        <v>504</v>
      </c>
      <c r="C13" s="375">
        <v>42917</v>
      </c>
      <c r="D13" s="380">
        <v>362</v>
      </c>
      <c r="E13" s="388">
        <v>12</v>
      </c>
      <c r="F13" s="26">
        <v>185706</v>
      </c>
      <c r="G13" s="389"/>
      <c r="H13" s="26"/>
      <c r="I13" s="15"/>
      <c r="J13" s="26"/>
    </row>
    <row r="14" spans="1:14">
      <c r="A14" s="15"/>
      <c r="B14" s="15"/>
      <c r="C14" s="375">
        <v>42948</v>
      </c>
      <c r="D14" s="380">
        <v>400</v>
      </c>
      <c r="E14" s="388">
        <v>13</v>
      </c>
      <c r="F14" s="26">
        <v>205200</v>
      </c>
      <c r="G14" s="389"/>
      <c r="H14" s="26"/>
      <c r="I14" s="15"/>
      <c r="J14" s="26"/>
    </row>
    <row r="15" spans="1:14">
      <c r="A15" s="15"/>
      <c r="B15" s="15"/>
      <c r="C15" s="391">
        <v>42979</v>
      </c>
      <c r="D15" s="392">
        <v>150</v>
      </c>
      <c r="E15" s="388">
        <v>5</v>
      </c>
      <c r="F15" s="26">
        <v>74385</v>
      </c>
      <c r="G15" s="389"/>
      <c r="H15" s="26"/>
      <c r="I15" s="15"/>
      <c r="J15" s="26"/>
    </row>
    <row r="16" spans="1:14">
      <c r="A16" s="15"/>
      <c r="B16" s="15"/>
      <c r="C16" s="391">
        <v>43009</v>
      </c>
      <c r="D16" s="392">
        <v>155</v>
      </c>
      <c r="E16" s="388">
        <v>5</v>
      </c>
      <c r="F16" s="26">
        <v>76950</v>
      </c>
      <c r="G16" s="389"/>
      <c r="H16" s="26"/>
      <c r="I16" s="15"/>
      <c r="J16" s="26"/>
    </row>
    <row r="17" spans="1:10">
      <c r="A17" s="15"/>
      <c r="B17" s="15"/>
      <c r="C17" s="391">
        <v>43040</v>
      </c>
      <c r="D17" s="392">
        <v>150</v>
      </c>
      <c r="E17" s="388">
        <v>5</v>
      </c>
      <c r="F17" s="26">
        <v>74385</v>
      </c>
      <c r="G17" s="389"/>
      <c r="H17" s="26"/>
      <c r="I17" s="15"/>
      <c r="J17" s="26"/>
    </row>
    <row r="18" spans="1:10">
      <c r="A18" s="15"/>
      <c r="B18" s="15"/>
      <c r="C18" s="375">
        <v>43070</v>
      </c>
      <c r="D18" s="380">
        <v>362</v>
      </c>
      <c r="E18" s="388">
        <v>12</v>
      </c>
      <c r="F18" s="26">
        <v>185706</v>
      </c>
      <c r="G18" s="389"/>
      <c r="H18" s="26"/>
      <c r="I18" s="15"/>
      <c r="J18" s="26"/>
    </row>
    <row r="19" spans="1:10">
      <c r="A19" s="15"/>
      <c r="B19" s="15"/>
      <c r="C19" s="375">
        <v>43101</v>
      </c>
      <c r="D19" s="380">
        <v>399</v>
      </c>
      <c r="E19" s="388">
        <v>13</v>
      </c>
      <c r="F19" s="26">
        <v>204687</v>
      </c>
      <c r="G19" s="389"/>
      <c r="H19" s="26"/>
      <c r="I19" s="15"/>
      <c r="J19" s="26"/>
    </row>
    <row r="20" spans="1:10">
      <c r="A20" s="15"/>
      <c r="B20" s="15"/>
      <c r="C20" s="375">
        <v>43132</v>
      </c>
      <c r="D20" s="380">
        <v>323</v>
      </c>
      <c r="E20" s="388">
        <v>12</v>
      </c>
      <c r="F20" s="26">
        <v>165699</v>
      </c>
      <c r="G20" s="389"/>
      <c r="H20" s="26"/>
      <c r="I20" s="15"/>
      <c r="J20" s="26"/>
    </row>
    <row r="21" spans="1:10">
      <c r="A21" s="15"/>
      <c r="B21" s="15"/>
      <c r="C21" s="375">
        <v>43160</v>
      </c>
      <c r="D21" s="380">
        <v>378</v>
      </c>
      <c r="E21" s="388">
        <v>12</v>
      </c>
      <c r="F21" s="26">
        <v>193914</v>
      </c>
      <c r="G21" s="389"/>
      <c r="H21" s="26"/>
      <c r="I21" s="15"/>
      <c r="J21" s="26"/>
    </row>
    <row r="23" spans="1:10">
      <c r="H23" s="167" t="s">
        <v>487</v>
      </c>
      <c r="I23" s="189" t="s">
        <v>492</v>
      </c>
    </row>
    <row r="24" spans="1:10">
      <c r="H24" s="167" t="s">
        <v>490</v>
      </c>
      <c r="I24" s="189"/>
    </row>
    <row r="25" spans="1:10" ht="90">
      <c r="A25" s="34" t="s">
        <v>479</v>
      </c>
      <c r="B25" s="34" t="s">
        <v>480</v>
      </c>
      <c r="C25" s="711" t="s">
        <v>482</v>
      </c>
      <c r="D25" s="712"/>
      <c r="E25" s="386" t="s">
        <v>499</v>
      </c>
      <c r="F25" s="34" t="s">
        <v>481</v>
      </c>
      <c r="G25" s="387" t="s">
        <v>483</v>
      </c>
      <c r="H25" s="34" t="s">
        <v>484</v>
      </c>
      <c r="I25" s="34" t="s">
        <v>485</v>
      </c>
      <c r="J25" s="34" t="s">
        <v>153</v>
      </c>
    </row>
    <row r="26" spans="1:10" ht="30">
      <c r="A26" s="26" t="s">
        <v>488</v>
      </c>
      <c r="B26" s="374" t="s">
        <v>493</v>
      </c>
      <c r="C26" s="375">
        <v>43191</v>
      </c>
      <c r="D26" s="380">
        <v>114</v>
      </c>
      <c r="E26" s="388">
        <f>D26/30</f>
        <v>3.8</v>
      </c>
      <c r="F26" s="26">
        <v>86000</v>
      </c>
      <c r="G26" s="389"/>
      <c r="H26" s="26"/>
      <c r="I26" s="15" t="s">
        <v>495</v>
      </c>
      <c r="J26" s="26"/>
    </row>
    <row r="27" spans="1:10">
      <c r="A27" s="15"/>
      <c r="B27" s="15"/>
      <c r="C27" s="375">
        <v>43221</v>
      </c>
      <c r="D27" s="380">
        <v>125</v>
      </c>
      <c r="E27" s="388">
        <f>D27/31</f>
        <v>4.032258064516129</v>
      </c>
      <c r="F27" s="26">
        <v>93120</v>
      </c>
      <c r="G27" s="389"/>
      <c r="H27" s="26"/>
      <c r="I27" s="15"/>
      <c r="J27" s="26"/>
    </row>
    <row r="28" spans="1:10">
      <c r="A28" s="15"/>
      <c r="B28" s="15"/>
      <c r="C28" s="375">
        <v>43252</v>
      </c>
      <c r="D28" s="380">
        <v>122</v>
      </c>
      <c r="E28" s="388">
        <f>122/30</f>
        <v>4.0666666666666664</v>
      </c>
      <c r="F28" s="26">
        <v>91565</v>
      </c>
      <c r="G28" s="389"/>
      <c r="H28" s="26"/>
      <c r="I28" s="15"/>
      <c r="J28" s="26"/>
    </row>
    <row r="29" spans="1:10">
      <c r="A29" s="15"/>
      <c r="B29" s="15"/>
      <c r="C29" s="375">
        <v>43282</v>
      </c>
      <c r="D29" s="380">
        <v>139</v>
      </c>
      <c r="E29" s="388">
        <v>4.4838709677419351</v>
      </c>
      <c r="F29" s="26">
        <v>104210</v>
      </c>
      <c r="G29" s="389"/>
      <c r="H29" s="26"/>
      <c r="I29" s="15"/>
      <c r="J29" s="26"/>
    </row>
    <row r="30" spans="1:10">
      <c r="A30" s="15"/>
      <c r="B30" s="15"/>
      <c r="C30" s="375">
        <v>43313</v>
      </c>
      <c r="D30" s="380">
        <v>100</v>
      </c>
      <c r="E30" s="388">
        <v>3.225806451612903</v>
      </c>
      <c r="F30" s="26">
        <v>73990</v>
      </c>
      <c r="G30" s="389"/>
      <c r="H30" s="26"/>
      <c r="I30" s="15"/>
      <c r="J30" s="26"/>
    </row>
    <row r="31" spans="1:10">
      <c r="A31" s="15"/>
      <c r="B31" s="15"/>
      <c r="C31" s="375">
        <v>43344</v>
      </c>
      <c r="D31" s="380">
        <v>119</v>
      </c>
      <c r="E31" s="388">
        <f>119/30</f>
        <v>3.9666666666666668</v>
      </c>
      <c r="F31" s="26">
        <v>88515</v>
      </c>
      <c r="G31" s="389"/>
      <c r="H31" s="26"/>
      <c r="I31" s="15"/>
      <c r="J31" s="26"/>
    </row>
    <row r="32" spans="1:10">
      <c r="A32" s="15"/>
      <c r="B32" s="15"/>
      <c r="C32" s="375">
        <v>43374</v>
      </c>
      <c r="D32" s="380">
        <v>96</v>
      </c>
      <c r="E32" s="388">
        <f>96/30</f>
        <v>3.2</v>
      </c>
      <c r="F32" s="26">
        <v>72070</v>
      </c>
      <c r="G32" s="389"/>
      <c r="H32" s="26"/>
      <c r="I32" s="15"/>
      <c r="J32" s="26"/>
    </row>
    <row r="33" spans="1:10">
      <c r="A33" s="15"/>
      <c r="B33" s="15"/>
      <c r="C33" s="375">
        <v>43405</v>
      </c>
      <c r="D33" s="380">
        <v>100</v>
      </c>
      <c r="E33" s="388">
        <f>100/30</f>
        <v>3.3333333333333335</v>
      </c>
      <c r="F33" s="26">
        <v>74680</v>
      </c>
      <c r="G33" s="389"/>
      <c r="H33" s="26"/>
      <c r="I33" s="15"/>
      <c r="J33" s="26"/>
    </row>
    <row r="34" spans="1:10">
      <c r="A34" s="15"/>
      <c r="B34" s="15"/>
      <c r="C34" s="375">
        <v>43435</v>
      </c>
      <c r="D34" s="380">
        <v>118</v>
      </c>
      <c r="E34" s="388">
        <f>118/31</f>
        <v>3.806451612903226</v>
      </c>
      <c r="F34" s="26">
        <v>87690</v>
      </c>
      <c r="G34" s="389"/>
      <c r="H34" s="26"/>
      <c r="I34" s="15"/>
      <c r="J34" s="26"/>
    </row>
    <row r="35" spans="1:10">
      <c r="A35" s="15"/>
      <c r="B35" s="15"/>
      <c r="C35" s="375">
        <v>43466</v>
      </c>
      <c r="D35" s="380">
        <v>115</v>
      </c>
      <c r="E35" s="388">
        <f>115/31</f>
        <v>3.7096774193548385</v>
      </c>
      <c r="F35" s="26">
        <v>86135</v>
      </c>
      <c r="G35" s="389"/>
      <c r="H35" s="26"/>
      <c r="I35" s="15"/>
      <c r="J35" s="26"/>
    </row>
    <row r="36" spans="1:10">
      <c r="A36" s="15"/>
      <c r="B36" s="15"/>
      <c r="C36" s="375">
        <v>43497</v>
      </c>
      <c r="D36" s="380">
        <v>117</v>
      </c>
      <c r="E36" s="388">
        <f>117/28</f>
        <v>4.1785714285714288</v>
      </c>
      <c r="F36" s="26">
        <v>87785</v>
      </c>
      <c r="G36" s="389"/>
      <c r="H36" s="26"/>
      <c r="I36" s="15"/>
      <c r="J36" s="26"/>
    </row>
    <row r="37" spans="1:10">
      <c r="A37" s="15"/>
      <c r="B37" s="15"/>
      <c r="C37" s="375">
        <v>43525</v>
      </c>
      <c r="D37" s="380">
        <v>125</v>
      </c>
      <c r="E37" s="388">
        <f>125/31</f>
        <v>4.032258064516129</v>
      </c>
      <c r="F37" s="26">
        <v>93005</v>
      </c>
      <c r="G37" s="389"/>
      <c r="H37" s="26"/>
      <c r="I37" s="15"/>
      <c r="J37" s="26"/>
    </row>
    <row r="38" spans="1:10">
      <c r="A38" s="26" t="s">
        <v>488</v>
      </c>
      <c r="B38" s="15" t="s">
        <v>500</v>
      </c>
      <c r="C38" s="375"/>
      <c r="D38" s="380"/>
      <c r="E38" s="388"/>
      <c r="F38" s="26"/>
      <c r="G38" s="389"/>
      <c r="H38" s="26"/>
      <c r="I38" s="15"/>
      <c r="J38" s="26"/>
    </row>
    <row r="39" spans="1:10">
      <c r="A39" s="15"/>
      <c r="B39" s="15" t="s">
        <v>501</v>
      </c>
      <c r="C39" s="375">
        <v>43191</v>
      </c>
      <c r="D39" s="380">
        <v>354</v>
      </c>
      <c r="E39" s="388">
        <v>12</v>
      </c>
      <c r="F39" s="26">
        <v>189036</v>
      </c>
      <c r="G39" s="389"/>
      <c r="H39" s="26"/>
      <c r="I39" s="15" t="s">
        <v>495</v>
      </c>
      <c r="J39" s="26"/>
    </row>
    <row r="40" spans="1:10">
      <c r="A40" s="15"/>
      <c r="B40" s="15" t="s">
        <v>502</v>
      </c>
      <c r="C40" s="375">
        <v>43221</v>
      </c>
      <c r="D40" s="380">
        <v>391</v>
      </c>
      <c r="E40" s="388">
        <v>13</v>
      </c>
      <c r="F40" s="26">
        <v>208794</v>
      </c>
      <c r="G40" s="389"/>
      <c r="H40" s="26"/>
      <c r="I40" s="15"/>
      <c r="J40" s="26"/>
    </row>
    <row r="41" spans="1:10">
      <c r="A41" s="15"/>
      <c r="B41" s="15" t="s">
        <v>503</v>
      </c>
      <c r="C41" s="375">
        <v>43252</v>
      </c>
      <c r="D41" s="380">
        <v>375</v>
      </c>
      <c r="E41" s="388">
        <v>13</v>
      </c>
      <c r="F41" s="26">
        <v>200250</v>
      </c>
      <c r="G41" s="389"/>
      <c r="H41" s="26"/>
      <c r="I41" s="15"/>
      <c r="J41" s="26"/>
    </row>
    <row r="42" spans="1:10">
      <c r="A42" s="15"/>
      <c r="B42" s="15" t="s">
        <v>504</v>
      </c>
      <c r="C42" s="375">
        <v>43282</v>
      </c>
      <c r="D42" s="380">
        <v>401</v>
      </c>
      <c r="E42" s="388">
        <v>13</v>
      </c>
      <c r="F42" s="26">
        <v>214134</v>
      </c>
      <c r="G42" s="389"/>
      <c r="H42" s="26"/>
      <c r="I42" s="15"/>
      <c r="J42" s="26"/>
    </row>
    <row r="43" spans="1:10">
      <c r="A43" s="15"/>
      <c r="B43" s="15"/>
      <c r="C43" s="375">
        <v>43313</v>
      </c>
      <c r="D43" s="380">
        <v>380</v>
      </c>
      <c r="E43" s="388">
        <v>12</v>
      </c>
      <c r="F43" s="26">
        <v>202920</v>
      </c>
      <c r="G43" s="389"/>
      <c r="H43" s="26"/>
      <c r="I43" s="15"/>
      <c r="J43" s="26"/>
    </row>
    <row r="44" spans="1:10">
      <c r="A44" s="15"/>
      <c r="B44" s="15"/>
      <c r="C44" s="375">
        <v>43344</v>
      </c>
      <c r="D44" s="380">
        <v>341</v>
      </c>
      <c r="E44" s="388">
        <v>11</v>
      </c>
      <c r="F44" s="26">
        <v>182094</v>
      </c>
      <c r="G44" s="389"/>
      <c r="H44" s="26"/>
      <c r="I44" s="15"/>
      <c r="J44" s="26"/>
    </row>
    <row r="45" spans="1:10">
      <c r="A45" s="15"/>
      <c r="B45" s="15"/>
      <c r="C45" s="375">
        <v>43374</v>
      </c>
      <c r="D45" s="380">
        <v>341</v>
      </c>
      <c r="E45" s="388">
        <v>11</v>
      </c>
      <c r="F45" s="26">
        <v>182094</v>
      </c>
      <c r="G45" s="389"/>
      <c r="H45" s="26"/>
      <c r="I45" s="15"/>
      <c r="J45" s="26"/>
    </row>
    <row r="46" spans="1:10">
      <c r="A46" s="15"/>
      <c r="B46" s="15"/>
      <c r="C46" s="375">
        <v>43405</v>
      </c>
      <c r="D46" s="380">
        <v>317</v>
      </c>
      <c r="E46" s="388">
        <v>11</v>
      </c>
      <c r="F46" s="26">
        <v>169278</v>
      </c>
      <c r="G46" s="389"/>
      <c r="H46" s="26"/>
      <c r="I46" s="15"/>
      <c r="J46" s="26"/>
    </row>
    <row r="47" spans="1:10">
      <c r="A47" s="15"/>
      <c r="B47" s="15"/>
      <c r="C47" s="375">
        <v>43435</v>
      </c>
      <c r="D47" s="380">
        <v>351</v>
      </c>
      <c r="E47" s="388">
        <v>11</v>
      </c>
      <c r="F47" s="26">
        <v>187434</v>
      </c>
      <c r="G47" s="389"/>
      <c r="H47" s="26"/>
      <c r="I47" s="15"/>
      <c r="J47" s="26"/>
    </row>
    <row r="48" spans="1:10">
      <c r="A48" s="15"/>
      <c r="B48" s="15"/>
      <c r="C48" s="375">
        <v>43466</v>
      </c>
      <c r="D48" s="380">
        <v>327</v>
      </c>
      <c r="E48" s="388">
        <v>11</v>
      </c>
      <c r="F48" s="26">
        <v>174618</v>
      </c>
      <c r="G48" s="389"/>
      <c r="H48" s="26"/>
      <c r="I48" s="15"/>
      <c r="J48" s="26"/>
    </row>
    <row r="49" spans="1:10">
      <c r="A49" s="15"/>
      <c r="B49" s="15"/>
      <c r="C49" s="375">
        <v>43497</v>
      </c>
      <c r="D49" s="380">
        <v>268</v>
      </c>
      <c r="E49" s="388">
        <v>10</v>
      </c>
      <c r="F49" s="26">
        <v>143112</v>
      </c>
      <c r="G49" s="389"/>
      <c r="H49" s="26"/>
      <c r="I49" s="15"/>
      <c r="J49" s="26"/>
    </row>
    <row r="50" spans="1:10">
      <c r="A50" s="15"/>
      <c r="B50" s="15"/>
      <c r="C50" s="375">
        <v>43525</v>
      </c>
      <c r="D50" s="380">
        <v>314</v>
      </c>
      <c r="E50" s="388">
        <v>10</v>
      </c>
      <c r="F50" s="26">
        <v>167676</v>
      </c>
      <c r="G50" s="389"/>
      <c r="H50" s="26"/>
      <c r="I50" s="15"/>
      <c r="J50" s="26"/>
    </row>
    <row r="51" spans="1:10">
      <c r="A51" s="25"/>
      <c r="B51" s="25"/>
      <c r="C51" s="381"/>
      <c r="D51" s="382"/>
      <c r="E51" s="393"/>
      <c r="F51" s="24"/>
      <c r="G51" s="394"/>
      <c r="H51" s="24"/>
      <c r="I51" s="25"/>
      <c r="J51" s="24"/>
    </row>
    <row r="52" spans="1:10">
      <c r="H52" s="167" t="s">
        <v>487</v>
      </c>
      <c r="I52" s="189" t="s">
        <v>491</v>
      </c>
    </row>
    <row r="53" spans="1:10">
      <c r="H53" s="167" t="s">
        <v>489</v>
      </c>
    </row>
    <row r="55" spans="1:10" ht="90">
      <c r="A55" s="34" t="s">
        <v>479</v>
      </c>
      <c r="B55" s="34" t="s">
        <v>480</v>
      </c>
      <c r="C55" s="711" t="s">
        <v>482</v>
      </c>
      <c r="D55" s="712"/>
      <c r="E55" s="386" t="s">
        <v>499</v>
      </c>
      <c r="F55" s="34" t="s">
        <v>481</v>
      </c>
      <c r="G55" s="387" t="s">
        <v>483</v>
      </c>
      <c r="H55" s="34" t="s">
        <v>484</v>
      </c>
      <c r="I55" s="34" t="s">
        <v>485</v>
      </c>
      <c r="J55" s="34" t="s">
        <v>153</v>
      </c>
    </row>
    <row r="56" spans="1:10" ht="30">
      <c r="A56" s="26" t="s">
        <v>488</v>
      </c>
      <c r="B56" s="374" t="s">
        <v>493</v>
      </c>
      <c r="C56" s="375">
        <v>43556</v>
      </c>
      <c r="D56" s="380">
        <v>15</v>
      </c>
      <c r="E56" s="388">
        <v>30</v>
      </c>
      <c r="F56" s="26">
        <v>120300</v>
      </c>
      <c r="G56" s="389"/>
      <c r="H56" s="26"/>
      <c r="I56" s="15" t="s">
        <v>495</v>
      </c>
      <c r="J56" s="26"/>
    </row>
    <row r="57" spans="1:10">
      <c r="A57" s="15"/>
      <c r="B57" s="15"/>
      <c r="C57" s="375">
        <v>43586</v>
      </c>
      <c r="D57" s="380" t="s">
        <v>496</v>
      </c>
      <c r="E57" s="388">
        <v>0</v>
      </c>
      <c r="F57" s="26" t="s">
        <v>496</v>
      </c>
      <c r="G57" s="389" t="s">
        <v>497</v>
      </c>
      <c r="H57" s="26"/>
      <c r="I57" s="15"/>
      <c r="J57" s="26"/>
    </row>
    <row r="58" spans="1:10" ht="45">
      <c r="A58" s="26" t="s">
        <v>488</v>
      </c>
      <c r="B58" s="374" t="s">
        <v>498</v>
      </c>
      <c r="C58" s="383">
        <v>43617</v>
      </c>
      <c r="D58" s="380">
        <v>262</v>
      </c>
      <c r="E58" s="388">
        <f>D58/30</f>
        <v>8.7333333333333325</v>
      </c>
      <c r="F58" s="26">
        <v>223734</v>
      </c>
      <c r="G58" s="389"/>
      <c r="H58" s="26"/>
      <c r="I58" s="15" t="s">
        <v>495</v>
      </c>
      <c r="J58" s="26"/>
    </row>
    <row r="59" spans="1:10">
      <c r="A59" s="15"/>
      <c r="B59" s="15"/>
      <c r="C59" s="375">
        <v>43647</v>
      </c>
      <c r="D59" s="380">
        <v>840</v>
      </c>
      <c r="E59" s="388">
        <f>840/31</f>
        <v>27.096774193548388</v>
      </c>
      <c r="F59" s="26">
        <v>724067</v>
      </c>
      <c r="G59" s="389"/>
      <c r="H59" s="26"/>
      <c r="I59" s="15"/>
      <c r="J59" s="26"/>
    </row>
    <row r="60" spans="1:10">
      <c r="A60" s="15"/>
      <c r="B60" s="15"/>
      <c r="C60" s="375">
        <v>43678</v>
      </c>
      <c r="D60" s="380">
        <v>972</v>
      </c>
      <c r="E60" s="388">
        <f>972/31</f>
        <v>31.35483870967742</v>
      </c>
      <c r="F60" s="26">
        <v>834107</v>
      </c>
      <c r="G60" s="389"/>
      <c r="H60" s="26"/>
      <c r="I60" s="15"/>
      <c r="J60" s="26"/>
    </row>
    <row r="61" spans="1:10">
      <c r="A61" s="15"/>
      <c r="B61" s="15"/>
      <c r="C61" s="375">
        <v>43709</v>
      </c>
      <c r="D61" s="380">
        <v>936</v>
      </c>
      <c r="E61" s="388">
        <f>936/30</f>
        <v>31.2</v>
      </c>
      <c r="F61" s="26">
        <v>801381</v>
      </c>
      <c r="G61" s="389"/>
      <c r="H61" s="26"/>
      <c r="I61" s="15"/>
      <c r="J61" s="26"/>
    </row>
    <row r="62" spans="1:10">
      <c r="A62" s="15"/>
      <c r="B62" s="15"/>
      <c r="C62" s="375">
        <v>43739</v>
      </c>
      <c r="D62" s="380">
        <v>906</v>
      </c>
      <c r="E62" s="388">
        <f>906/30</f>
        <v>30.2</v>
      </c>
      <c r="F62" s="26">
        <v>778164</v>
      </c>
      <c r="G62" s="389"/>
      <c r="H62" s="26"/>
      <c r="I62" s="15"/>
      <c r="J62" s="26"/>
    </row>
    <row r="63" spans="1:10">
      <c r="A63" s="15"/>
      <c r="B63" s="15"/>
      <c r="C63" s="375">
        <v>43770</v>
      </c>
      <c r="D63" s="380">
        <v>878</v>
      </c>
      <c r="E63" s="388">
        <f>878/30</f>
        <v>29.266666666666666</v>
      </c>
      <c r="F63" s="26">
        <v>752132</v>
      </c>
      <c r="G63" s="389"/>
      <c r="H63" s="26"/>
      <c r="I63" s="15"/>
      <c r="J63" s="26"/>
    </row>
    <row r="64" spans="1:10">
      <c r="A64" s="15"/>
      <c r="B64" s="15"/>
      <c r="C64" s="375">
        <v>43800</v>
      </c>
      <c r="D64" s="380">
        <v>952</v>
      </c>
      <c r="E64" s="388">
        <f>952/31</f>
        <v>30.70967741935484</v>
      </c>
      <c r="F64" s="26">
        <v>816112</v>
      </c>
      <c r="G64" s="389"/>
      <c r="H64" s="26"/>
      <c r="I64" s="15"/>
      <c r="J64" s="26"/>
    </row>
    <row r="65" spans="1:10">
      <c r="A65" s="15"/>
      <c r="B65" s="15"/>
      <c r="C65" s="375">
        <v>43831</v>
      </c>
      <c r="D65" s="380">
        <v>940</v>
      </c>
      <c r="E65" s="388">
        <f>940/31</f>
        <v>30.322580645161292</v>
      </c>
      <c r="F65" s="26">
        <v>806826</v>
      </c>
      <c r="G65" s="389"/>
      <c r="H65" s="26"/>
      <c r="I65" s="15"/>
      <c r="J65" s="26"/>
    </row>
    <row r="66" spans="1:10">
      <c r="A66" s="15"/>
      <c r="B66" s="15"/>
      <c r="C66" s="375">
        <v>43862</v>
      </c>
      <c r="D66" s="380">
        <v>743</v>
      </c>
      <c r="E66" s="388">
        <f>743/29</f>
        <v>25.620689655172413</v>
      </c>
      <c r="F66" s="26">
        <v>637421</v>
      </c>
      <c r="G66" s="389"/>
      <c r="H66" s="26"/>
      <c r="I66" s="15"/>
      <c r="J66" s="26"/>
    </row>
    <row r="67" spans="1:10">
      <c r="A67" s="15"/>
      <c r="B67" s="15"/>
      <c r="C67" s="375">
        <v>43891</v>
      </c>
      <c r="D67" s="380">
        <v>858</v>
      </c>
      <c r="E67" s="388">
        <f>858/31</f>
        <v>27.677419354838708</v>
      </c>
      <c r="F67" s="26">
        <v>733466</v>
      </c>
      <c r="G67" s="389"/>
      <c r="H67" s="26"/>
      <c r="I67" s="15"/>
      <c r="J67" s="26"/>
    </row>
    <row r="68" spans="1:10">
      <c r="A68" s="26" t="s">
        <v>488</v>
      </c>
      <c r="B68" s="15" t="s">
        <v>500</v>
      </c>
      <c r="C68" s="375"/>
      <c r="D68" s="380"/>
      <c r="E68" s="388"/>
      <c r="F68" s="26"/>
      <c r="G68" s="389"/>
      <c r="H68" s="26"/>
      <c r="I68" s="15"/>
      <c r="J68" s="26"/>
    </row>
    <row r="69" spans="1:10">
      <c r="A69" s="15"/>
      <c r="B69" s="15" t="s">
        <v>501</v>
      </c>
      <c r="C69" s="375">
        <v>43556</v>
      </c>
      <c r="D69" s="380">
        <v>347</v>
      </c>
      <c r="E69" s="388">
        <v>12</v>
      </c>
      <c r="F69" s="26">
        <v>198137</v>
      </c>
      <c r="G69" s="389"/>
      <c r="H69" s="26"/>
      <c r="I69" s="15" t="s">
        <v>495</v>
      </c>
      <c r="J69" s="26"/>
    </row>
    <row r="70" spans="1:10">
      <c r="A70" s="15"/>
      <c r="B70" s="15" t="s">
        <v>502</v>
      </c>
      <c r="C70" s="375">
        <v>43586</v>
      </c>
      <c r="D70" s="380">
        <v>322</v>
      </c>
      <c r="E70" s="388">
        <v>10</v>
      </c>
      <c r="F70" s="26">
        <v>183862</v>
      </c>
      <c r="G70" s="389"/>
      <c r="H70" s="26"/>
      <c r="I70" s="15"/>
      <c r="J70" s="26"/>
    </row>
    <row r="71" spans="1:10">
      <c r="A71" s="15"/>
      <c r="B71" s="15" t="s">
        <v>503</v>
      </c>
      <c r="C71" s="375">
        <v>43617</v>
      </c>
      <c r="D71" s="380">
        <v>288</v>
      </c>
      <c r="E71" s="388">
        <v>10</v>
      </c>
      <c r="F71" s="26">
        <v>164448</v>
      </c>
      <c r="G71" s="389"/>
      <c r="H71" s="26"/>
      <c r="I71" s="15"/>
      <c r="J71" s="26"/>
    </row>
    <row r="72" spans="1:10">
      <c r="A72" s="15"/>
      <c r="B72" s="15" t="s">
        <v>504</v>
      </c>
      <c r="C72" s="375">
        <v>43647</v>
      </c>
      <c r="D72" s="380">
        <v>350</v>
      </c>
      <c r="E72" s="388">
        <v>11</v>
      </c>
      <c r="F72" s="26">
        <v>199850</v>
      </c>
      <c r="G72" s="389"/>
      <c r="H72" s="26"/>
      <c r="I72" s="15"/>
      <c r="J72" s="26"/>
    </row>
    <row r="73" spans="1:10">
      <c r="A73" s="15"/>
      <c r="B73" s="15"/>
      <c r="C73" s="375">
        <v>43678</v>
      </c>
      <c r="D73" s="380">
        <v>375</v>
      </c>
      <c r="E73" s="388">
        <v>12</v>
      </c>
      <c r="F73" s="26">
        <v>214125</v>
      </c>
      <c r="G73" s="389"/>
      <c r="H73" s="26"/>
      <c r="I73" s="15"/>
      <c r="J73" s="26"/>
    </row>
    <row r="74" spans="1:10">
      <c r="A74" s="15"/>
      <c r="B74" s="15"/>
      <c r="C74" s="375">
        <v>43709</v>
      </c>
      <c r="D74" s="380">
        <v>343</v>
      </c>
      <c r="E74" s="388">
        <v>11</v>
      </c>
      <c r="F74" s="26">
        <v>195853</v>
      </c>
      <c r="G74" s="389"/>
      <c r="H74" s="26"/>
      <c r="I74" s="15"/>
      <c r="J74" s="26"/>
    </row>
    <row r="75" spans="1:10">
      <c r="A75" s="15"/>
      <c r="B75" s="15"/>
      <c r="C75" s="375">
        <v>43739</v>
      </c>
      <c r="D75" s="380">
        <v>268</v>
      </c>
      <c r="E75" s="388">
        <v>9</v>
      </c>
      <c r="F75" s="26">
        <v>153028</v>
      </c>
      <c r="G75" s="389"/>
      <c r="H75" s="26"/>
      <c r="I75" s="15"/>
      <c r="J75" s="26"/>
    </row>
    <row r="76" spans="1:10">
      <c r="A76" s="15"/>
      <c r="B76" s="15"/>
      <c r="C76" s="375">
        <v>43770</v>
      </c>
      <c r="D76" s="380">
        <v>276</v>
      </c>
      <c r="E76" s="388">
        <v>9</v>
      </c>
      <c r="F76" s="26">
        <v>157596</v>
      </c>
      <c r="G76" s="389"/>
      <c r="H76" s="26"/>
      <c r="I76" s="15"/>
      <c r="J76" s="26"/>
    </row>
    <row r="77" spans="1:10">
      <c r="A77" s="15"/>
      <c r="B77" s="15"/>
      <c r="C77" s="375">
        <v>43800</v>
      </c>
      <c r="D77" s="380">
        <v>293</v>
      </c>
      <c r="E77" s="388">
        <v>9</v>
      </c>
      <c r="F77" s="26">
        <v>167303</v>
      </c>
      <c r="G77" s="389"/>
      <c r="H77" s="26"/>
      <c r="I77" s="15"/>
      <c r="J77" s="26"/>
    </row>
    <row r="78" spans="1:10">
      <c r="A78" s="15"/>
      <c r="B78" s="15"/>
      <c r="C78" s="375">
        <v>43831</v>
      </c>
      <c r="D78" s="380">
        <v>264</v>
      </c>
      <c r="E78" s="388">
        <v>9</v>
      </c>
      <c r="F78" s="26">
        <v>150744</v>
      </c>
      <c r="G78" s="389"/>
      <c r="H78" s="26"/>
      <c r="I78" s="15"/>
      <c r="J78" s="26"/>
    </row>
    <row r="79" spans="1:10">
      <c r="A79" s="15"/>
      <c r="B79" s="15"/>
      <c r="C79" s="375">
        <v>43862</v>
      </c>
      <c r="D79" s="380">
        <v>265</v>
      </c>
      <c r="E79" s="388">
        <v>9</v>
      </c>
      <c r="F79" s="26">
        <v>151315</v>
      </c>
      <c r="G79" s="389"/>
      <c r="H79" s="26"/>
      <c r="I79" s="15"/>
      <c r="J79" s="26"/>
    </row>
    <row r="80" spans="1:10">
      <c r="A80" s="15"/>
      <c r="B80" s="15"/>
      <c r="C80" s="375">
        <v>43891</v>
      </c>
      <c r="D80" s="380">
        <v>270</v>
      </c>
      <c r="E80" s="388">
        <v>9</v>
      </c>
      <c r="F80" s="26">
        <v>154170</v>
      </c>
      <c r="G80" s="389"/>
      <c r="H80" s="26"/>
      <c r="I80" s="15"/>
      <c r="J80" s="26"/>
    </row>
  </sheetData>
  <mergeCells count="3">
    <mergeCell ref="C3:D3"/>
    <mergeCell ref="C25:D25"/>
    <mergeCell ref="C55:D55"/>
  </mergeCells>
  <pageMargins left="0.70866141732283472" right="0.70866141732283472" top="0.74803149606299213" bottom="0.74803149606299213" header="0.31496062992125984" footer="0.31496062992125984"/>
  <pageSetup paperSize="9" scale="79" orientation="landscape" r:id="rId1"/>
  <rowBreaks count="1" manualBreakCount="1">
    <brk id="24" max="23" man="1"/>
  </rowBreaks>
  <colBreaks count="1" manualBreakCount="1">
    <brk id="9" max="132" man="1"/>
  </colBreaks>
</worksheet>
</file>

<file path=xl/worksheets/sheet6.xml><?xml version="1.0" encoding="utf-8"?>
<worksheet xmlns="http://schemas.openxmlformats.org/spreadsheetml/2006/main" xmlns:r="http://schemas.openxmlformats.org/officeDocument/2006/relationships">
  <dimension ref="A3:CL69"/>
  <sheetViews>
    <sheetView topLeftCell="A20" workbookViewId="0">
      <pane xSplit="2" topLeftCell="CB1" activePane="topRight" state="frozen"/>
      <selection activeCell="A10" sqref="A10"/>
      <selection pane="topRight" activeCell="CB48" sqref="CB48"/>
    </sheetView>
  </sheetViews>
  <sheetFormatPr defaultRowHeight="15"/>
  <cols>
    <col min="1" max="1" width="9.140625" style="157"/>
    <col min="2" max="2" width="29.28515625" style="156" customWidth="1"/>
    <col min="3" max="13" width="9.140625" style="156" customWidth="1"/>
    <col min="14" max="14" width="9.140625" style="170" customWidth="1"/>
    <col min="15" max="25" width="9.140625" style="156" customWidth="1"/>
    <col min="26" max="26" width="9.140625" style="170" customWidth="1"/>
    <col min="39" max="39" width="9.140625" style="162"/>
    <col min="51" max="51" width="9.140625" style="162"/>
    <col min="57" max="57" width="11.7109375" customWidth="1"/>
    <col min="63" max="63" width="9.140625" style="162"/>
    <col min="70" max="70" width="12" customWidth="1"/>
    <col min="75" max="75" width="9.140625" style="162"/>
    <col min="76" max="76" width="9.140625" style="157"/>
    <col min="77" max="77" width="9.85546875" customWidth="1"/>
    <col min="78" max="78" width="9.140625" style="157"/>
    <col min="79" max="79" width="9.140625" style="419"/>
    <col min="80" max="80" width="9.140625" style="396"/>
    <col min="81" max="81" width="14" style="396" customWidth="1"/>
  </cols>
  <sheetData>
    <row r="3" spans="1:87" ht="45">
      <c r="B3" s="159" t="s">
        <v>63</v>
      </c>
      <c r="C3" s="159"/>
      <c r="D3" s="159"/>
      <c r="E3" s="159"/>
      <c r="F3" s="159"/>
      <c r="G3" s="159"/>
      <c r="H3" s="159"/>
      <c r="I3" s="159"/>
      <c r="J3" s="159"/>
      <c r="K3" s="159"/>
      <c r="L3" s="159"/>
      <c r="M3" s="159"/>
      <c r="N3" s="169"/>
      <c r="O3" s="159"/>
      <c r="P3" s="159"/>
      <c r="Q3" s="159"/>
      <c r="R3" s="159"/>
      <c r="S3" s="159"/>
      <c r="T3" s="159"/>
      <c r="U3" s="159"/>
      <c r="V3" s="159"/>
      <c r="W3" s="159"/>
      <c r="X3" s="159"/>
      <c r="Y3" s="159"/>
      <c r="Z3" s="169"/>
    </row>
    <row r="4" spans="1:87">
      <c r="BD4">
        <v>2017</v>
      </c>
      <c r="BI4">
        <v>2018</v>
      </c>
    </row>
    <row r="5" spans="1:87">
      <c r="A5" s="157" t="s">
        <v>4</v>
      </c>
      <c r="B5" s="156" t="s">
        <v>0</v>
      </c>
      <c r="BB5" t="s">
        <v>43</v>
      </c>
      <c r="BC5" t="s">
        <v>44</v>
      </c>
      <c r="BD5" t="s">
        <v>45</v>
      </c>
      <c r="BE5" t="s">
        <v>46</v>
      </c>
      <c r="BF5" t="s">
        <v>57</v>
      </c>
      <c r="BG5" t="s">
        <v>58</v>
      </c>
      <c r="BH5" t="s">
        <v>59</v>
      </c>
      <c r="BI5" t="s">
        <v>60</v>
      </c>
      <c r="CH5" s="1" t="s">
        <v>61</v>
      </c>
      <c r="CI5" s="1" t="s">
        <v>62</v>
      </c>
    </row>
    <row r="6" spans="1:87">
      <c r="A6" s="157">
        <v>1</v>
      </c>
      <c r="B6" s="156" t="s">
        <v>50</v>
      </c>
      <c r="BB6">
        <v>576784</v>
      </c>
      <c r="BC6">
        <v>714425</v>
      </c>
      <c r="BD6">
        <v>745224</v>
      </c>
      <c r="BE6">
        <v>686969</v>
      </c>
      <c r="BF6">
        <v>627874</v>
      </c>
      <c r="BG6">
        <v>856864</v>
      </c>
      <c r="BH6">
        <v>731289</v>
      </c>
      <c r="BI6">
        <v>938119</v>
      </c>
      <c r="CH6">
        <v>895649</v>
      </c>
      <c r="CI6">
        <v>6773197</v>
      </c>
    </row>
    <row r="7" spans="1:87">
      <c r="A7" s="157">
        <v>2</v>
      </c>
      <c r="B7" s="156" t="s">
        <v>47</v>
      </c>
      <c r="BB7">
        <v>140121</v>
      </c>
      <c r="BC7">
        <v>117247</v>
      </c>
      <c r="BD7">
        <v>65730</v>
      </c>
      <c r="BE7">
        <v>65730</v>
      </c>
      <c r="BF7">
        <v>77540</v>
      </c>
      <c r="BG7">
        <v>252708</v>
      </c>
      <c r="BH7">
        <v>232943</v>
      </c>
      <c r="BI7">
        <v>220867</v>
      </c>
      <c r="CH7">
        <v>232943</v>
      </c>
      <c r="CI7">
        <v>1405829</v>
      </c>
    </row>
    <row r="8" spans="1:87">
      <c r="A8" s="157">
        <v>3</v>
      </c>
      <c r="B8" s="156" t="s">
        <v>48</v>
      </c>
      <c r="BB8">
        <v>78144</v>
      </c>
      <c r="BC8">
        <v>78144</v>
      </c>
      <c r="BD8">
        <v>78144</v>
      </c>
      <c r="BE8">
        <v>78144</v>
      </c>
      <c r="BF8">
        <v>78144</v>
      </c>
      <c r="BG8">
        <v>78144</v>
      </c>
      <c r="BH8">
        <v>78144</v>
      </c>
      <c r="BI8">
        <v>78144</v>
      </c>
      <c r="CH8">
        <v>78144</v>
      </c>
      <c r="CI8">
        <v>703296</v>
      </c>
    </row>
    <row r="9" spans="1:87" ht="30">
      <c r="A9" s="157">
        <v>4</v>
      </c>
      <c r="B9" s="156" t="s">
        <v>49</v>
      </c>
      <c r="BB9">
        <v>40082</v>
      </c>
      <c r="BC9">
        <v>40082</v>
      </c>
      <c r="BD9">
        <v>40082</v>
      </c>
      <c r="BE9">
        <v>40082</v>
      </c>
      <c r="BF9">
        <v>40082</v>
      </c>
      <c r="BG9">
        <v>40082</v>
      </c>
      <c r="BH9">
        <v>40082</v>
      </c>
      <c r="BI9">
        <v>40082</v>
      </c>
      <c r="CH9">
        <v>40082</v>
      </c>
      <c r="CI9">
        <v>360738</v>
      </c>
    </row>
    <row r="10" spans="1:87" ht="30">
      <c r="A10" s="157">
        <v>5</v>
      </c>
      <c r="B10" s="156" t="s">
        <v>51</v>
      </c>
      <c r="BB10">
        <v>0</v>
      </c>
      <c r="BC10">
        <v>340954</v>
      </c>
      <c r="BD10">
        <v>866031</v>
      </c>
      <c r="BE10">
        <v>120157</v>
      </c>
      <c r="BF10">
        <v>429757</v>
      </c>
      <c r="BG10">
        <v>36554</v>
      </c>
      <c r="BH10">
        <v>421894</v>
      </c>
      <c r="BI10">
        <v>431033</v>
      </c>
      <c r="CH10">
        <v>380119</v>
      </c>
      <c r="CI10">
        <v>3026499</v>
      </c>
    </row>
    <row r="11" spans="1:87" ht="30">
      <c r="A11" s="157">
        <v>6</v>
      </c>
      <c r="B11" s="156" t="s">
        <v>52</v>
      </c>
      <c r="BB11">
        <v>0</v>
      </c>
      <c r="BC11">
        <v>0</v>
      </c>
      <c r="BD11">
        <v>0</v>
      </c>
      <c r="BE11">
        <v>0</v>
      </c>
      <c r="BF11">
        <v>0</v>
      </c>
      <c r="BG11">
        <v>37405</v>
      </c>
      <c r="BH11">
        <v>151270</v>
      </c>
      <c r="BI11">
        <v>137800</v>
      </c>
      <c r="CH11">
        <v>150575</v>
      </c>
      <c r="CI11">
        <v>477050</v>
      </c>
    </row>
    <row r="12" spans="1:87">
      <c r="A12" s="157">
        <v>7</v>
      </c>
      <c r="B12" s="156" t="s">
        <v>53</v>
      </c>
      <c r="BB12">
        <v>117117</v>
      </c>
      <c r="BC12">
        <v>117117</v>
      </c>
      <c r="BD12">
        <v>117117</v>
      </c>
      <c r="BE12">
        <v>117117</v>
      </c>
      <c r="BF12">
        <v>117117</v>
      </c>
      <c r="BG12">
        <v>117117</v>
      </c>
      <c r="BH12">
        <v>117117</v>
      </c>
      <c r="BI12">
        <v>117117</v>
      </c>
      <c r="CH12">
        <v>117117</v>
      </c>
      <c r="CI12">
        <v>1054053</v>
      </c>
    </row>
    <row r="13" spans="1:87">
      <c r="A13" s="157">
        <v>8</v>
      </c>
      <c r="B13" s="156" t="s">
        <v>54</v>
      </c>
      <c r="BB13">
        <v>0</v>
      </c>
      <c r="BC13">
        <v>0</v>
      </c>
      <c r="BD13">
        <v>0</v>
      </c>
      <c r="BE13">
        <v>0</v>
      </c>
      <c r="BF13">
        <v>0</v>
      </c>
      <c r="BG13">
        <v>0</v>
      </c>
      <c r="BH13">
        <v>0</v>
      </c>
      <c r="BI13">
        <v>0</v>
      </c>
      <c r="CH13">
        <v>0</v>
      </c>
      <c r="CI13">
        <v>0</v>
      </c>
    </row>
    <row r="14" spans="1:87">
      <c r="A14" s="157">
        <v>9</v>
      </c>
      <c r="B14" s="156" t="s">
        <v>55</v>
      </c>
      <c r="BB14">
        <v>2708</v>
      </c>
      <c r="BC14">
        <v>2708</v>
      </c>
      <c r="BD14">
        <v>2708</v>
      </c>
      <c r="BE14">
        <v>2708</v>
      </c>
      <c r="BF14">
        <v>2708</v>
      </c>
      <c r="BG14">
        <v>2708</v>
      </c>
      <c r="BH14">
        <v>2708</v>
      </c>
      <c r="BI14">
        <v>2708</v>
      </c>
      <c r="CH14">
        <v>2708</v>
      </c>
      <c r="CI14">
        <v>24372</v>
      </c>
    </row>
    <row r="15" spans="1:87" ht="30">
      <c r="A15" s="157">
        <v>10</v>
      </c>
      <c r="B15" s="156" t="s">
        <v>56</v>
      </c>
      <c r="BB15">
        <v>0</v>
      </c>
      <c r="BC15">
        <v>0</v>
      </c>
      <c r="BD15">
        <v>0</v>
      </c>
      <c r="BE15">
        <v>0</v>
      </c>
      <c r="BF15">
        <v>0</v>
      </c>
      <c r="BG15">
        <v>0</v>
      </c>
      <c r="BH15">
        <v>0</v>
      </c>
      <c r="BI15">
        <v>0</v>
      </c>
      <c r="CH15">
        <v>0</v>
      </c>
      <c r="CI15">
        <v>0</v>
      </c>
    </row>
    <row r="17" spans="1:90">
      <c r="BI17" t="s">
        <v>62</v>
      </c>
      <c r="CI17">
        <v>13825034</v>
      </c>
    </row>
    <row r="19" spans="1:90">
      <c r="AT19" t="s">
        <v>138</v>
      </c>
    </row>
    <row r="20" spans="1:90" s="161" customFormat="1">
      <c r="A20" s="160"/>
      <c r="B20" s="158"/>
      <c r="C20" s="158"/>
      <c r="D20" s="158"/>
      <c r="E20" s="158"/>
      <c r="F20" s="158"/>
      <c r="G20" s="158">
        <v>2014</v>
      </c>
      <c r="H20" s="158"/>
      <c r="I20" s="158"/>
      <c r="J20" s="158"/>
      <c r="K20" s="158"/>
      <c r="L20" s="158"/>
      <c r="M20" s="158"/>
      <c r="N20" s="171"/>
      <c r="O20" s="158"/>
      <c r="P20" s="158"/>
      <c r="Q20" s="158"/>
      <c r="R20" s="158"/>
      <c r="S20" s="158">
        <v>2015</v>
      </c>
      <c r="T20" s="158"/>
      <c r="U20" s="158"/>
      <c r="V20" s="158"/>
      <c r="W20" s="158"/>
      <c r="X20" s="158"/>
      <c r="Y20" s="158"/>
      <c r="Z20" s="171"/>
      <c r="AE20" s="161">
        <v>2016</v>
      </c>
      <c r="AM20" s="163"/>
      <c r="AS20" s="161">
        <v>2017</v>
      </c>
      <c r="AY20" s="163"/>
      <c r="BD20" s="161">
        <v>2018</v>
      </c>
      <c r="BK20" s="163"/>
      <c r="BO20" s="161">
        <v>2019</v>
      </c>
      <c r="BW20" s="163"/>
      <c r="BX20" s="160"/>
      <c r="BZ20" s="160">
        <v>2020</v>
      </c>
      <c r="CA20" s="420"/>
      <c r="CB20" s="397"/>
      <c r="CC20" s="397"/>
      <c r="CL20" s="160">
        <v>2021</v>
      </c>
    </row>
    <row r="21" spans="1:90" s="166" customFormat="1">
      <c r="A21" s="164" t="s">
        <v>4</v>
      </c>
      <c r="B21" s="165" t="s">
        <v>0</v>
      </c>
      <c r="C21" s="166" t="s">
        <v>59</v>
      </c>
      <c r="D21" s="166" t="s">
        <v>60</v>
      </c>
      <c r="E21" s="166" t="s">
        <v>61</v>
      </c>
      <c r="F21" s="166" t="s">
        <v>65</v>
      </c>
      <c r="G21" s="166" t="s">
        <v>66</v>
      </c>
      <c r="H21" s="166" t="s">
        <v>67</v>
      </c>
      <c r="I21" s="166" t="s">
        <v>43</v>
      </c>
      <c r="J21" s="166" t="s">
        <v>44</v>
      </c>
      <c r="K21" s="166" t="s">
        <v>45</v>
      </c>
      <c r="L21" s="166" t="s">
        <v>46</v>
      </c>
      <c r="M21" s="166" t="s">
        <v>57</v>
      </c>
      <c r="N21" s="172" t="s">
        <v>58</v>
      </c>
      <c r="O21" s="166" t="s">
        <v>59</v>
      </c>
      <c r="P21" s="166" t="s">
        <v>60</v>
      </c>
      <c r="Q21" s="166" t="s">
        <v>61</v>
      </c>
      <c r="R21" s="166" t="s">
        <v>65</v>
      </c>
      <c r="S21" s="166" t="s">
        <v>66</v>
      </c>
      <c r="T21" s="166" t="s">
        <v>67</v>
      </c>
      <c r="U21" s="166" t="s">
        <v>43</v>
      </c>
      <c r="V21" s="166" t="s">
        <v>44</v>
      </c>
      <c r="W21" s="166" t="s">
        <v>45</v>
      </c>
      <c r="X21" s="166" t="s">
        <v>46</v>
      </c>
      <c r="Y21" s="166" t="s">
        <v>57</v>
      </c>
      <c r="Z21" s="172" t="s">
        <v>58</v>
      </c>
      <c r="AA21" s="166" t="s">
        <v>59</v>
      </c>
      <c r="AB21" s="166" t="s">
        <v>60</v>
      </c>
      <c r="AC21" s="166" t="s">
        <v>61</v>
      </c>
      <c r="AD21" s="166" t="s">
        <v>65</v>
      </c>
      <c r="AE21" s="166" t="s">
        <v>66</v>
      </c>
      <c r="AF21" s="166" t="s">
        <v>67</v>
      </c>
      <c r="AG21" s="166" t="s">
        <v>43</v>
      </c>
      <c r="AH21" s="166" t="s">
        <v>44</v>
      </c>
      <c r="AI21" s="166" t="s">
        <v>45</v>
      </c>
      <c r="AJ21" s="166" t="s">
        <v>46</v>
      </c>
      <c r="AK21" s="166" t="s">
        <v>57</v>
      </c>
      <c r="AL21" s="166" t="s">
        <v>58</v>
      </c>
      <c r="AM21" s="164" t="s">
        <v>59</v>
      </c>
      <c r="AN21" s="166" t="s">
        <v>60</v>
      </c>
      <c r="AO21" s="166" t="s">
        <v>61</v>
      </c>
      <c r="AP21" s="166" t="s">
        <v>65</v>
      </c>
      <c r="AQ21" s="166" t="s">
        <v>66</v>
      </c>
      <c r="AR21" s="166" t="s">
        <v>67</v>
      </c>
      <c r="AS21" s="166" t="s">
        <v>43</v>
      </c>
      <c r="AT21" s="166" t="s">
        <v>44</v>
      </c>
      <c r="AU21" s="166" t="s">
        <v>45</v>
      </c>
      <c r="AV21" s="166" t="s">
        <v>46</v>
      </c>
      <c r="AW21" s="166" t="s">
        <v>57</v>
      </c>
      <c r="AX21" s="166" t="s">
        <v>58</v>
      </c>
      <c r="AY21" s="164" t="s">
        <v>59</v>
      </c>
      <c r="AZ21" s="166" t="s">
        <v>60</v>
      </c>
      <c r="BA21" s="166" t="s">
        <v>61</v>
      </c>
      <c r="BB21" s="166" t="s">
        <v>65</v>
      </c>
      <c r="BC21" s="166" t="s">
        <v>66</v>
      </c>
      <c r="BD21" s="166" t="s">
        <v>67</v>
      </c>
      <c r="BE21" s="166" t="s">
        <v>43</v>
      </c>
      <c r="BF21" s="166" t="s">
        <v>44</v>
      </c>
      <c r="BG21" s="166" t="s">
        <v>45</v>
      </c>
      <c r="BH21" s="166" t="s">
        <v>46</v>
      </c>
      <c r="BI21" s="166" t="s">
        <v>57</v>
      </c>
      <c r="BJ21" s="166" t="s">
        <v>58</v>
      </c>
      <c r="BK21" s="164" t="s">
        <v>59</v>
      </c>
      <c r="BL21" s="166" t="s">
        <v>60</v>
      </c>
      <c r="BM21" s="166" t="s">
        <v>61</v>
      </c>
      <c r="BN21" s="166" t="s">
        <v>65</v>
      </c>
      <c r="BO21" s="166" t="s">
        <v>66</v>
      </c>
      <c r="BP21" s="166" t="s">
        <v>67</v>
      </c>
      <c r="BQ21" s="166" t="s">
        <v>43</v>
      </c>
      <c r="BR21" s="166" t="s">
        <v>44</v>
      </c>
      <c r="BS21" s="166" t="s">
        <v>45</v>
      </c>
      <c r="BT21" s="166" t="s">
        <v>46</v>
      </c>
      <c r="BU21" s="166" t="s">
        <v>57</v>
      </c>
      <c r="BV21" s="166" t="s">
        <v>58</v>
      </c>
      <c r="BW21" s="164" t="s">
        <v>59</v>
      </c>
      <c r="BX21" s="166" t="s">
        <v>60</v>
      </c>
      <c r="BY21" s="166" t="s">
        <v>61</v>
      </c>
      <c r="BZ21" s="166" t="s">
        <v>65</v>
      </c>
      <c r="CA21" s="398" t="s">
        <v>66</v>
      </c>
      <c r="CB21" s="398" t="s">
        <v>67</v>
      </c>
      <c r="CC21" s="398" t="s">
        <v>43</v>
      </c>
      <c r="CD21" s="166" t="s">
        <v>44</v>
      </c>
      <c r="CE21" s="166" t="s">
        <v>45</v>
      </c>
      <c r="CF21" s="166" t="s">
        <v>46</v>
      </c>
      <c r="CG21" s="166" t="s">
        <v>57</v>
      </c>
      <c r="CH21" s="166" t="s">
        <v>58</v>
      </c>
      <c r="CI21" s="166" t="s">
        <v>59</v>
      </c>
      <c r="CJ21" s="166" t="s">
        <v>580</v>
      </c>
      <c r="CK21" s="166" t="s">
        <v>61</v>
      </c>
      <c r="CL21" s="166" t="s">
        <v>65</v>
      </c>
    </row>
    <row r="22" spans="1:90" s="412" customFormat="1" ht="12.75">
      <c r="A22" s="406">
        <v>1</v>
      </c>
      <c r="B22" s="407" t="s">
        <v>50</v>
      </c>
      <c r="C22" s="407"/>
      <c r="D22" s="407"/>
      <c r="E22" s="407"/>
      <c r="F22" s="407">
        <v>118720</v>
      </c>
      <c r="G22" s="407">
        <v>97934</v>
      </c>
      <c r="H22" s="407">
        <v>140103</v>
      </c>
      <c r="I22" s="407">
        <v>18574</v>
      </c>
      <c r="J22" s="407">
        <v>187463</v>
      </c>
      <c r="K22" s="407">
        <v>242037</v>
      </c>
      <c r="L22" s="407">
        <v>57507</v>
      </c>
      <c r="M22" s="407">
        <v>229846</v>
      </c>
      <c r="N22" s="408">
        <v>222846</v>
      </c>
      <c r="O22" s="407">
        <v>103316</v>
      </c>
      <c r="P22" s="407">
        <v>51551</v>
      </c>
      <c r="Q22" s="407">
        <v>80485</v>
      </c>
      <c r="R22" s="407">
        <v>164485</v>
      </c>
      <c r="S22" s="407">
        <v>142294</v>
      </c>
      <c r="T22" s="407">
        <v>138463</v>
      </c>
      <c r="U22" s="407">
        <v>188250</v>
      </c>
      <c r="V22" s="407">
        <v>84572</v>
      </c>
      <c r="W22" s="407">
        <v>175336</v>
      </c>
      <c r="X22" s="407">
        <v>559627</v>
      </c>
      <c r="Y22" s="407">
        <v>533659</v>
      </c>
      <c r="Z22" s="408">
        <v>621244</v>
      </c>
      <c r="AA22" s="409">
        <v>700055</v>
      </c>
      <c r="AB22" s="410">
        <v>869914</v>
      </c>
      <c r="AC22" s="409">
        <v>757151</v>
      </c>
      <c r="AD22" s="409">
        <v>760198</v>
      </c>
      <c r="AE22" s="409">
        <v>867667</v>
      </c>
      <c r="AF22" s="409">
        <v>378525</v>
      </c>
      <c r="AG22" s="409">
        <v>603955</v>
      </c>
      <c r="AH22" s="409">
        <v>855393</v>
      </c>
      <c r="AI22" s="409">
        <v>1100532</v>
      </c>
      <c r="AJ22" s="409">
        <v>864775</v>
      </c>
      <c r="AK22" s="409">
        <v>683979</v>
      </c>
      <c r="AL22" s="409">
        <v>678214</v>
      </c>
      <c r="AM22" s="411">
        <v>778632</v>
      </c>
      <c r="AN22" s="409">
        <v>546520</v>
      </c>
      <c r="AO22" s="409">
        <v>799869</v>
      </c>
      <c r="AP22" s="409">
        <v>707470</v>
      </c>
      <c r="AQ22" s="409">
        <v>812740</v>
      </c>
      <c r="AR22" s="409">
        <v>612944</v>
      </c>
      <c r="AS22" s="409">
        <v>545983</v>
      </c>
      <c r="AT22" s="409">
        <v>714425</v>
      </c>
      <c r="AU22" s="409">
        <v>727008</v>
      </c>
      <c r="AV22" s="409">
        <v>686969</v>
      </c>
      <c r="AW22" s="409">
        <v>627874</v>
      </c>
      <c r="AX22" s="409">
        <v>856864</v>
      </c>
      <c r="AY22" s="411">
        <v>731289</v>
      </c>
      <c r="AZ22" s="409">
        <v>938119</v>
      </c>
      <c r="BA22" s="409">
        <v>900849</v>
      </c>
      <c r="BB22" s="409">
        <v>797770</v>
      </c>
      <c r="BC22" s="409">
        <v>997213</v>
      </c>
      <c r="BD22" s="409">
        <v>1004599</v>
      </c>
      <c r="BE22" s="409">
        <v>694355</v>
      </c>
      <c r="BF22" s="409">
        <v>827317</v>
      </c>
      <c r="BG22" s="409">
        <v>819930</v>
      </c>
      <c r="BH22" s="409">
        <v>997213</v>
      </c>
      <c r="BI22" s="409">
        <v>686969</v>
      </c>
      <c r="BJ22" s="409">
        <v>782996</v>
      </c>
      <c r="BK22" s="411">
        <v>635261</v>
      </c>
      <c r="BL22" s="409">
        <v>657422</v>
      </c>
      <c r="BM22" s="409">
        <v>723902</v>
      </c>
      <c r="BN22" s="409">
        <v>531847</v>
      </c>
      <c r="BO22" s="409">
        <v>650035</v>
      </c>
      <c r="BP22" s="409">
        <v>641708</v>
      </c>
      <c r="BQ22" s="409">
        <v>626464</v>
      </c>
      <c r="BR22" s="409">
        <v>443205</v>
      </c>
      <c r="BS22" s="409">
        <v>258066</v>
      </c>
      <c r="BT22" s="409">
        <v>377848</v>
      </c>
      <c r="BU22" s="409">
        <v>346843</v>
      </c>
      <c r="BV22" s="409">
        <v>138178</v>
      </c>
      <c r="BW22" s="411">
        <v>328935</v>
      </c>
      <c r="BX22" s="409">
        <v>473212</v>
      </c>
      <c r="BY22" s="409">
        <v>457271</v>
      </c>
      <c r="BZ22" s="409">
        <v>86263</v>
      </c>
      <c r="CA22" s="417">
        <v>480501</v>
      </c>
      <c r="CB22" s="417">
        <v>640437.22</v>
      </c>
      <c r="CC22" s="417">
        <v>717788.73</v>
      </c>
      <c r="CD22" s="409">
        <v>652319</v>
      </c>
      <c r="CE22" s="409">
        <v>870471</v>
      </c>
      <c r="CF22" s="409">
        <v>733354</v>
      </c>
      <c r="CG22" s="409">
        <v>519716</v>
      </c>
      <c r="CH22" s="406">
        <v>810467</v>
      </c>
      <c r="CI22" s="409">
        <v>979785</v>
      </c>
    </row>
    <row r="23" spans="1:90" s="409" customFormat="1" ht="25.5">
      <c r="A23" s="409">
        <v>2</v>
      </c>
      <c r="B23" s="464" t="s">
        <v>51</v>
      </c>
      <c r="C23" s="464"/>
      <c r="D23" s="464"/>
      <c r="E23" s="464"/>
      <c r="F23" s="464"/>
      <c r="G23" s="464"/>
      <c r="H23" s="464"/>
      <c r="I23" s="464"/>
      <c r="J23" s="464"/>
      <c r="K23" s="464"/>
      <c r="L23" s="464"/>
      <c r="M23" s="464"/>
      <c r="N23" s="465"/>
      <c r="O23" s="464"/>
      <c r="P23" s="464"/>
      <c r="Q23" s="464"/>
      <c r="R23" s="464"/>
      <c r="S23" s="464"/>
      <c r="T23" s="464"/>
      <c r="U23" s="464"/>
      <c r="V23" s="464"/>
      <c r="W23" s="464"/>
      <c r="X23" s="464"/>
      <c r="Y23" s="464"/>
      <c r="Z23" s="465"/>
      <c r="AE23" s="409">
        <v>236447.9</v>
      </c>
      <c r="AF23" s="409">
        <v>910582.7</v>
      </c>
      <c r="AG23" s="409">
        <v>226936</v>
      </c>
      <c r="AH23" s="409">
        <v>838561</v>
      </c>
      <c r="AI23" s="409">
        <v>523236</v>
      </c>
      <c r="AJ23" s="409">
        <v>868457</v>
      </c>
      <c r="AK23" s="409">
        <v>812742</v>
      </c>
      <c r="AL23" s="409">
        <v>491982</v>
      </c>
      <c r="AM23" s="411">
        <v>182092</v>
      </c>
      <c r="AN23" s="409">
        <v>66586</v>
      </c>
      <c r="AO23" s="409">
        <v>10871</v>
      </c>
      <c r="AP23" s="409">
        <v>20383</v>
      </c>
      <c r="AQ23" s="409">
        <v>0</v>
      </c>
      <c r="AR23" s="409">
        <v>0</v>
      </c>
      <c r="AS23" s="409">
        <v>0</v>
      </c>
      <c r="AT23" s="409">
        <v>340954</v>
      </c>
      <c r="AU23" s="409">
        <v>800708</v>
      </c>
      <c r="AV23" s="409">
        <v>101828</v>
      </c>
      <c r="AW23" s="409">
        <v>429727</v>
      </c>
      <c r="AX23" s="409">
        <v>26554</v>
      </c>
      <c r="AY23" s="411">
        <v>421894</v>
      </c>
      <c r="AZ23" s="409">
        <v>431033</v>
      </c>
      <c r="BA23" s="409">
        <v>380119</v>
      </c>
      <c r="BB23" s="409">
        <v>49609</v>
      </c>
      <c r="BC23" s="409">
        <v>86162</v>
      </c>
      <c r="BD23" s="409">
        <v>369675</v>
      </c>
      <c r="BE23" s="409">
        <v>461059</v>
      </c>
      <c r="BF23" s="409">
        <v>450615</v>
      </c>
      <c r="BG23" s="409">
        <v>374897</v>
      </c>
      <c r="BH23" s="409">
        <v>75718</v>
      </c>
      <c r="BI23" s="409">
        <v>90079</v>
      </c>
      <c r="BJ23" s="409">
        <v>199851</v>
      </c>
      <c r="BK23" s="411">
        <v>787709</v>
      </c>
      <c r="BL23" s="409">
        <v>92690</v>
      </c>
      <c r="BM23" s="409">
        <v>120105</v>
      </c>
      <c r="BN23" s="409">
        <v>24804</v>
      </c>
      <c r="BO23" s="409">
        <v>0</v>
      </c>
      <c r="BP23" s="409">
        <v>0</v>
      </c>
      <c r="BQ23" s="409">
        <v>0</v>
      </c>
      <c r="BR23" s="409">
        <v>0</v>
      </c>
      <c r="BS23" s="409">
        <v>0</v>
      </c>
      <c r="BT23" s="409">
        <v>0</v>
      </c>
      <c r="BU23" s="409">
        <v>450000</v>
      </c>
      <c r="BV23" s="409">
        <v>0</v>
      </c>
      <c r="BW23" s="411">
        <v>0</v>
      </c>
      <c r="BX23" s="409">
        <v>0</v>
      </c>
      <c r="BY23" s="409">
        <v>981.57</v>
      </c>
      <c r="BZ23" s="409">
        <v>0</v>
      </c>
      <c r="CA23" s="402">
        <v>53004.78</v>
      </c>
      <c r="CB23" s="402">
        <v>198277.14</v>
      </c>
      <c r="CC23" s="402">
        <v>215945.4</v>
      </c>
      <c r="CD23" s="409">
        <v>85396.59</v>
      </c>
      <c r="CE23" s="409">
        <v>63802.05</v>
      </c>
      <c r="CF23" s="409">
        <v>81470</v>
      </c>
      <c r="CG23" s="409">
        <v>90304</v>
      </c>
      <c r="CH23" s="409">
        <v>78525</v>
      </c>
      <c r="CI23" s="409">
        <v>108954</v>
      </c>
      <c r="CJ23" s="409">
        <v>115825</v>
      </c>
      <c r="CK23" s="409">
        <v>106009</v>
      </c>
    </row>
    <row r="24" spans="1:90" s="409" customFormat="1" ht="25.5">
      <c r="A24" s="409">
        <v>3</v>
      </c>
      <c r="B24" s="464" t="s">
        <v>52</v>
      </c>
      <c r="C24" s="464">
        <v>0</v>
      </c>
      <c r="D24" s="464">
        <v>0</v>
      </c>
      <c r="E24" s="464">
        <v>0</v>
      </c>
      <c r="F24" s="464">
        <v>0</v>
      </c>
      <c r="G24" s="464">
        <v>0</v>
      </c>
      <c r="H24" s="464">
        <v>0</v>
      </c>
      <c r="I24" s="464">
        <v>0</v>
      </c>
      <c r="J24" s="464">
        <v>0</v>
      </c>
      <c r="K24" s="464">
        <v>0</v>
      </c>
      <c r="L24" s="464">
        <v>0</v>
      </c>
      <c r="M24" s="464">
        <v>0</v>
      </c>
      <c r="N24" s="465">
        <v>0</v>
      </c>
      <c r="O24" s="464">
        <v>0</v>
      </c>
      <c r="P24" s="464">
        <v>0</v>
      </c>
      <c r="Q24" s="464">
        <v>0</v>
      </c>
      <c r="R24" s="464">
        <v>0</v>
      </c>
      <c r="S24" s="464">
        <v>0</v>
      </c>
      <c r="T24" s="464">
        <v>0</v>
      </c>
      <c r="U24" s="464">
        <v>0</v>
      </c>
      <c r="V24" s="464">
        <v>0</v>
      </c>
      <c r="W24" s="464">
        <v>0</v>
      </c>
      <c r="X24" s="464">
        <v>0</v>
      </c>
      <c r="Y24" s="464">
        <v>0</v>
      </c>
      <c r="Z24" s="465">
        <v>0</v>
      </c>
      <c r="AA24" s="409">
        <v>0</v>
      </c>
      <c r="AB24" s="409">
        <v>0</v>
      </c>
      <c r="AC24" s="409">
        <v>0</v>
      </c>
      <c r="AD24" s="409">
        <v>0</v>
      </c>
      <c r="AE24" s="409">
        <v>0</v>
      </c>
      <c r="AF24" s="409">
        <v>0</v>
      </c>
      <c r="AG24" s="409">
        <v>0</v>
      </c>
      <c r="AH24" s="409">
        <v>0</v>
      </c>
      <c r="AI24" s="409">
        <v>0</v>
      </c>
      <c r="AJ24" s="409">
        <v>0</v>
      </c>
      <c r="AK24" s="409">
        <v>0</v>
      </c>
      <c r="AL24" s="409">
        <v>0</v>
      </c>
      <c r="AM24" s="411">
        <v>0</v>
      </c>
      <c r="AN24" s="409">
        <v>0</v>
      </c>
      <c r="AO24" s="409">
        <v>0</v>
      </c>
      <c r="AP24" s="409">
        <v>0</v>
      </c>
      <c r="AQ24" s="409">
        <v>0</v>
      </c>
      <c r="AR24" s="409">
        <v>0</v>
      </c>
      <c r="AS24" s="409">
        <v>0</v>
      </c>
      <c r="AT24" s="409">
        <v>0</v>
      </c>
      <c r="AU24" s="409">
        <v>0</v>
      </c>
      <c r="AV24" s="409">
        <v>0</v>
      </c>
      <c r="AW24" s="409">
        <v>0</v>
      </c>
      <c r="AX24" s="409">
        <v>0</v>
      </c>
      <c r="AY24" s="411">
        <v>0</v>
      </c>
      <c r="AZ24" s="409">
        <v>0</v>
      </c>
      <c r="BA24" s="409">
        <v>0</v>
      </c>
      <c r="BB24" s="409">
        <v>122000</v>
      </c>
      <c r="BC24" s="409">
        <v>139565</v>
      </c>
      <c r="BD24" s="409">
        <v>146210</v>
      </c>
      <c r="BE24" s="409">
        <v>139990</v>
      </c>
      <c r="BF24" s="409">
        <v>136941</v>
      </c>
      <c r="BG24" s="409">
        <v>136941</v>
      </c>
      <c r="BH24" s="409">
        <v>133270</v>
      </c>
      <c r="BI24" s="409">
        <v>123480</v>
      </c>
      <c r="BJ24" s="409">
        <v>145265</v>
      </c>
      <c r="BK24" s="411">
        <v>137935</v>
      </c>
      <c r="BL24" s="409">
        <v>129385</v>
      </c>
      <c r="BM24" s="409">
        <v>146805</v>
      </c>
      <c r="BN24" s="409">
        <v>18030</v>
      </c>
      <c r="BO24" s="409">
        <v>0</v>
      </c>
      <c r="BP24" s="409">
        <v>0</v>
      </c>
      <c r="BQ24" s="409">
        <v>0</v>
      </c>
      <c r="BR24" s="409">
        <v>0</v>
      </c>
      <c r="BS24" s="409">
        <v>0</v>
      </c>
      <c r="BT24" s="409">
        <v>0</v>
      </c>
      <c r="BU24" s="409">
        <v>0</v>
      </c>
      <c r="BV24" s="409">
        <v>0</v>
      </c>
      <c r="BW24" s="411">
        <v>0</v>
      </c>
      <c r="BX24" s="409">
        <v>0</v>
      </c>
      <c r="BY24" s="409">
        <v>0</v>
      </c>
      <c r="BZ24" s="409">
        <v>0</v>
      </c>
      <c r="CA24" s="402">
        <v>0</v>
      </c>
      <c r="CB24" s="402">
        <v>0</v>
      </c>
      <c r="CC24" s="402">
        <v>0</v>
      </c>
      <c r="CD24" s="409">
        <v>0</v>
      </c>
      <c r="CE24" s="409">
        <v>0</v>
      </c>
      <c r="CF24" s="409">
        <v>0</v>
      </c>
      <c r="CG24" s="409">
        <v>0</v>
      </c>
      <c r="CH24" s="409">
        <v>0</v>
      </c>
      <c r="CI24" s="409">
        <v>0</v>
      </c>
      <c r="CJ24" s="409">
        <v>0</v>
      </c>
      <c r="CK24" s="409">
        <v>0</v>
      </c>
    </row>
    <row r="25" spans="1:90" s="412" customFormat="1" ht="14.25">
      <c r="A25" s="406">
        <v>4</v>
      </c>
      <c r="B25" s="407" t="s">
        <v>73</v>
      </c>
      <c r="C25" s="407"/>
      <c r="D25" s="407"/>
      <c r="E25" s="407"/>
      <c r="F25" s="407">
        <v>103129</v>
      </c>
      <c r="G25" s="407">
        <v>79389</v>
      </c>
      <c r="H25" s="407">
        <v>91105</v>
      </c>
      <c r="I25" s="407">
        <v>91719</v>
      </c>
      <c r="J25" s="407">
        <v>97816</v>
      </c>
      <c r="K25" s="407">
        <v>88580</v>
      </c>
      <c r="L25" s="407">
        <v>97807</v>
      </c>
      <c r="M25" s="407">
        <v>92776</v>
      </c>
      <c r="N25" s="408">
        <v>99570</v>
      </c>
      <c r="O25" s="407">
        <v>99477</v>
      </c>
      <c r="P25" s="407">
        <v>81671</v>
      </c>
      <c r="Q25" s="407">
        <v>88721</v>
      </c>
      <c r="R25" s="407">
        <v>77225</v>
      </c>
      <c r="S25" s="407">
        <v>79824</v>
      </c>
      <c r="T25" s="407">
        <v>78143</v>
      </c>
      <c r="U25" s="407">
        <v>84823</v>
      </c>
      <c r="V25" s="407">
        <v>64696</v>
      </c>
      <c r="W25" s="407">
        <v>113529</v>
      </c>
      <c r="X25" s="407">
        <v>100718</v>
      </c>
      <c r="Y25" s="407">
        <v>135254</v>
      </c>
      <c r="Z25" s="408">
        <v>139305</v>
      </c>
      <c r="AA25" s="409">
        <v>107347</v>
      </c>
      <c r="AB25" s="409">
        <v>100610</v>
      </c>
      <c r="AC25" s="409">
        <v>92473</v>
      </c>
      <c r="AD25" s="409">
        <v>52883</v>
      </c>
      <c r="AE25" s="409">
        <v>129870</v>
      </c>
      <c r="AF25" s="409">
        <v>104465</v>
      </c>
      <c r="AG25" s="409">
        <v>91543</v>
      </c>
      <c r="AH25" s="409">
        <v>111652</v>
      </c>
      <c r="AI25" s="409">
        <v>93321</v>
      </c>
      <c r="AJ25" s="409">
        <v>110955</v>
      </c>
      <c r="AK25" s="409">
        <v>111441</v>
      </c>
      <c r="AL25" s="409">
        <v>66248</v>
      </c>
      <c r="AM25" s="411">
        <v>69299</v>
      </c>
      <c r="AN25" s="409">
        <v>90244</v>
      </c>
      <c r="AO25" s="409">
        <v>138461</v>
      </c>
      <c r="AP25" s="409">
        <v>154089</v>
      </c>
      <c r="AQ25" s="409">
        <v>139647</v>
      </c>
      <c r="AR25" s="409">
        <v>130162</v>
      </c>
      <c r="AS25" s="409">
        <v>139851</v>
      </c>
      <c r="AT25" s="409">
        <v>82113</v>
      </c>
      <c r="AU25" s="409">
        <v>197191</v>
      </c>
      <c r="AV25" s="409">
        <v>0</v>
      </c>
      <c r="AW25" s="409">
        <v>38858</v>
      </c>
      <c r="AX25" s="409">
        <v>245811</v>
      </c>
      <c r="AY25" s="411">
        <v>226643</v>
      </c>
      <c r="AZ25" s="409">
        <v>203385</v>
      </c>
      <c r="BA25" s="409">
        <v>225104</v>
      </c>
      <c r="BB25" s="409">
        <v>211944</v>
      </c>
      <c r="BC25" s="409">
        <v>214902</v>
      </c>
      <c r="BD25" s="409">
        <v>187272</v>
      </c>
      <c r="BE25" s="409">
        <v>226771</v>
      </c>
      <c r="BF25" s="409">
        <v>195258</v>
      </c>
      <c r="BG25" s="409">
        <v>170143</v>
      </c>
      <c r="BH25" s="409">
        <v>192197</v>
      </c>
      <c r="BI25" s="409">
        <v>184114</v>
      </c>
      <c r="BJ25" s="409">
        <v>174202</v>
      </c>
      <c r="BK25" s="411">
        <v>206661</v>
      </c>
      <c r="BL25" s="409">
        <v>174271</v>
      </c>
      <c r="BM25" s="409">
        <v>221967</v>
      </c>
      <c r="BN25" s="409">
        <v>179679</v>
      </c>
      <c r="BO25" s="409">
        <v>206191</v>
      </c>
      <c r="BP25" s="409">
        <v>206797</v>
      </c>
      <c r="BQ25" s="409">
        <v>190901</v>
      </c>
      <c r="BR25" s="409">
        <v>179295</v>
      </c>
      <c r="BS25" s="409">
        <v>155276</v>
      </c>
      <c r="BT25" s="409">
        <v>177186</v>
      </c>
      <c r="BU25" s="409">
        <v>176388</v>
      </c>
      <c r="BV25" s="409">
        <v>194184</v>
      </c>
      <c r="BW25" s="411">
        <v>188674</v>
      </c>
      <c r="BX25" s="409">
        <v>159303</v>
      </c>
      <c r="BY25" s="409">
        <v>199185</v>
      </c>
      <c r="BZ25" s="409">
        <v>183091</v>
      </c>
      <c r="CA25" s="418">
        <v>168969</v>
      </c>
      <c r="CB25" s="418">
        <v>164411</v>
      </c>
      <c r="CC25" s="472">
        <v>160154</v>
      </c>
      <c r="CD25" s="409">
        <v>161418</v>
      </c>
      <c r="CE25" s="409">
        <v>134467</v>
      </c>
      <c r="CF25" s="412">
        <v>168406</v>
      </c>
      <c r="CG25" s="406">
        <v>117794</v>
      </c>
      <c r="CH25" s="409"/>
      <c r="CI25" s="409"/>
      <c r="CJ25" s="412">
        <v>480600</v>
      </c>
      <c r="CK25" s="412">
        <v>294666</v>
      </c>
    </row>
    <row r="26" spans="1:90" s="412" customFormat="1" ht="12.75">
      <c r="A26" s="406">
        <v>5</v>
      </c>
      <c r="B26" s="407" t="s">
        <v>508</v>
      </c>
      <c r="C26" s="407">
        <v>0</v>
      </c>
      <c r="D26" s="407">
        <v>0</v>
      </c>
      <c r="E26" s="407">
        <v>0</v>
      </c>
      <c r="F26" s="407"/>
      <c r="G26" s="407">
        <v>0</v>
      </c>
      <c r="H26" s="407">
        <v>0</v>
      </c>
      <c r="I26" s="407">
        <v>0</v>
      </c>
      <c r="J26" s="407">
        <v>0</v>
      </c>
      <c r="K26" s="407">
        <v>0</v>
      </c>
      <c r="L26" s="407">
        <v>0</v>
      </c>
      <c r="M26" s="407">
        <v>0</v>
      </c>
      <c r="N26" s="408">
        <v>0</v>
      </c>
      <c r="O26" s="407">
        <v>0</v>
      </c>
      <c r="P26" s="407">
        <v>0</v>
      </c>
      <c r="Q26" s="407">
        <v>0</v>
      </c>
      <c r="R26" s="407">
        <v>0</v>
      </c>
      <c r="S26" s="407">
        <v>0</v>
      </c>
      <c r="T26" s="407">
        <v>0</v>
      </c>
      <c r="U26" s="407">
        <v>0</v>
      </c>
      <c r="V26" s="407">
        <v>0</v>
      </c>
      <c r="W26" s="407">
        <v>0</v>
      </c>
      <c r="X26" s="407">
        <v>0</v>
      </c>
      <c r="Y26" s="407">
        <v>0</v>
      </c>
      <c r="Z26" s="408">
        <v>0</v>
      </c>
      <c r="AA26" s="409">
        <v>0</v>
      </c>
      <c r="AB26" s="409">
        <v>0</v>
      </c>
      <c r="AC26" s="409">
        <v>0</v>
      </c>
      <c r="AD26" s="409">
        <v>0</v>
      </c>
      <c r="AE26" s="409">
        <v>0</v>
      </c>
      <c r="AF26" s="409">
        <v>0</v>
      </c>
      <c r="AG26" s="409">
        <v>0</v>
      </c>
      <c r="AH26" s="409">
        <v>0</v>
      </c>
      <c r="AI26" s="409">
        <v>0</v>
      </c>
      <c r="AJ26" s="409">
        <v>0</v>
      </c>
      <c r="AK26" s="409">
        <v>0</v>
      </c>
      <c r="AL26" s="409">
        <v>0</v>
      </c>
      <c r="AM26" s="411">
        <v>0</v>
      </c>
      <c r="AN26" s="409">
        <v>0</v>
      </c>
      <c r="AO26" s="409">
        <v>0</v>
      </c>
      <c r="AP26" s="409">
        <v>0</v>
      </c>
      <c r="AQ26" s="409">
        <v>0</v>
      </c>
      <c r="AR26" s="409">
        <v>0</v>
      </c>
      <c r="AS26" s="409">
        <v>40082</v>
      </c>
      <c r="AT26" s="409">
        <v>40082</v>
      </c>
      <c r="AU26" s="409">
        <v>40082</v>
      </c>
      <c r="AV26" s="409">
        <v>40082</v>
      </c>
      <c r="AW26" s="409">
        <v>40082</v>
      </c>
      <c r="AX26" s="409">
        <v>40082</v>
      </c>
      <c r="AY26" s="411">
        <v>40082</v>
      </c>
      <c r="AZ26" s="409">
        <v>40082</v>
      </c>
      <c r="BA26" s="409">
        <v>40082</v>
      </c>
      <c r="BB26" s="409">
        <v>40082</v>
      </c>
      <c r="BC26" s="409">
        <v>40082</v>
      </c>
      <c r="BD26" s="409">
        <v>40082</v>
      </c>
      <c r="BE26" s="409">
        <v>40082</v>
      </c>
      <c r="BF26" s="409">
        <v>40082</v>
      </c>
      <c r="BG26" s="409">
        <v>40082</v>
      </c>
      <c r="BH26" s="409">
        <v>40082</v>
      </c>
      <c r="BI26" s="409">
        <v>40082</v>
      </c>
      <c r="BJ26" s="409">
        <v>40082</v>
      </c>
      <c r="BK26" s="411">
        <v>40082</v>
      </c>
      <c r="BL26" s="409">
        <v>40082</v>
      </c>
      <c r="BM26" s="409">
        <v>40082</v>
      </c>
      <c r="BN26" s="409">
        <v>40082</v>
      </c>
      <c r="BO26" s="409">
        <v>40082</v>
      </c>
      <c r="BP26" s="409">
        <v>40082</v>
      </c>
      <c r="BQ26" s="409">
        <v>40082</v>
      </c>
      <c r="BR26" s="409">
        <v>40082</v>
      </c>
      <c r="BS26" s="409">
        <v>40082</v>
      </c>
      <c r="BT26" s="409">
        <v>40082</v>
      </c>
      <c r="BU26" s="409">
        <v>40082</v>
      </c>
      <c r="BV26" s="409">
        <v>40082</v>
      </c>
      <c r="BW26" s="411">
        <v>0</v>
      </c>
      <c r="BX26" s="409">
        <v>0</v>
      </c>
      <c r="BY26" s="409">
        <v>39881</v>
      </c>
      <c r="BZ26" s="409">
        <v>64652</v>
      </c>
      <c r="CA26" s="402">
        <v>64652</v>
      </c>
      <c r="CB26" s="402">
        <v>64652</v>
      </c>
      <c r="CC26" s="402">
        <v>64652</v>
      </c>
      <c r="CD26" s="409">
        <v>64652</v>
      </c>
      <c r="CE26" s="409">
        <v>64652</v>
      </c>
      <c r="CF26" s="409">
        <v>64652</v>
      </c>
      <c r="CG26" s="409">
        <v>64652</v>
      </c>
      <c r="CH26" s="409">
        <v>64652</v>
      </c>
      <c r="CI26" s="409">
        <v>64652</v>
      </c>
      <c r="CJ26" s="409">
        <v>64652</v>
      </c>
      <c r="CK26" s="409">
        <v>64652</v>
      </c>
    </row>
    <row r="27" spans="1:90" s="412" customFormat="1" ht="12.75">
      <c r="A27" s="406">
        <v>6</v>
      </c>
      <c r="B27" s="407" t="s">
        <v>74</v>
      </c>
      <c r="C27" s="407">
        <v>0</v>
      </c>
      <c r="D27" s="407">
        <v>0</v>
      </c>
      <c r="E27" s="407">
        <v>0</v>
      </c>
      <c r="F27" s="407">
        <v>0</v>
      </c>
      <c r="G27" s="407">
        <v>0</v>
      </c>
      <c r="H27" s="407">
        <v>0</v>
      </c>
      <c r="I27" s="407">
        <v>0</v>
      </c>
      <c r="J27" s="407">
        <v>0</v>
      </c>
      <c r="K27" s="407">
        <v>0</v>
      </c>
      <c r="L27" s="407">
        <v>0</v>
      </c>
      <c r="M27" s="407">
        <v>0</v>
      </c>
      <c r="N27" s="408">
        <v>0</v>
      </c>
      <c r="O27" s="407">
        <v>0</v>
      </c>
      <c r="P27" s="407">
        <v>0</v>
      </c>
      <c r="Q27" s="407">
        <v>0</v>
      </c>
      <c r="R27" s="407">
        <v>0</v>
      </c>
      <c r="S27" s="407">
        <v>0</v>
      </c>
      <c r="T27" s="407">
        <v>0</v>
      </c>
      <c r="U27" s="407">
        <v>0</v>
      </c>
      <c r="V27" s="407">
        <v>0</v>
      </c>
      <c r="W27" s="407">
        <v>0</v>
      </c>
      <c r="X27" s="407">
        <v>0</v>
      </c>
      <c r="Y27" s="407">
        <v>0</v>
      </c>
      <c r="Z27" s="408">
        <v>0</v>
      </c>
      <c r="AA27" s="409">
        <v>0</v>
      </c>
      <c r="AB27" s="409">
        <v>0</v>
      </c>
      <c r="AC27" s="409">
        <v>0</v>
      </c>
      <c r="AD27" s="409">
        <v>0</v>
      </c>
      <c r="AE27" s="409">
        <v>0</v>
      </c>
      <c r="AF27" s="409">
        <v>0</v>
      </c>
      <c r="AG27" s="409">
        <v>0</v>
      </c>
      <c r="AH27" s="409">
        <v>0</v>
      </c>
      <c r="AI27" s="409">
        <v>0</v>
      </c>
      <c r="AJ27" s="409">
        <v>0</v>
      </c>
      <c r="AK27" s="409">
        <v>0</v>
      </c>
      <c r="AL27" s="409">
        <v>0</v>
      </c>
      <c r="AM27" s="411">
        <v>0</v>
      </c>
      <c r="AN27" s="409">
        <v>0</v>
      </c>
      <c r="AO27" s="409">
        <v>0</v>
      </c>
      <c r="AP27" s="409">
        <v>0</v>
      </c>
      <c r="AQ27" s="409">
        <v>0</v>
      </c>
      <c r="AR27" s="409">
        <v>78144</v>
      </c>
      <c r="AS27" s="409">
        <v>78144</v>
      </c>
      <c r="AT27" s="409">
        <v>78144</v>
      </c>
      <c r="AU27" s="409">
        <v>78144</v>
      </c>
      <c r="AV27" s="409">
        <v>78144</v>
      </c>
      <c r="AW27" s="409">
        <v>78144</v>
      </c>
      <c r="AX27" s="409">
        <v>78144</v>
      </c>
      <c r="AY27" s="411">
        <v>78144</v>
      </c>
      <c r="AZ27" s="409">
        <v>78144</v>
      </c>
      <c r="BA27" s="409">
        <v>78144</v>
      </c>
      <c r="BB27" s="409">
        <v>78144</v>
      </c>
      <c r="BC27" s="409">
        <v>78144</v>
      </c>
      <c r="BD27" s="409">
        <v>78144</v>
      </c>
      <c r="BE27" s="409">
        <v>78144</v>
      </c>
      <c r="BF27" s="409">
        <v>78144</v>
      </c>
      <c r="BG27" s="409">
        <v>78144</v>
      </c>
      <c r="BH27" s="409">
        <v>78144</v>
      </c>
      <c r="BI27" s="409">
        <v>78144</v>
      </c>
      <c r="BJ27" s="409">
        <v>78144</v>
      </c>
      <c r="BK27" s="411">
        <v>78144</v>
      </c>
      <c r="BL27" s="409">
        <v>78144</v>
      </c>
      <c r="BM27" s="409">
        <v>78144</v>
      </c>
      <c r="BN27" s="409">
        <v>78144</v>
      </c>
      <c r="BO27" s="409">
        <v>78144</v>
      </c>
      <c r="BP27" s="409">
        <v>0</v>
      </c>
      <c r="BQ27" s="409">
        <v>0</v>
      </c>
      <c r="BR27" s="409">
        <v>0</v>
      </c>
      <c r="BS27" s="409">
        <v>0</v>
      </c>
      <c r="BT27" s="409">
        <v>0</v>
      </c>
      <c r="BU27" s="409">
        <v>0</v>
      </c>
      <c r="BV27" s="409">
        <v>0</v>
      </c>
      <c r="BW27" s="411">
        <v>0</v>
      </c>
      <c r="BX27" s="406">
        <v>0</v>
      </c>
      <c r="BY27" s="409">
        <v>90966</v>
      </c>
      <c r="BZ27" s="409">
        <v>91466</v>
      </c>
      <c r="CA27" s="409">
        <v>91466</v>
      </c>
      <c r="CB27" s="402">
        <v>91466</v>
      </c>
      <c r="CC27" s="402">
        <v>91466</v>
      </c>
      <c r="CD27" s="409">
        <v>91466</v>
      </c>
      <c r="CE27" s="409">
        <v>91466</v>
      </c>
      <c r="CF27" s="409">
        <v>91466</v>
      </c>
      <c r="CG27" s="409">
        <v>91466</v>
      </c>
      <c r="CH27" s="409">
        <v>91466</v>
      </c>
      <c r="CI27" s="409">
        <v>91466</v>
      </c>
      <c r="CJ27" s="409">
        <v>91466</v>
      </c>
      <c r="CK27" s="409">
        <v>91466</v>
      </c>
    </row>
    <row r="28" spans="1:90" s="412" customFormat="1" ht="12.75">
      <c r="A28" s="406">
        <v>7</v>
      </c>
      <c r="B28" s="407" t="s">
        <v>53</v>
      </c>
      <c r="C28" s="409">
        <v>170833</v>
      </c>
      <c r="D28" s="409">
        <v>170833</v>
      </c>
      <c r="E28" s="409">
        <v>170833</v>
      </c>
      <c r="F28" s="409">
        <v>170833</v>
      </c>
      <c r="G28" s="409">
        <v>170833</v>
      </c>
      <c r="H28" s="409">
        <v>170833</v>
      </c>
      <c r="I28" s="409">
        <v>170833</v>
      </c>
      <c r="J28" s="409">
        <v>170833</v>
      </c>
      <c r="K28" s="409">
        <v>170833</v>
      </c>
      <c r="L28" s="409">
        <v>170833</v>
      </c>
      <c r="M28" s="409">
        <v>170833</v>
      </c>
      <c r="N28" s="409">
        <v>170833</v>
      </c>
      <c r="O28" s="409">
        <v>170833</v>
      </c>
      <c r="P28" s="409">
        <v>170833</v>
      </c>
      <c r="Q28" s="409">
        <v>170833</v>
      </c>
      <c r="R28" s="409">
        <v>170833</v>
      </c>
      <c r="S28" s="409">
        <v>170833</v>
      </c>
      <c r="T28" s="409">
        <v>170833</v>
      </c>
      <c r="U28" s="409">
        <v>170833</v>
      </c>
      <c r="V28" s="409">
        <v>170833</v>
      </c>
      <c r="W28" s="409">
        <v>170833</v>
      </c>
      <c r="X28" s="409">
        <v>170833</v>
      </c>
      <c r="Y28" s="409">
        <v>170833</v>
      </c>
      <c r="Z28" s="409">
        <v>170833</v>
      </c>
      <c r="AA28" s="409">
        <v>170833</v>
      </c>
      <c r="AB28" s="409">
        <v>170833</v>
      </c>
      <c r="AC28" s="409">
        <v>170833</v>
      </c>
      <c r="AD28" s="409">
        <v>170833</v>
      </c>
      <c r="AE28" s="409">
        <v>170833</v>
      </c>
      <c r="AF28" s="409">
        <v>170833</v>
      </c>
      <c r="AG28" s="409">
        <v>140504</v>
      </c>
      <c r="AH28" s="409">
        <v>140504</v>
      </c>
      <c r="AI28" s="409">
        <v>140504</v>
      </c>
      <c r="AJ28" s="409">
        <v>170833</v>
      </c>
      <c r="AK28" s="409">
        <v>170833</v>
      </c>
      <c r="AL28" s="409">
        <v>170833</v>
      </c>
      <c r="AM28" s="411">
        <v>164000</v>
      </c>
      <c r="AN28" s="409">
        <v>164000</v>
      </c>
      <c r="AO28" s="409">
        <v>164000</v>
      </c>
      <c r="AP28" s="409">
        <v>164000</v>
      </c>
      <c r="AQ28" s="409">
        <v>164000</v>
      </c>
      <c r="AR28" s="409">
        <v>164000</v>
      </c>
      <c r="AS28" s="409">
        <v>164000</v>
      </c>
      <c r="AT28" s="409">
        <v>164000</v>
      </c>
      <c r="AU28" s="409">
        <v>164000</v>
      </c>
      <c r="AV28" s="409">
        <v>164000</v>
      </c>
      <c r="AW28" s="409">
        <v>164000</v>
      </c>
      <c r="AX28" s="409">
        <v>164000</v>
      </c>
      <c r="AY28" s="409">
        <v>164000</v>
      </c>
      <c r="AZ28" s="409">
        <v>164000</v>
      </c>
      <c r="BA28" s="409">
        <v>164000</v>
      </c>
      <c r="BB28" s="409">
        <v>101320</v>
      </c>
      <c r="BC28" s="409">
        <v>101320</v>
      </c>
      <c r="BD28" s="409">
        <v>101320</v>
      </c>
      <c r="BE28" s="409">
        <v>101320</v>
      </c>
      <c r="BF28" s="409">
        <v>101320</v>
      </c>
      <c r="BG28" s="409">
        <v>101320</v>
      </c>
      <c r="BH28" s="409">
        <v>101320</v>
      </c>
      <c r="BI28" s="409">
        <v>101320</v>
      </c>
      <c r="BJ28" s="409">
        <v>101320</v>
      </c>
      <c r="BK28" s="411">
        <v>101320</v>
      </c>
      <c r="BL28" s="409">
        <v>101320</v>
      </c>
      <c r="BM28" s="409">
        <v>101320</v>
      </c>
      <c r="BN28" s="409">
        <v>101320</v>
      </c>
      <c r="BO28" s="409">
        <v>101320</v>
      </c>
      <c r="BP28" s="409">
        <v>101320</v>
      </c>
      <c r="BQ28" s="409">
        <v>101320</v>
      </c>
      <c r="BR28" s="409">
        <v>101320</v>
      </c>
      <c r="BS28" s="409">
        <v>101320</v>
      </c>
      <c r="BT28" s="409">
        <v>107828</v>
      </c>
      <c r="BU28" s="409">
        <v>107828</v>
      </c>
      <c r="BV28" s="409">
        <v>107828</v>
      </c>
      <c r="BW28" s="409">
        <v>107828</v>
      </c>
      <c r="BX28" s="409">
        <v>107828</v>
      </c>
      <c r="BY28" s="409">
        <v>107828</v>
      </c>
      <c r="BZ28" s="409">
        <v>107828</v>
      </c>
      <c r="CA28" s="409">
        <v>107828</v>
      </c>
      <c r="CB28" s="409">
        <v>107828</v>
      </c>
      <c r="CD28" s="409"/>
      <c r="CE28" s="406">
        <v>339724</v>
      </c>
      <c r="CF28" s="409"/>
      <c r="CG28" s="409"/>
      <c r="CH28" s="406">
        <v>339724</v>
      </c>
      <c r="CI28" s="409">
        <v>0</v>
      </c>
      <c r="CJ28" s="412">
        <v>0</v>
      </c>
      <c r="CK28" s="412">
        <v>0</v>
      </c>
    </row>
    <row r="29" spans="1:90" s="412" customFormat="1" ht="12.75">
      <c r="A29" s="406">
        <v>8</v>
      </c>
      <c r="B29" s="407" t="s">
        <v>55</v>
      </c>
      <c r="C29" s="409">
        <v>2708</v>
      </c>
      <c r="D29" s="409">
        <v>2708</v>
      </c>
      <c r="E29" s="409">
        <v>2708</v>
      </c>
      <c r="F29" s="409">
        <v>2708</v>
      </c>
      <c r="G29" s="409">
        <v>2708</v>
      </c>
      <c r="H29" s="409">
        <v>2708</v>
      </c>
      <c r="I29" s="409">
        <v>2708</v>
      </c>
      <c r="J29" s="409">
        <v>2708</v>
      </c>
      <c r="K29" s="409">
        <v>2708</v>
      </c>
      <c r="L29" s="409">
        <v>2708</v>
      </c>
      <c r="M29" s="409">
        <v>2708</v>
      </c>
      <c r="N29" s="409">
        <v>2708</v>
      </c>
      <c r="O29" s="409">
        <v>2708</v>
      </c>
      <c r="P29" s="409">
        <v>2708</v>
      </c>
      <c r="Q29" s="409">
        <v>2708</v>
      </c>
      <c r="R29" s="409">
        <v>2708</v>
      </c>
      <c r="S29" s="409">
        <v>2708</v>
      </c>
      <c r="T29" s="409">
        <v>2708</v>
      </c>
      <c r="U29" s="409">
        <v>2708</v>
      </c>
      <c r="V29" s="409">
        <v>2708</v>
      </c>
      <c r="W29" s="409">
        <v>2708</v>
      </c>
      <c r="X29" s="409">
        <v>2708</v>
      </c>
      <c r="Y29" s="409">
        <v>2708</v>
      </c>
      <c r="Z29" s="409">
        <v>2708</v>
      </c>
      <c r="AA29" s="409">
        <v>2708</v>
      </c>
      <c r="AB29" s="409">
        <v>2708</v>
      </c>
      <c r="AC29" s="409">
        <v>2708</v>
      </c>
      <c r="AD29" s="409">
        <v>2708</v>
      </c>
      <c r="AE29" s="409">
        <v>2708</v>
      </c>
      <c r="AF29" s="409">
        <v>2708</v>
      </c>
      <c r="AG29" s="409">
        <v>2708</v>
      </c>
      <c r="AH29" s="409">
        <v>2708</v>
      </c>
      <c r="AI29" s="409">
        <v>2708</v>
      </c>
      <c r="AJ29" s="409">
        <v>2708</v>
      </c>
      <c r="AK29" s="409">
        <v>2708</v>
      </c>
      <c r="AL29" s="409">
        <v>2708</v>
      </c>
      <c r="AM29" s="411">
        <v>2708</v>
      </c>
      <c r="AN29" s="409">
        <v>2708</v>
      </c>
      <c r="AO29" s="409">
        <v>2708</v>
      </c>
      <c r="AP29" s="409">
        <v>0</v>
      </c>
      <c r="AQ29" s="409">
        <v>0</v>
      </c>
      <c r="AR29" s="409">
        <v>0</v>
      </c>
      <c r="AS29" s="409">
        <v>0</v>
      </c>
      <c r="AT29" s="409">
        <v>0</v>
      </c>
      <c r="AU29" s="409">
        <v>0</v>
      </c>
      <c r="AV29" s="409">
        <v>0</v>
      </c>
      <c r="AW29" s="409">
        <v>0</v>
      </c>
      <c r="AX29" s="409">
        <v>0</v>
      </c>
      <c r="AY29" s="411">
        <v>0</v>
      </c>
      <c r="AZ29" s="409">
        <v>0</v>
      </c>
      <c r="BA29" s="409">
        <v>0</v>
      </c>
      <c r="BB29" s="409">
        <v>0</v>
      </c>
      <c r="BC29" s="409">
        <v>0</v>
      </c>
      <c r="BD29" s="409">
        <v>0</v>
      </c>
      <c r="BE29" s="409">
        <v>4426</v>
      </c>
      <c r="BF29" s="409">
        <v>4426</v>
      </c>
      <c r="BG29" s="409">
        <v>4426</v>
      </c>
      <c r="BH29" s="409">
        <v>4426</v>
      </c>
      <c r="BI29" s="409">
        <v>4426</v>
      </c>
      <c r="BJ29" s="409">
        <v>4426</v>
      </c>
      <c r="BK29" s="411">
        <v>4426</v>
      </c>
      <c r="BL29" s="409">
        <v>4426</v>
      </c>
      <c r="BM29" s="409">
        <v>4426</v>
      </c>
      <c r="BN29" s="409">
        <v>4426</v>
      </c>
      <c r="BO29" s="409">
        <v>4426</v>
      </c>
      <c r="BP29" s="409">
        <v>4426</v>
      </c>
      <c r="BQ29" s="409">
        <v>4426</v>
      </c>
      <c r="BR29" s="409">
        <v>4426</v>
      </c>
      <c r="BS29" s="409">
        <v>4426</v>
      </c>
      <c r="BT29" s="409">
        <v>4426</v>
      </c>
      <c r="BU29" s="409">
        <v>4426</v>
      </c>
      <c r="BV29" s="409">
        <v>4426</v>
      </c>
      <c r="BW29" s="411">
        <v>4426</v>
      </c>
      <c r="BX29" s="409">
        <v>4426</v>
      </c>
      <c r="BY29" s="409">
        <v>4426</v>
      </c>
      <c r="BZ29" s="409">
        <v>4426</v>
      </c>
      <c r="CA29" s="409">
        <v>4426</v>
      </c>
      <c r="CB29" s="409">
        <v>4426</v>
      </c>
      <c r="CC29" s="409">
        <v>4426</v>
      </c>
      <c r="CD29" s="409">
        <v>4426</v>
      </c>
      <c r="CE29" s="409">
        <v>4426</v>
      </c>
      <c r="CF29" s="409">
        <v>3052</v>
      </c>
      <c r="CG29" s="409">
        <v>3052</v>
      </c>
      <c r="CH29" s="409">
        <v>3052</v>
      </c>
      <c r="CI29" s="409">
        <v>3052</v>
      </c>
      <c r="CJ29" s="409">
        <v>3052</v>
      </c>
      <c r="CK29" s="409">
        <v>3052</v>
      </c>
    </row>
    <row r="30" spans="1:90" s="412" customFormat="1" ht="12.75">
      <c r="A30" s="406">
        <v>9</v>
      </c>
      <c r="B30" s="407" t="s">
        <v>54</v>
      </c>
      <c r="C30" s="407"/>
      <c r="D30" s="407"/>
      <c r="E30" s="407"/>
      <c r="F30" s="407"/>
      <c r="G30" s="407"/>
      <c r="H30" s="407"/>
      <c r="I30" s="407"/>
      <c r="J30" s="407"/>
      <c r="K30" s="407"/>
      <c r="L30" s="407"/>
      <c r="M30" s="407"/>
      <c r="N30" s="408"/>
      <c r="O30" s="407"/>
      <c r="P30" s="407"/>
      <c r="Q30" s="407"/>
      <c r="R30" s="407"/>
      <c r="S30" s="407"/>
      <c r="T30" s="407"/>
      <c r="U30" s="407"/>
      <c r="V30" s="407"/>
      <c r="W30" s="407"/>
      <c r="X30" s="407"/>
      <c r="Y30" s="407"/>
      <c r="Z30" s="408"/>
      <c r="AA30" s="409"/>
      <c r="AB30" s="409"/>
      <c r="AC30" s="409"/>
      <c r="AD30" s="409"/>
      <c r="AE30" s="409"/>
      <c r="AF30" s="409"/>
      <c r="AG30" s="409"/>
      <c r="AH30" s="409"/>
      <c r="AI30" s="409"/>
      <c r="AJ30" s="409"/>
      <c r="AK30" s="409"/>
      <c r="AL30" s="409"/>
      <c r="AM30" s="411"/>
      <c r="AN30" s="409"/>
      <c r="AO30" s="409"/>
      <c r="AP30" s="409"/>
      <c r="AQ30" s="409"/>
      <c r="AR30" s="409"/>
      <c r="AS30" s="409"/>
      <c r="AT30" s="409"/>
      <c r="AU30" s="409"/>
      <c r="AV30" s="409"/>
      <c r="AW30" s="409"/>
      <c r="AX30" s="409"/>
      <c r="AY30" s="411"/>
      <c r="AZ30" s="409"/>
      <c r="BA30" s="409"/>
      <c r="BB30" s="409">
        <v>0</v>
      </c>
      <c r="BC30" s="409">
        <v>0</v>
      </c>
      <c r="BD30" s="409">
        <v>0</v>
      </c>
      <c r="BE30" s="409">
        <v>0</v>
      </c>
      <c r="BF30" s="409">
        <v>0</v>
      </c>
      <c r="BG30" s="409">
        <v>0</v>
      </c>
      <c r="BH30" s="409">
        <v>0</v>
      </c>
      <c r="BI30" s="409">
        <v>0</v>
      </c>
      <c r="BJ30" s="409">
        <v>0</v>
      </c>
      <c r="BK30" s="411">
        <v>0</v>
      </c>
      <c r="BL30" s="409">
        <v>0</v>
      </c>
      <c r="BM30" s="409">
        <v>0</v>
      </c>
      <c r="BN30" s="409">
        <v>0</v>
      </c>
      <c r="BO30" s="409">
        <v>0</v>
      </c>
      <c r="BP30" s="409">
        <v>0</v>
      </c>
      <c r="BQ30" s="409">
        <v>0</v>
      </c>
      <c r="BR30" s="409">
        <v>0</v>
      </c>
      <c r="BS30" s="409">
        <v>0</v>
      </c>
      <c r="BT30" s="409">
        <v>0</v>
      </c>
      <c r="BU30" s="409">
        <v>0</v>
      </c>
      <c r="BV30" s="409">
        <v>0</v>
      </c>
      <c r="BW30" s="411">
        <v>0</v>
      </c>
      <c r="BX30" s="409">
        <v>0</v>
      </c>
      <c r="BY30" s="409"/>
      <c r="BZ30" s="409"/>
      <c r="CA30" s="412">
        <v>165208</v>
      </c>
      <c r="CB30" s="402">
        <v>165208</v>
      </c>
      <c r="CC30" s="402">
        <v>165208</v>
      </c>
      <c r="CD30" s="409">
        <v>165208</v>
      </c>
      <c r="CE30" s="409">
        <v>165208</v>
      </c>
      <c r="CF30" s="409">
        <v>165208</v>
      </c>
      <c r="CG30" s="409">
        <v>165208</v>
      </c>
      <c r="CH30" s="409">
        <v>165208</v>
      </c>
      <c r="CI30" s="409">
        <v>165208</v>
      </c>
      <c r="CJ30" s="409">
        <v>165208</v>
      </c>
      <c r="CK30" s="409">
        <v>165208</v>
      </c>
    </row>
    <row r="31" spans="1:90" s="412" customFormat="1" ht="12.75">
      <c r="A31" s="406">
        <v>10</v>
      </c>
      <c r="B31" s="407" t="s">
        <v>75</v>
      </c>
      <c r="C31" s="407"/>
      <c r="D31" s="407"/>
      <c r="E31" s="407"/>
      <c r="F31" s="407"/>
      <c r="G31" s="407"/>
      <c r="H31" s="407"/>
      <c r="I31" s="407"/>
      <c r="J31" s="407"/>
      <c r="K31" s="407"/>
      <c r="L31" s="407"/>
      <c r="M31" s="407"/>
      <c r="N31" s="408"/>
      <c r="O31" s="407"/>
      <c r="P31" s="407"/>
      <c r="Q31" s="407"/>
      <c r="R31" s="407"/>
      <c r="S31" s="407"/>
      <c r="T31" s="407"/>
      <c r="U31" s="407"/>
      <c r="V31" s="407"/>
      <c r="W31" s="407"/>
      <c r="X31" s="407"/>
      <c r="Y31" s="407"/>
      <c r="Z31" s="408"/>
      <c r="AA31" s="409"/>
      <c r="AB31" s="409"/>
      <c r="AC31" s="409"/>
      <c r="AD31" s="409"/>
      <c r="AE31" s="409"/>
      <c r="AF31" s="409"/>
      <c r="AG31" s="409"/>
      <c r="AH31" s="409"/>
      <c r="AI31" s="409"/>
      <c r="AJ31" s="409"/>
      <c r="AK31" s="409"/>
      <c r="AL31" s="409"/>
      <c r="AM31" s="411"/>
      <c r="AN31" s="409"/>
      <c r="AO31" s="409"/>
      <c r="AP31" s="409"/>
      <c r="AQ31" s="409"/>
      <c r="AR31" s="409"/>
      <c r="AS31" s="409"/>
      <c r="AT31" s="409"/>
      <c r="AU31" s="409"/>
      <c r="AV31" s="409"/>
      <c r="AW31" s="409"/>
      <c r="AX31" s="409"/>
      <c r="AY31" s="411"/>
      <c r="AZ31" s="409"/>
      <c r="BA31" s="409"/>
      <c r="BB31" s="409">
        <v>0</v>
      </c>
      <c r="BC31" s="409">
        <v>0</v>
      </c>
      <c r="BD31" s="409">
        <v>0</v>
      </c>
      <c r="BE31" s="409">
        <v>0</v>
      </c>
      <c r="BF31" s="409">
        <v>0</v>
      </c>
      <c r="BG31" s="409">
        <v>0</v>
      </c>
      <c r="BH31" s="409">
        <v>0</v>
      </c>
      <c r="BI31" s="409">
        <v>0</v>
      </c>
      <c r="BJ31" s="409">
        <v>0</v>
      </c>
      <c r="BK31" s="411">
        <v>0</v>
      </c>
      <c r="BL31" s="409">
        <v>0</v>
      </c>
      <c r="BM31" s="409">
        <v>0</v>
      </c>
      <c r="BN31" s="409">
        <v>0</v>
      </c>
      <c r="BO31" s="409">
        <v>0</v>
      </c>
      <c r="BP31" s="409">
        <v>0</v>
      </c>
      <c r="BQ31" s="409">
        <v>0</v>
      </c>
      <c r="BR31" s="409">
        <v>0</v>
      </c>
      <c r="BS31" s="409">
        <v>0</v>
      </c>
      <c r="BT31" s="409">
        <v>0</v>
      </c>
      <c r="BU31" s="409">
        <v>0</v>
      </c>
      <c r="BV31" s="409">
        <v>0</v>
      </c>
      <c r="BW31" s="411">
        <v>0</v>
      </c>
      <c r="BX31" s="409">
        <v>0</v>
      </c>
      <c r="BY31" s="409">
        <v>0</v>
      </c>
      <c r="BZ31" s="409">
        <v>0</v>
      </c>
      <c r="CA31" s="409">
        <v>0</v>
      </c>
      <c r="CB31" s="409">
        <v>0</v>
      </c>
      <c r="CC31" s="409">
        <v>0</v>
      </c>
      <c r="CD31" s="409">
        <v>0</v>
      </c>
      <c r="CE31" s="409">
        <v>0</v>
      </c>
      <c r="CF31" s="409">
        <v>0</v>
      </c>
      <c r="CG31" s="409">
        <v>0</v>
      </c>
      <c r="CH31" s="409">
        <v>1512936</v>
      </c>
      <c r="CI31" s="409"/>
    </row>
    <row r="32" spans="1:90" s="412" customFormat="1" ht="25.5">
      <c r="A32" s="406">
        <v>11</v>
      </c>
      <c r="B32" s="407" t="s">
        <v>76</v>
      </c>
      <c r="C32" s="407"/>
      <c r="D32" s="407"/>
      <c r="E32" s="407"/>
      <c r="F32" s="407"/>
      <c r="G32" s="407"/>
      <c r="H32" s="407"/>
      <c r="I32" s="407"/>
      <c r="J32" s="407"/>
      <c r="K32" s="407"/>
      <c r="L32" s="407"/>
      <c r="M32" s="407"/>
      <c r="N32" s="408"/>
      <c r="O32" s="407"/>
      <c r="P32" s="407"/>
      <c r="Q32" s="407"/>
      <c r="R32" s="407"/>
      <c r="S32" s="407"/>
      <c r="T32" s="407"/>
      <c r="U32" s="407"/>
      <c r="V32" s="407"/>
      <c r="W32" s="407"/>
      <c r="X32" s="407"/>
      <c r="Y32" s="407"/>
      <c r="Z32" s="408"/>
      <c r="AA32" s="409"/>
      <c r="AB32" s="409"/>
      <c r="AC32" s="409"/>
      <c r="AD32" s="409"/>
      <c r="AE32" s="409"/>
      <c r="AF32" s="409"/>
      <c r="AG32" s="409">
        <f>SUM(AD22:AO22)</f>
        <v>8918259</v>
      </c>
      <c r="AH32" s="409">
        <f>SUM(AD23:AO23)</f>
        <v>5168493.5999999996</v>
      </c>
      <c r="AI32" s="409">
        <f>SUM(AD25:AO25)</f>
        <v>1170382</v>
      </c>
      <c r="AJ32" s="409">
        <f>SUM(AD28:AO28)</f>
        <v>1938510</v>
      </c>
      <c r="AK32" s="409">
        <f>SUM(AD29:AO29)</f>
        <v>32496</v>
      </c>
      <c r="AL32" s="409"/>
      <c r="AM32" s="411"/>
      <c r="AN32" s="409"/>
      <c r="AO32" s="409"/>
      <c r="AP32" s="409"/>
      <c r="AQ32" s="409">
        <f>SUM(AP22:BA22)</f>
        <v>8862534</v>
      </c>
      <c r="AR32" s="409">
        <f>SUM(AP23:BA23)</f>
        <v>2953200</v>
      </c>
      <c r="AS32" s="409">
        <f>SUM(AP25:BA25)</f>
        <v>1782854</v>
      </c>
      <c r="AT32" s="409">
        <f>SUM(AP26:BA26)</f>
        <v>360738</v>
      </c>
      <c r="AU32" s="409">
        <f>SUM(AP27:BA27)</f>
        <v>781440</v>
      </c>
      <c r="AV32" s="409">
        <f>SUM(AP28:BA28)</f>
        <v>1968000</v>
      </c>
      <c r="AW32" s="409"/>
      <c r="AX32" s="409"/>
      <c r="AY32" s="411"/>
      <c r="AZ32" s="409"/>
      <c r="BA32" s="409"/>
      <c r="BB32" s="409"/>
      <c r="BC32" s="409"/>
      <c r="BD32" s="409"/>
      <c r="BE32" s="409"/>
      <c r="BF32" s="409"/>
      <c r="BG32" s="409">
        <v>0</v>
      </c>
      <c r="BH32" s="409">
        <v>0</v>
      </c>
      <c r="BI32" s="409">
        <v>0</v>
      </c>
      <c r="BJ32" s="409">
        <v>0</v>
      </c>
      <c r="BK32" s="411">
        <v>0</v>
      </c>
      <c r="BL32" s="409">
        <v>0</v>
      </c>
      <c r="BM32" s="409">
        <v>0</v>
      </c>
      <c r="BN32" s="409">
        <v>0</v>
      </c>
      <c r="BO32" s="409">
        <v>0</v>
      </c>
      <c r="BP32" s="409">
        <v>249033</v>
      </c>
      <c r="BQ32" s="409">
        <v>700358</v>
      </c>
      <c r="BR32" s="409">
        <v>872710</v>
      </c>
      <c r="BS32" s="409">
        <v>841133</v>
      </c>
      <c r="BT32" s="409">
        <v>796540</v>
      </c>
      <c r="BU32" s="409">
        <v>755128</v>
      </c>
      <c r="BV32" s="409">
        <v>844887.89</v>
      </c>
      <c r="BW32" s="409">
        <v>836001</v>
      </c>
      <c r="BX32" s="413">
        <v>841133</v>
      </c>
      <c r="BY32" s="413">
        <v>742272</v>
      </c>
      <c r="BZ32" s="409">
        <v>718720</v>
      </c>
      <c r="CA32" s="402">
        <v>660925</v>
      </c>
      <c r="CB32" s="409">
        <v>541014</v>
      </c>
      <c r="CC32" s="409">
        <v>400256</v>
      </c>
      <c r="CD32" s="409">
        <v>933234</v>
      </c>
      <c r="CE32" s="409">
        <v>882873</v>
      </c>
      <c r="CF32" s="409">
        <v>882873</v>
      </c>
      <c r="CG32" s="409">
        <v>882873</v>
      </c>
      <c r="CH32" s="409">
        <v>882873</v>
      </c>
      <c r="CI32" s="409">
        <v>828537</v>
      </c>
      <c r="CJ32" s="409">
        <v>803493</v>
      </c>
    </row>
    <row r="33" spans="1:88" s="412" customFormat="1" ht="12.75">
      <c r="A33" s="406">
        <v>12</v>
      </c>
      <c r="B33" s="407" t="s">
        <v>77</v>
      </c>
      <c r="C33" s="407"/>
      <c r="D33" s="407"/>
      <c r="E33" s="407"/>
      <c r="F33" s="407"/>
      <c r="G33" s="407"/>
      <c r="H33" s="407"/>
      <c r="I33" s="407"/>
      <c r="J33" s="407">
        <f>SUM(F22:Q22)</f>
        <v>1550382</v>
      </c>
      <c r="K33" s="407">
        <f>SUM(F23:Q23)</f>
        <v>0</v>
      </c>
      <c r="L33" s="407">
        <f>SUM(F25:Q25)</f>
        <v>1111760</v>
      </c>
      <c r="M33" s="407">
        <f>SUM(F28:Q28)</f>
        <v>2049996</v>
      </c>
      <c r="N33" s="408">
        <f>SUM(F29:Q29)</f>
        <v>32496</v>
      </c>
      <c r="O33" s="407"/>
      <c r="P33" s="407"/>
      <c r="Q33" s="407"/>
      <c r="R33" s="407"/>
      <c r="S33" s="407"/>
      <c r="T33" s="407"/>
      <c r="U33" s="407"/>
      <c r="V33" s="407">
        <f>SUM(R22:AC22)</f>
        <v>4935050</v>
      </c>
      <c r="W33" s="407">
        <f>SUM(R23:AC23)</f>
        <v>0</v>
      </c>
      <c r="X33" s="407">
        <f>SUM(R25:AC25)</f>
        <v>1173947</v>
      </c>
      <c r="Y33" s="407">
        <f>SUM(R28:AC28)</f>
        <v>2049996</v>
      </c>
      <c r="Z33" s="408">
        <f>SUM(R29:AC29)</f>
        <v>32496</v>
      </c>
      <c r="AA33" s="409"/>
      <c r="AB33" s="409"/>
      <c r="AC33" s="409"/>
      <c r="AD33" s="409"/>
      <c r="AE33" s="409"/>
      <c r="AF33" s="409"/>
      <c r="AG33" s="414" t="s">
        <v>140</v>
      </c>
      <c r="AH33" s="415">
        <f>SUM(AG32:AK32)</f>
        <v>17228140.600000001</v>
      </c>
      <c r="AI33" s="409"/>
      <c r="AJ33" s="409"/>
      <c r="AK33" s="409"/>
      <c r="AL33" s="409"/>
      <c r="AM33" s="411"/>
      <c r="AN33" s="409"/>
      <c r="AO33" s="409"/>
      <c r="AP33" s="409"/>
      <c r="AQ33" s="414" t="s">
        <v>141</v>
      </c>
      <c r="AR33" s="409"/>
      <c r="AS33" s="409">
        <f>SUM(AQ32:AV32)</f>
        <v>16708766</v>
      </c>
      <c r="AT33" s="409"/>
      <c r="AU33" s="409"/>
      <c r="AV33" s="409"/>
      <c r="AW33" s="409"/>
      <c r="AX33" s="409"/>
      <c r="AY33" s="411"/>
      <c r="AZ33" s="409"/>
      <c r="BA33" s="409"/>
      <c r="BB33" s="409"/>
      <c r="BC33" s="409"/>
      <c r="BD33" s="409"/>
      <c r="BE33" s="409"/>
      <c r="BF33" s="409"/>
      <c r="BG33" s="409">
        <v>0</v>
      </c>
      <c r="BH33" s="409">
        <v>0</v>
      </c>
      <c r="BI33" s="409">
        <v>0</v>
      </c>
      <c r="BJ33" s="409">
        <v>0</v>
      </c>
      <c r="BK33" s="411">
        <v>0</v>
      </c>
      <c r="BL33" s="409">
        <v>0</v>
      </c>
      <c r="BM33" s="409">
        <v>0</v>
      </c>
      <c r="BN33" s="409">
        <v>0</v>
      </c>
      <c r="BO33" s="409">
        <v>0</v>
      </c>
      <c r="BP33" s="409">
        <v>0</v>
      </c>
      <c r="BQ33" s="409">
        <v>0</v>
      </c>
      <c r="BR33" s="409">
        <v>0</v>
      </c>
      <c r="BS33" s="409">
        <v>0</v>
      </c>
      <c r="BT33" s="409">
        <v>0</v>
      </c>
      <c r="BU33" s="409">
        <v>0</v>
      </c>
      <c r="BV33" s="409">
        <v>0</v>
      </c>
      <c r="BW33" s="411">
        <v>0</v>
      </c>
      <c r="BX33" s="409">
        <v>0</v>
      </c>
      <c r="BY33" s="409">
        <v>0</v>
      </c>
      <c r="BZ33" s="409"/>
      <c r="CA33" s="402"/>
      <c r="CB33" s="402"/>
      <c r="CC33" s="402"/>
      <c r="CD33" s="409">
        <v>221005</v>
      </c>
      <c r="CE33" s="409"/>
      <c r="CF33" s="409"/>
      <c r="CG33" s="409"/>
      <c r="CH33" s="409"/>
      <c r="CI33" s="409"/>
    </row>
    <row r="34" spans="1:88" s="412" customFormat="1" ht="12.75">
      <c r="A34" s="406">
        <v>13</v>
      </c>
      <c r="B34" s="407" t="s">
        <v>78</v>
      </c>
      <c r="C34" s="407"/>
      <c r="D34" s="407"/>
      <c r="E34" s="407"/>
      <c r="F34" s="407"/>
      <c r="G34" s="407"/>
      <c r="H34" s="407"/>
      <c r="I34" s="414" t="s">
        <v>144</v>
      </c>
      <c r="J34" s="407">
        <f>SUM(J33:N33)</f>
        <v>4744634</v>
      </c>
      <c r="K34" s="407"/>
      <c r="L34" s="407"/>
      <c r="M34" s="407"/>
      <c r="N34" s="408"/>
      <c r="O34" s="407"/>
      <c r="P34" s="407"/>
      <c r="Q34" s="407"/>
      <c r="R34" s="407"/>
      <c r="S34" s="407"/>
      <c r="T34" s="407"/>
      <c r="U34" s="407"/>
      <c r="V34" s="414" t="s">
        <v>143</v>
      </c>
      <c r="W34" s="407">
        <f>SUM(V33:Z33)</f>
        <v>8191489</v>
      </c>
      <c r="X34" s="407"/>
      <c r="Y34" s="407"/>
      <c r="Z34" s="408"/>
      <c r="AA34" s="409"/>
      <c r="AB34" s="409"/>
      <c r="AC34" s="409"/>
      <c r="AD34" s="409"/>
      <c r="AE34" s="409"/>
      <c r="AF34" s="409"/>
      <c r="AG34" s="409"/>
      <c r="AH34" s="409"/>
      <c r="AI34" s="409"/>
      <c r="AJ34" s="409"/>
      <c r="AK34" s="409"/>
      <c r="AL34" s="409"/>
      <c r="AM34" s="411"/>
      <c r="AN34" s="409"/>
      <c r="AO34" s="409"/>
      <c r="AP34" s="409"/>
      <c r="AQ34" s="409"/>
      <c r="AR34" s="409"/>
      <c r="AS34" s="409"/>
      <c r="AT34" s="409"/>
      <c r="AU34" s="409"/>
      <c r="AV34" s="409"/>
      <c r="AW34" s="409"/>
      <c r="AX34" s="409"/>
      <c r="AY34" s="411"/>
      <c r="AZ34" s="409"/>
      <c r="BA34" s="409"/>
      <c r="BB34" s="409"/>
      <c r="BC34" s="409"/>
      <c r="BD34" s="409"/>
      <c r="BE34" s="409"/>
      <c r="BF34" s="409"/>
      <c r="BG34" s="409">
        <v>0</v>
      </c>
      <c r="BH34" s="409">
        <v>0</v>
      </c>
      <c r="BI34" s="409">
        <v>0</v>
      </c>
      <c r="BJ34" s="409">
        <v>0</v>
      </c>
      <c r="BK34" s="411">
        <v>0</v>
      </c>
      <c r="BL34" s="409">
        <v>0</v>
      </c>
      <c r="BM34" s="409">
        <v>0</v>
      </c>
      <c r="BN34" s="409">
        <v>0</v>
      </c>
      <c r="BO34" s="409">
        <v>0</v>
      </c>
      <c r="BP34" s="409">
        <v>0</v>
      </c>
      <c r="BQ34" s="409">
        <v>0</v>
      </c>
      <c r="BR34" s="409">
        <v>0</v>
      </c>
      <c r="BS34" s="409">
        <v>0</v>
      </c>
      <c r="BT34" s="409">
        <v>0</v>
      </c>
      <c r="BU34" s="409">
        <v>0</v>
      </c>
      <c r="BV34" s="409">
        <v>5941</v>
      </c>
      <c r="BW34" s="411">
        <v>55951</v>
      </c>
      <c r="BX34" s="409">
        <v>75263</v>
      </c>
      <c r="BY34" s="409">
        <v>42611</v>
      </c>
      <c r="BZ34" s="406">
        <v>0</v>
      </c>
      <c r="CA34" s="406">
        <v>0</v>
      </c>
      <c r="CB34" s="409">
        <v>47271</v>
      </c>
      <c r="CC34" s="402">
        <v>94165</v>
      </c>
      <c r="CD34" s="409">
        <v>151278</v>
      </c>
      <c r="CE34" s="409">
        <v>54442</v>
      </c>
      <c r="CF34" s="409">
        <v>36146</v>
      </c>
      <c r="CG34" s="409">
        <v>39618</v>
      </c>
      <c r="CH34" s="409">
        <v>67383</v>
      </c>
      <c r="CI34" s="409">
        <v>69168</v>
      </c>
      <c r="CJ34" s="409">
        <v>44625</v>
      </c>
    </row>
    <row r="35" spans="1:88" s="412" customFormat="1" ht="25.5">
      <c r="A35" s="406">
        <v>14</v>
      </c>
      <c r="B35" s="407" t="s">
        <v>139</v>
      </c>
      <c r="C35" s="407"/>
      <c r="D35" s="407"/>
      <c r="E35" s="407"/>
      <c r="F35" s="407"/>
      <c r="G35" s="407"/>
      <c r="H35" s="407"/>
      <c r="I35" s="407"/>
      <c r="J35" s="407"/>
      <c r="K35" s="407"/>
      <c r="L35" s="407"/>
      <c r="M35" s="407"/>
      <c r="N35" s="408"/>
      <c r="O35" s="407"/>
      <c r="P35" s="407"/>
      <c r="Q35" s="407"/>
      <c r="R35" s="407"/>
      <c r="S35" s="407"/>
      <c r="T35" s="407"/>
      <c r="U35" s="407"/>
      <c r="V35" s="407"/>
      <c r="W35" s="407"/>
      <c r="X35" s="407"/>
      <c r="Y35" s="407"/>
      <c r="Z35" s="408"/>
      <c r="AA35" s="409"/>
      <c r="AB35" s="409"/>
      <c r="AC35" s="409"/>
      <c r="AD35" s="409"/>
      <c r="AE35" s="409"/>
      <c r="AF35" s="409"/>
      <c r="AG35" s="409"/>
      <c r="AH35" s="409"/>
      <c r="AI35" s="409"/>
      <c r="AJ35" s="409"/>
      <c r="AK35" s="409"/>
      <c r="AL35" s="409"/>
      <c r="AM35" s="411"/>
      <c r="AN35" s="409"/>
      <c r="AO35" s="409"/>
      <c r="AP35" s="409"/>
      <c r="AQ35" s="409"/>
      <c r="AR35" s="409"/>
      <c r="AS35" s="409"/>
      <c r="AT35" s="409"/>
      <c r="AU35" s="409"/>
      <c r="AV35" s="409"/>
      <c r="AW35" s="409"/>
      <c r="AX35" s="409"/>
      <c r="AY35" s="411"/>
      <c r="AZ35" s="409"/>
      <c r="BA35" s="409"/>
      <c r="BB35" s="409"/>
      <c r="BC35" s="409"/>
      <c r="BD35" s="409"/>
      <c r="BE35" s="409"/>
      <c r="BF35" s="409"/>
      <c r="BG35" s="409"/>
      <c r="BH35" s="409"/>
      <c r="BI35" s="409"/>
      <c r="BJ35" s="409"/>
      <c r="BK35" s="411"/>
      <c r="BL35" s="409"/>
      <c r="BM35" s="409"/>
      <c r="BN35" s="409"/>
      <c r="BO35" s="409"/>
      <c r="BP35" s="409"/>
      <c r="BQ35" s="409"/>
      <c r="BR35" s="409"/>
      <c r="BS35" s="409"/>
      <c r="BT35" s="409"/>
      <c r="BU35" s="409"/>
      <c r="BW35" s="416"/>
      <c r="BX35" s="409"/>
      <c r="BY35" s="409"/>
      <c r="BZ35" s="409"/>
      <c r="CA35" s="402"/>
      <c r="CB35" s="402"/>
      <c r="CC35" s="402"/>
      <c r="CD35" s="409"/>
      <c r="CE35" s="409"/>
      <c r="CF35" s="409"/>
      <c r="CG35" s="409"/>
      <c r="CH35" s="409"/>
      <c r="CI35" s="409"/>
      <c r="CJ35" s="412">
        <v>611062</v>
      </c>
    </row>
    <row r="36" spans="1:88" s="412" customFormat="1" ht="12.75">
      <c r="A36" s="406"/>
      <c r="B36" s="407"/>
      <c r="C36" s="407"/>
      <c r="D36" s="407"/>
      <c r="E36" s="407"/>
      <c r="F36" s="407"/>
      <c r="G36" s="407"/>
      <c r="H36" s="407"/>
      <c r="I36" s="407"/>
      <c r="J36" s="407"/>
      <c r="K36" s="407"/>
      <c r="L36" s="407"/>
      <c r="M36" s="407"/>
      <c r="N36" s="408"/>
      <c r="O36" s="407"/>
      <c r="P36" s="407"/>
      <c r="Q36" s="407"/>
      <c r="R36" s="407"/>
      <c r="S36" s="407"/>
      <c r="T36" s="407"/>
      <c r="U36" s="407"/>
      <c r="V36" s="407"/>
      <c r="W36" s="407"/>
      <c r="X36" s="407"/>
      <c r="Y36" s="407"/>
      <c r="Z36" s="408"/>
      <c r="AA36" s="409"/>
      <c r="AB36" s="409"/>
      <c r="AC36" s="409"/>
      <c r="AD36" s="409"/>
      <c r="AE36" s="409"/>
      <c r="AF36" s="409"/>
      <c r="AG36" s="409"/>
      <c r="AH36" s="409"/>
      <c r="AI36" s="409"/>
      <c r="AJ36" s="409"/>
      <c r="AK36" s="409"/>
      <c r="AL36" s="409"/>
      <c r="AM36" s="411"/>
      <c r="AN36" s="409"/>
      <c r="AO36" s="409"/>
      <c r="AP36" s="409"/>
      <c r="AQ36" s="409"/>
      <c r="AR36" s="409"/>
      <c r="AS36" s="409"/>
      <c r="AT36" s="409"/>
      <c r="AU36" s="409"/>
      <c r="AV36" s="409"/>
      <c r="AW36" s="409"/>
      <c r="AX36" s="409"/>
      <c r="AY36" s="411"/>
      <c r="AZ36" s="409"/>
      <c r="BA36" s="409"/>
      <c r="BB36" s="409"/>
      <c r="BC36" s="409"/>
      <c r="BD36" s="409"/>
      <c r="BE36" s="409"/>
      <c r="BF36" s="409"/>
      <c r="BG36" s="409"/>
      <c r="BH36" s="409"/>
      <c r="BI36" s="409"/>
      <c r="BJ36" s="409"/>
      <c r="BK36" s="411"/>
      <c r="BL36" s="409"/>
      <c r="BM36" s="409"/>
      <c r="BN36" s="409"/>
      <c r="BO36" s="409"/>
      <c r="BP36" s="409"/>
      <c r="BQ36" s="409"/>
      <c r="BR36" s="409"/>
      <c r="BS36" s="409"/>
      <c r="BT36" s="409"/>
      <c r="BU36" s="409"/>
      <c r="BV36" s="409"/>
      <c r="BW36" s="411"/>
      <c r="BX36" s="409"/>
      <c r="BY36" s="409"/>
      <c r="BZ36" s="409"/>
      <c r="CA36" s="402"/>
      <c r="CB36" s="402"/>
      <c r="CC36" s="402"/>
      <c r="CD36" s="409"/>
      <c r="CE36" s="409"/>
      <c r="CF36" s="409"/>
      <c r="CG36" s="409"/>
      <c r="CH36" s="409"/>
      <c r="CI36" s="409"/>
    </row>
    <row r="37" spans="1:88" s="412" customFormat="1" ht="12.75">
      <c r="A37" s="406"/>
      <c r="B37" s="407"/>
      <c r="C37" s="407"/>
      <c r="D37" s="407"/>
      <c r="E37" s="407"/>
      <c r="F37" s="407"/>
      <c r="G37" s="407"/>
      <c r="H37" s="407"/>
      <c r="I37" s="407"/>
      <c r="J37" s="407"/>
      <c r="K37" s="407"/>
      <c r="L37" s="407"/>
      <c r="M37" s="407"/>
      <c r="N37" s="408"/>
      <c r="O37" s="407"/>
      <c r="P37" s="407"/>
      <c r="Q37" s="407"/>
      <c r="R37" s="407"/>
      <c r="S37" s="407"/>
      <c r="T37" s="407"/>
      <c r="U37" s="407"/>
      <c r="V37" s="407"/>
      <c r="W37" s="407"/>
      <c r="X37" s="407"/>
      <c r="Y37" s="407"/>
      <c r="Z37" s="408"/>
      <c r="AA37" s="409"/>
      <c r="AB37" s="409"/>
      <c r="AC37" s="409"/>
      <c r="AD37" s="409"/>
      <c r="AE37" s="409"/>
      <c r="AF37" s="409"/>
      <c r="AG37" s="409"/>
      <c r="AH37" s="409"/>
      <c r="AI37" s="409"/>
      <c r="AJ37" s="409"/>
      <c r="AK37" s="409"/>
      <c r="AL37" s="409"/>
      <c r="AM37" s="411"/>
      <c r="AN37" s="409"/>
      <c r="AO37" s="409"/>
      <c r="AP37" s="409"/>
      <c r="AQ37" s="409"/>
      <c r="AR37" s="409"/>
      <c r="AS37" s="409"/>
      <c r="AT37" s="409"/>
      <c r="AU37" s="409"/>
      <c r="AV37" s="409"/>
      <c r="AW37" s="409"/>
      <c r="AX37" s="409"/>
      <c r="AY37" s="411"/>
      <c r="AZ37" s="409"/>
      <c r="BA37" s="409"/>
      <c r="BB37" s="409"/>
      <c r="BC37" s="409"/>
      <c r="BD37" s="409"/>
      <c r="BE37" s="409"/>
      <c r="BF37" s="409"/>
      <c r="BG37" s="409"/>
      <c r="BH37" s="409"/>
      <c r="BI37" s="409"/>
      <c r="BJ37" s="409"/>
      <c r="BK37" s="411"/>
      <c r="BL37" s="409"/>
      <c r="BM37" s="409"/>
      <c r="BN37" s="409"/>
      <c r="BO37" s="409"/>
      <c r="BP37" s="409"/>
      <c r="BQ37" s="409"/>
      <c r="BR37" s="409"/>
      <c r="BS37" s="409"/>
      <c r="BT37" s="409"/>
      <c r="BU37" s="409"/>
      <c r="BV37" s="409"/>
      <c r="BW37" s="411"/>
      <c r="BX37" s="409"/>
      <c r="BY37" s="409"/>
      <c r="BZ37" s="409"/>
      <c r="CA37" s="402"/>
      <c r="CB37" s="402"/>
      <c r="CC37" s="402"/>
      <c r="CD37" s="409"/>
      <c r="CE37" s="409"/>
      <c r="CF37" s="409"/>
      <c r="CG37" s="409"/>
      <c r="CH37" s="409"/>
      <c r="CI37" s="409"/>
    </row>
    <row r="38" spans="1:88" s="412" customFormat="1" ht="12.75">
      <c r="A38" s="406"/>
      <c r="B38" s="407"/>
      <c r="C38" s="407"/>
      <c r="D38" s="407"/>
      <c r="E38" s="407"/>
      <c r="F38" s="407"/>
      <c r="G38" s="407"/>
      <c r="H38" s="407"/>
      <c r="I38" s="407"/>
      <c r="J38" s="407"/>
      <c r="K38" s="407"/>
      <c r="L38" s="407"/>
      <c r="M38" s="407"/>
      <c r="N38" s="408"/>
      <c r="O38" s="407"/>
      <c r="P38" s="407"/>
      <c r="Q38" s="407"/>
      <c r="R38" s="407"/>
      <c r="S38" s="407"/>
      <c r="T38" s="407"/>
      <c r="U38" s="407"/>
      <c r="V38" s="407"/>
      <c r="W38" s="407"/>
      <c r="X38" s="407"/>
      <c r="Y38" s="407"/>
      <c r="Z38" s="408"/>
      <c r="AM38" s="416"/>
      <c r="AY38" s="416"/>
      <c r="BC38" s="412">
        <f>SUM(BB22:BM22)</f>
        <v>9624947</v>
      </c>
      <c r="BD38" s="412">
        <f>SUM(BB23:BM23)</f>
        <v>3158169</v>
      </c>
      <c r="BE38" s="412">
        <f>SUM(BB24:BM24)</f>
        <v>1637787</v>
      </c>
      <c r="BF38" s="412">
        <f>SUM(BB25:BM25)</f>
        <v>2359702</v>
      </c>
      <c r="BG38" s="412">
        <f>SUM(BB26:BM26)</f>
        <v>480984</v>
      </c>
      <c r="BH38" s="412">
        <f>SUM(BB27:BM27)</f>
        <v>937728</v>
      </c>
      <c r="BI38" s="412">
        <f>SUM(BB28:BM28)</f>
        <v>1215840</v>
      </c>
      <c r="BJ38" s="412">
        <f>SUM(BB29:BM29)</f>
        <v>39834</v>
      </c>
      <c r="BK38" s="416"/>
      <c r="BN38" s="412">
        <f>SUM(BN22:BY22)</f>
        <v>5273612</v>
      </c>
      <c r="BO38" s="412">
        <f>SUM(BN23:BY23)</f>
        <v>475785.57</v>
      </c>
      <c r="BP38" s="412">
        <f>SUM(BN24:BY24)</f>
        <v>18030</v>
      </c>
      <c r="BQ38" s="412">
        <f>SUM(BN25:BY25)</f>
        <v>2213059</v>
      </c>
      <c r="BR38" s="412">
        <f>SUM(BN26:BY26)</f>
        <v>400619</v>
      </c>
      <c r="BS38" s="412">
        <f>SUM(BN27:BZ27)</f>
        <v>338720</v>
      </c>
      <c r="BT38" s="412">
        <f>SUM(BN28:BY28)</f>
        <v>1254888</v>
      </c>
      <c r="BU38" s="412">
        <f>SUM(BN29:BY29)</f>
        <v>53112</v>
      </c>
      <c r="BV38" s="412">
        <f>SUM(BN30:BY30)</f>
        <v>0</v>
      </c>
      <c r="BW38" s="412">
        <f>SUM(BN31:BY31)</f>
        <v>0</v>
      </c>
      <c r="BX38" s="406">
        <f>SUM(BN32:BY32)</f>
        <v>7479195.8899999997</v>
      </c>
      <c r="BY38" s="412">
        <f>SUM(BN33:BY33)</f>
        <v>0</v>
      </c>
      <c r="BZ38" s="406">
        <f>SUM(BN34:BY34)</f>
        <v>179766</v>
      </c>
      <c r="CB38" s="421"/>
      <c r="CC38" s="403"/>
    </row>
    <row r="39" spans="1:88" s="272" customFormat="1">
      <c r="A39" s="399"/>
      <c r="B39" s="400"/>
      <c r="C39" s="400"/>
      <c r="D39" s="400"/>
      <c r="E39" s="400"/>
      <c r="F39" s="400"/>
      <c r="G39" s="400"/>
      <c r="H39" s="400"/>
      <c r="I39" s="400"/>
      <c r="J39" s="400"/>
      <c r="K39" s="400"/>
      <c r="L39" s="400"/>
      <c r="M39" s="400"/>
      <c r="N39" s="401"/>
      <c r="O39" s="400"/>
      <c r="P39" s="400"/>
      <c r="Q39" s="400"/>
      <c r="R39" s="400"/>
      <c r="S39" s="400"/>
      <c r="T39" s="400"/>
      <c r="U39" s="400"/>
      <c r="V39" s="400"/>
      <c r="W39" s="400"/>
      <c r="X39" s="400"/>
      <c r="Y39" s="400"/>
      <c r="Z39" s="401"/>
      <c r="AM39" s="405"/>
      <c r="AY39" s="405"/>
      <c r="BC39" s="404" t="s">
        <v>142</v>
      </c>
      <c r="BE39" s="272">
        <f>SUM(BC38:BJ38)</f>
        <v>19454991</v>
      </c>
      <c r="BK39" s="405"/>
      <c r="BQ39" s="404" t="s">
        <v>145</v>
      </c>
      <c r="BR39" s="272">
        <f>SUM(BN38:BZ38)</f>
        <v>17686787.460000001</v>
      </c>
      <c r="BW39" s="405"/>
      <c r="BX39" s="399"/>
      <c r="BZ39" s="399"/>
      <c r="CA39" s="421"/>
      <c r="CC39" s="403"/>
    </row>
    <row r="40" spans="1:88" s="272" customFormat="1" ht="14.25">
      <c r="A40" s="399"/>
      <c r="B40" s="400"/>
      <c r="C40" s="400"/>
      <c r="D40" s="400"/>
      <c r="E40" s="400"/>
      <c r="F40" s="400"/>
      <c r="G40" s="400"/>
      <c r="H40" s="400"/>
      <c r="I40" s="400"/>
      <c r="J40" s="400"/>
      <c r="K40" s="400"/>
      <c r="L40" s="400"/>
      <c r="M40" s="400"/>
      <c r="N40" s="401"/>
      <c r="O40" s="400"/>
      <c r="P40" s="400"/>
      <c r="Q40" s="400"/>
      <c r="R40" s="400"/>
      <c r="S40" s="400"/>
      <c r="T40" s="400"/>
      <c r="U40" s="400"/>
      <c r="V40" s="400"/>
      <c r="W40" s="400"/>
      <c r="X40" s="400"/>
      <c r="Y40" s="400"/>
      <c r="Z40" s="401"/>
      <c r="AM40" s="405"/>
      <c r="AY40" s="405"/>
      <c r="BK40" s="405"/>
      <c r="BW40" s="405"/>
      <c r="BX40" s="399"/>
      <c r="BZ40" s="399"/>
      <c r="CA40" s="421"/>
      <c r="CB40" s="403"/>
      <c r="CC40" s="403"/>
    </row>
    <row r="42" spans="1:88">
      <c r="BW42" s="411">
        <f>SUM(BZ22:CK22)</f>
        <v>6491101.9500000002</v>
      </c>
      <c r="BX42" s="409">
        <f>SUM(BZ23:CK23)</f>
        <v>1197512.96</v>
      </c>
      <c r="BY42" s="409">
        <f>SUM(BZ24:CK24)</f>
        <v>0</v>
      </c>
      <c r="BZ42" s="409">
        <f>SUM(BZ25:CK25)</f>
        <v>2033976</v>
      </c>
      <c r="CA42" s="402">
        <f>SUM(BZ26:CK26)</f>
        <v>775824</v>
      </c>
      <c r="CB42" s="402">
        <f>SUM(BZ27:CL27)</f>
        <v>1097592</v>
      </c>
      <c r="CC42" s="403">
        <f>SUM(BZ28:CK28)</f>
        <v>1002932</v>
      </c>
      <c r="CD42">
        <f>SUM(BZ29:CK29)</f>
        <v>44868</v>
      </c>
      <c r="CE42">
        <f>SUM(BZ30:CK30)</f>
        <v>1817288</v>
      </c>
      <c r="CF42">
        <f>SUM(BZ31:CK31)</f>
        <v>1512936</v>
      </c>
      <c r="CG42">
        <f>SUM(BZ32:CK32)</f>
        <v>8417671</v>
      </c>
      <c r="CH42">
        <f>SUM(BZ33:CK33)</f>
        <v>221005</v>
      </c>
      <c r="CI42">
        <f>SUM(BZ34:CK34)</f>
        <v>604096</v>
      </c>
    </row>
    <row r="45" spans="1:88" ht="18.75">
      <c r="CA45" s="485"/>
      <c r="CB45" s="649" t="s">
        <v>581</v>
      </c>
      <c r="CC45" s="648">
        <f>SUM(BW42:CI42)</f>
        <v>25216802.91</v>
      </c>
    </row>
    <row r="46" spans="1:88">
      <c r="CA46" s="485"/>
      <c r="CB46" s="485"/>
    </row>
    <row r="47" spans="1:88">
      <c r="CA47" s="485"/>
      <c r="CB47" s="485"/>
    </row>
    <row r="48" spans="1:88">
      <c r="CA48" s="485"/>
      <c r="CB48" s="485"/>
    </row>
    <row r="49" spans="79:82">
      <c r="CA49" s="485"/>
      <c r="CB49" s="485"/>
    </row>
    <row r="50" spans="79:82">
      <c r="CA50" s="485"/>
      <c r="CB50" s="485"/>
    </row>
    <row r="51" spans="79:82">
      <c r="CA51" s="485"/>
      <c r="CB51" s="485"/>
    </row>
    <row r="52" spans="79:82">
      <c r="CA52" s="485"/>
      <c r="CB52" s="485"/>
    </row>
    <row r="53" spans="79:82">
      <c r="CA53" s="485"/>
      <c r="CB53" s="485"/>
    </row>
    <row r="54" spans="79:82">
      <c r="CA54" s="485"/>
      <c r="CB54" s="485"/>
    </row>
    <row r="55" spans="79:82">
      <c r="CA55" s="485"/>
      <c r="CB55" s="485"/>
    </row>
    <row r="56" spans="79:82">
      <c r="CA56" s="485"/>
      <c r="CB56" s="485"/>
      <c r="CD56" s="484"/>
    </row>
    <row r="57" spans="79:82">
      <c r="CA57" s="485"/>
      <c r="CB57" s="485"/>
    </row>
    <row r="58" spans="79:82">
      <c r="CA58" s="485"/>
      <c r="CB58" s="485"/>
    </row>
    <row r="59" spans="79:82">
      <c r="CA59" s="485"/>
      <c r="CB59" s="485"/>
    </row>
    <row r="60" spans="79:82">
      <c r="CA60" s="485"/>
      <c r="CB60" s="485"/>
    </row>
    <row r="61" spans="79:82">
      <c r="CA61" s="485"/>
      <c r="CB61" s="485"/>
    </row>
    <row r="62" spans="79:82">
      <c r="CA62" s="485"/>
      <c r="CB62" s="485"/>
    </row>
    <row r="63" spans="79:82">
      <c r="CA63" s="485"/>
      <c r="CB63" s="485"/>
    </row>
    <row r="64" spans="79:82">
      <c r="CA64" s="485"/>
      <c r="CB64" s="485"/>
    </row>
    <row r="65" spans="79:82">
      <c r="CA65" s="485"/>
      <c r="CB65" s="486"/>
    </row>
    <row r="66" spans="79:82">
      <c r="CA66" s="485"/>
      <c r="CB66" s="486"/>
    </row>
    <row r="67" spans="79:82">
      <c r="CA67" s="485"/>
      <c r="CB67" s="486"/>
    </row>
    <row r="68" spans="79:82">
      <c r="CA68" s="487"/>
      <c r="CB68" s="486"/>
    </row>
    <row r="69" spans="79:82">
      <c r="CD69">
        <f>CB69*220*5.6955</f>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dimension ref="B1:AH124"/>
  <sheetViews>
    <sheetView view="pageBreakPreview" topLeftCell="J13" zoomScale="80" zoomScaleSheetLayoutView="80" workbookViewId="0">
      <selection activeCell="N46" sqref="N46"/>
    </sheetView>
  </sheetViews>
  <sheetFormatPr defaultRowHeight="15"/>
  <cols>
    <col min="2" max="2" width="9.140625" style="1"/>
    <col min="3" max="3" width="67.42578125" bestFit="1" customWidth="1"/>
    <col min="4" max="4" width="18.28515625" style="185" customWidth="1"/>
    <col min="5" max="5" width="10.42578125" style="186" customWidth="1"/>
    <col min="6" max="6" width="12" style="185" customWidth="1"/>
    <col min="7" max="7" width="16.28515625" style="333" customWidth="1"/>
    <col min="8" max="8" width="22.28515625" style="185" customWidth="1"/>
    <col min="9" max="9" width="15" customWidth="1"/>
    <col min="10" max="10" width="16.7109375" customWidth="1"/>
    <col min="11" max="11" width="19" customWidth="1"/>
    <col min="12" max="12" width="19" style="15" customWidth="1"/>
  </cols>
  <sheetData>
    <row r="1" spans="2:34">
      <c r="B1" s="104"/>
      <c r="C1" s="272"/>
      <c r="D1" s="600"/>
      <c r="E1" s="601"/>
      <c r="F1" s="600"/>
      <c r="G1" s="602"/>
      <c r="H1" s="600"/>
    </row>
    <row r="2" spans="2:34">
      <c r="B2" s="599" t="s">
        <v>168</v>
      </c>
      <c r="C2" s="272"/>
      <c r="D2" s="600"/>
      <c r="E2" s="601"/>
      <c r="F2" s="600"/>
      <c r="G2" s="602"/>
      <c r="H2" s="600"/>
      <c r="M2" s="701"/>
      <c r="N2" s="15"/>
      <c r="O2" s="15"/>
      <c r="P2" s="15"/>
      <c r="Q2" s="15"/>
      <c r="R2" s="15"/>
      <c r="S2" s="15"/>
      <c r="T2" s="15"/>
      <c r="U2" s="15"/>
      <c r="V2" s="15"/>
      <c r="W2" s="15"/>
      <c r="X2" s="15"/>
      <c r="Y2" s="15"/>
      <c r="Z2" s="15"/>
      <c r="AA2" s="15"/>
      <c r="AB2" s="15"/>
      <c r="AC2" s="15"/>
      <c r="AD2" s="15"/>
      <c r="AE2" s="15"/>
      <c r="AF2" s="15"/>
      <c r="AG2" s="15"/>
      <c r="AH2" s="15"/>
    </row>
    <row r="3" spans="2:34">
      <c r="B3" s="508" t="s">
        <v>169</v>
      </c>
      <c r="C3" s="272"/>
      <c r="D3" s="600"/>
      <c r="E3" s="601"/>
      <c r="F3" s="600"/>
      <c r="G3" s="602"/>
      <c r="H3" s="600"/>
      <c r="M3" s="701"/>
      <c r="N3" s="15"/>
      <c r="O3" s="15"/>
      <c r="P3" s="15"/>
      <c r="Q3" s="15"/>
      <c r="R3" s="15"/>
      <c r="S3" s="15"/>
      <c r="T3" s="15"/>
      <c r="U3" s="15"/>
      <c r="V3" s="15"/>
      <c r="W3" s="15"/>
      <c r="X3" s="15"/>
      <c r="Y3" s="15"/>
      <c r="Z3" s="15"/>
      <c r="AA3" s="15"/>
      <c r="AB3" s="15"/>
      <c r="AC3" s="15"/>
      <c r="AD3" s="15"/>
      <c r="AE3" s="15"/>
      <c r="AF3" s="15"/>
      <c r="AG3" s="15"/>
      <c r="AH3" s="15"/>
    </row>
    <row r="4" spans="2:34">
      <c r="B4" s="508" t="s">
        <v>79</v>
      </c>
      <c r="C4" s="272"/>
      <c r="D4" s="600"/>
      <c r="E4" s="601"/>
      <c r="F4" s="600"/>
      <c r="G4" s="602"/>
      <c r="H4" s="600"/>
      <c r="M4" s="701"/>
      <c r="N4" s="15"/>
      <c r="O4" s="15"/>
      <c r="P4" s="15"/>
      <c r="Q4" s="15"/>
      <c r="R4" s="15"/>
      <c r="S4" s="15"/>
      <c r="T4" s="15"/>
      <c r="U4" s="15"/>
      <c r="V4" s="15"/>
      <c r="W4" s="15"/>
      <c r="X4" s="15"/>
      <c r="Y4" s="15"/>
      <c r="Z4" s="15"/>
      <c r="AA4" s="15"/>
      <c r="AB4" s="15"/>
      <c r="AC4" s="15"/>
      <c r="AD4" s="15"/>
      <c r="AE4" s="15"/>
      <c r="AF4" s="15"/>
      <c r="AG4" s="15"/>
      <c r="AH4" s="15"/>
    </row>
    <row r="5" spans="2:34">
      <c r="B5" s="508" t="s">
        <v>170</v>
      </c>
      <c r="C5" s="272"/>
      <c r="D5" s="600"/>
      <c r="E5" s="601"/>
      <c r="F5" s="600"/>
      <c r="G5" s="602"/>
      <c r="H5" s="600"/>
      <c r="M5" s="701"/>
      <c r="N5" s="15"/>
      <c r="O5" s="15"/>
      <c r="P5" s="15"/>
      <c r="Q5" s="15"/>
      <c r="R5" s="15"/>
      <c r="S5" s="15"/>
      <c r="T5" s="15"/>
      <c r="U5" s="15"/>
      <c r="V5" s="15"/>
      <c r="W5" s="15"/>
      <c r="X5" s="15"/>
      <c r="Y5" s="15"/>
      <c r="Z5" s="15"/>
      <c r="AA5" s="15"/>
      <c r="AB5" s="15"/>
      <c r="AC5" s="15"/>
      <c r="AD5" s="15"/>
      <c r="AE5" s="15"/>
      <c r="AF5" s="15"/>
      <c r="AG5" s="15"/>
      <c r="AH5" s="15"/>
    </row>
    <row r="6" spans="2:34">
      <c r="B6" s="508" t="s">
        <v>171</v>
      </c>
      <c r="C6" s="272"/>
      <c r="D6" s="600"/>
      <c r="E6" s="601"/>
      <c r="F6" s="600"/>
      <c r="G6" s="602"/>
      <c r="H6" s="600"/>
      <c r="M6" s="701"/>
      <c r="N6" s="15"/>
      <c r="O6" s="15"/>
      <c r="P6" s="15"/>
      <c r="Q6" s="15"/>
      <c r="R6" s="15"/>
      <c r="S6" s="15"/>
      <c r="T6" s="15"/>
      <c r="U6" s="15"/>
      <c r="V6" s="15"/>
      <c r="W6" s="15"/>
      <c r="X6" s="15"/>
      <c r="Y6" s="15"/>
      <c r="Z6" s="15"/>
      <c r="AA6" s="15"/>
      <c r="AB6" s="15"/>
      <c r="AC6" s="15"/>
      <c r="AD6" s="15"/>
      <c r="AE6" s="15"/>
      <c r="AF6" s="15"/>
      <c r="AG6" s="15"/>
      <c r="AH6" s="15"/>
    </row>
    <row r="7" spans="2:34">
      <c r="B7" s="104"/>
      <c r="C7" s="272"/>
      <c r="D7" s="600"/>
      <c r="E7" s="603" t="s">
        <v>172</v>
      </c>
      <c r="F7" s="600"/>
      <c r="G7" s="602"/>
      <c r="H7" s="600"/>
      <c r="M7" s="701"/>
      <c r="N7" s="15"/>
      <c r="O7" s="15"/>
      <c r="P7" s="15"/>
      <c r="Q7" s="15"/>
      <c r="R7" s="15"/>
      <c r="S7" s="15"/>
      <c r="T7" s="15"/>
      <c r="U7" s="15"/>
      <c r="V7" s="15"/>
      <c r="W7" s="15"/>
      <c r="X7" s="15"/>
      <c r="Y7" s="15"/>
      <c r="Z7" s="15"/>
      <c r="AA7" s="15"/>
      <c r="AB7" s="15"/>
      <c r="AC7" s="15"/>
      <c r="AD7" s="15"/>
      <c r="AE7" s="15"/>
      <c r="AF7" s="15"/>
      <c r="AG7" s="15"/>
      <c r="AH7" s="15"/>
    </row>
    <row r="8" spans="2:34">
      <c r="B8" s="132"/>
      <c r="C8" s="509"/>
      <c r="D8" s="604"/>
      <c r="E8" s="601"/>
      <c r="F8" s="600"/>
      <c r="G8" s="602"/>
      <c r="H8" s="600"/>
      <c r="M8" s="701"/>
      <c r="N8" s="15"/>
      <c r="O8" s="15"/>
      <c r="P8" s="15"/>
      <c r="Q8" s="15"/>
      <c r="R8" s="15"/>
      <c r="S8" s="15"/>
      <c r="T8" s="15"/>
      <c r="U8" s="15"/>
      <c r="V8" s="15"/>
      <c r="W8" s="15"/>
      <c r="X8" s="15"/>
      <c r="Y8" s="15"/>
      <c r="Z8" s="15"/>
      <c r="AA8" s="15"/>
      <c r="AB8" s="15"/>
      <c r="AC8" s="15"/>
      <c r="AD8" s="15"/>
      <c r="AE8" s="15"/>
      <c r="AF8" s="15"/>
      <c r="AG8" s="15"/>
      <c r="AH8" s="15"/>
    </row>
    <row r="9" spans="2:34" s="155" customFormat="1" ht="48.75" customHeight="1">
      <c r="B9" s="103" t="s">
        <v>173</v>
      </c>
      <c r="C9" s="103" t="s">
        <v>174</v>
      </c>
      <c r="D9" s="195" t="s">
        <v>175</v>
      </c>
      <c r="E9" s="196" t="s">
        <v>176</v>
      </c>
      <c r="F9" s="195" t="s">
        <v>177</v>
      </c>
      <c r="G9" s="195" t="s">
        <v>178</v>
      </c>
      <c r="H9" s="195"/>
      <c r="L9" s="154"/>
      <c r="M9" s="702" t="s">
        <v>762</v>
      </c>
      <c r="N9" s="154" t="s">
        <v>763</v>
      </c>
      <c r="O9" s="154" t="s">
        <v>764</v>
      </c>
      <c r="P9" s="154" t="s">
        <v>765</v>
      </c>
      <c r="Q9" s="154"/>
      <c r="R9" s="154"/>
      <c r="S9" s="154"/>
      <c r="T9" s="154"/>
      <c r="U9" s="154"/>
      <c r="V9" s="154"/>
      <c r="W9" s="154"/>
      <c r="X9" s="154"/>
      <c r="Y9" s="154"/>
      <c r="Z9" s="154"/>
      <c r="AA9" s="154"/>
      <c r="AB9" s="154"/>
      <c r="AC9" s="154"/>
      <c r="AD9" s="154"/>
      <c r="AE9" s="154"/>
      <c r="AF9" s="154"/>
      <c r="AG9" s="154"/>
      <c r="AH9" s="154"/>
    </row>
    <row r="10" spans="2:34" s="197" customFormat="1" ht="19.5" customHeight="1">
      <c r="B10" s="103"/>
      <c r="C10" s="605"/>
      <c r="D10" s="195" t="s">
        <v>180</v>
      </c>
      <c r="E10" s="196" t="s">
        <v>181</v>
      </c>
      <c r="F10" s="195" t="s">
        <v>182</v>
      </c>
      <c r="G10" s="573"/>
      <c r="H10" s="195"/>
      <c r="L10" s="706">
        <v>43739</v>
      </c>
      <c r="M10" s="702">
        <v>139</v>
      </c>
      <c r="N10" s="154">
        <v>172</v>
      </c>
      <c r="O10" s="154">
        <v>0</v>
      </c>
      <c r="P10" s="154">
        <v>0</v>
      </c>
      <c r="Q10" s="154"/>
      <c r="R10" s="304"/>
      <c r="S10" s="304"/>
      <c r="T10" s="304"/>
      <c r="U10" s="304"/>
      <c r="V10" s="304"/>
      <c r="W10" s="304"/>
      <c r="X10" s="304"/>
      <c r="Y10" s="304"/>
      <c r="Z10" s="304"/>
      <c r="AA10" s="304"/>
      <c r="AB10" s="304"/>
      <c r="AC10" s="304"/>
      <c r="AD10" s="304"/>
      <c r="AE10" s="304"/>
      <c r="AF10" s="304"/>
      <c r="AG10" s="304"/>
      <c r="AH10" s="304"/>
    </row>
    <row r="11" spans="2:34" ht="15.75" customHeight="1">
      <c r="B11" s="522">
        <v>1</v>
      </c>
      <c r="C11" s="199" t="s">
        <v>184</v>
      </c>
      <c r="D11" s="200">
        <v>426806</v>
      </c>
      <c r="E11" s="201">
        <v>3800</v>
      </c>
      <c r="F11" s="200">
        <v>20324.080000000002</v>
      </c>
      <c r="G11" s="574">
        <v>377848.3</v>
      </c>
      <c r="H11" s="576"/>
      <c r="I11" s="203"/>
      <c r="J11" s="203"/>
      <c r="K11" s="203"/>
      <c r="L11" s="537">
        <v>43770</v>
      </c>
      <c r="M11" s="707">
        <v>182</v>
      </c>
      <c r="N11" s="294">
        <v>195</v>
      </c>
      <c r="O11" s="294">
        <v>0</v>
      </c>
      <c r="P11" s="294">
        <v>0</v>
      </c>
      <c r="Q11" s="294"/>
      <c r="R11" s="15"/>
      <c r="S11" s="15"/>
      <c r="T11" s="15"/>
      <c r="U11" s="15"/>
      <c r="V11" s="15"/>
      <c r="W11" s="15"/>
      <c r="X11" s="15"/>
      <c r="Y11" s="15"/>
      <c r="Z11" s="15"/>
      <c r="AA11" s="15"/>
      <c r="AB11" s="15"/>
      <c r="AC11" s="15"/>
      <c r="AD11" s="15"/>
      <c r="AE11" s="15"/>
      <c r="AF11" s="15"/>
      <c r="AG11" s="15"/>
      <c r="AH11" s="15"/>
    </row>
    <row r="12" spans="2:34" ht="16.5" customHeight="1">
      <c r="B12" s="425">
        <v>2</v>
      </c>
      <c r="C12" s="199" t="s">
        <v>185</v>
      </c>
      <c r="D12" s="200">
        <v>517382</v>
      </c>
      <c r="E12" s="201">
        <v>145900</v>
      </c>
      <c r="F12" s="200">
        <v>24637.23</v>
      </c>
      <c r="G12" s="574">
        <v>346844.55</v>
      </c>
      <c r="H12" s="576"/>
      <c r="I12" s="203"/>
      <c r="J12" s="203"/>
      <c r="K12" s="203"/>
      <c r="L12" s="706">
        <v>43800</v>
      </c>
      <c r="M12" s="707">
        <v>168</v>
      </c>
      <c r="N12" s="294">
        <v>171</v>
      </c>
      <c r="O12" s="294">
        <v>0</v>
      </c>
      <c r="P12" s="294">
        <v>0</v>
      </c>
      <c r="Q12" s="294"/>
      <c r="R12" s="15"/>
      <c r="S12" s="15"/>
      <c r="T12" s="15"/>
      <c r="U12" s="15"/>
      <c r="V12" s="15"/>
      <c r="W12" s="15"/>
      <c r="X12" s="15"/>
      <c r="Y12" s="15"/>
      <c r="Z12" s="15"/>
      <c r="AA12" s="15"/>
      <c r="AB12" s="15"/>
      <c r="AC12" s="15"/>
      <c r="AD12" s="15"/>
      <c r="AE12" s="15"/>
      <c r="AF12" s="15"/>
      <c r="AG12" s="15"/>
      <c r="AH12" s="15"/>
    </row>
    <row r="13" spans="2:34" ht="15.75">
      <c r="B13" s="425">
        <v>3</v>
      </c>
      <c r="C13" s="199" t="s">
        <v>186</v>
      </c>
      <c r="D13" s="200">
        <v>465232</v>
      </c>
      <c r="E13" s="201">
        <v>304900</v>
      </c>
      <c r="F13" s="200">
        <v>22153.9</v>
      </c>
      <c r="G13" s="574">
        <v>138177.99</v>
      </c>
      <c r="H13" s="576"/>
      <c r="I13" s="203"/>
      <c r="J13" s="203"/>
      <c r="K13" s="203"/>
      <c r="L13" s="537">
        <v>43831</v>
      </c>
      <c r="M13" s="707">
        <v>221</v>
      </c>
      <c r="N13" s="294">
        <v>226</v>
      </c>
      <c r="O13" s="294">
        <v>0</v>
      </c>
      <c r="P13" s="294">
        <v>0</v>
      </c>
      <c r="Q13" s="294"/>
      <c r="R13" s="15"/>
      <c r="S13" s="15"/>
      <c r="T13" s="15"/>
      <c r="U13" s="15"/>
      <c r="V13" s="15"/>
      <c r="W13" s="15"/>
      <c r="X13" s="15"/>
      <c r="Y13" s="15"/>
      <c r="Z13" s="15"/>
      <c r="AA13" s="15"/>
      <c r="AB13" s="15"/>
      <c r="AC13" s="15"/>
      <c r="AD13" s="15"/>
      <c r="AE13" s="15"/>
      <c r="AF13" s="15"/>
      <c r="AG13" s="15"/>
      <c r="AH13" s="15"/>
    </row>
    <row r="14" spans="2:34" ht="15" customHeight="1">
      <c r="B14" s="425">
        <v>4</v>
      </c>
      <c r="C14" s="199" t="s">
        <v>187</v>
      </c>
      <c r="D14" s="200">
        <v>613447</v>
      </c>
      <c r="E14" s="201">
        <v>255300</v>
      </c>
      <c r="F14" s="200">
        <f t="shared" ref="F14:F15" si="0">D14-D14*100/105</f>
        <v>29211.761904761894</v>
      </c>
      <c r="G14" s="574">
        <v>328935</v>
      </c>
      <c r="H14" s="576"/>
      <c r="I14" s="203"/>
      <c r="J14" s="203"/>
      <c r="K14" s="203"/>
      <c r="L14" s="706">
        <v>43862</v>
      </c>
      <c r="M14" s="707">
        <v>255</v>
      </c>
      <c r="N14" s="294">
        <v>260</v>
      </c>
      <c r="O14" s="294">
        <v>0</v>
      </c>
      <c r="P14" s="294">
        <v>0</v>
      </c>
      <c r="Q14" s="294"/>
      <c r="R14" s="15"/>
      <c r="S14" s="15"/>
      <c r="T14" s="15"/>
      <c r="U14" s="15"/>
      <c r="V14" s="15"/>
      <c r="W14" s="15"/>
      <c r="X14" s="15"/>
      <c r="Y14" s="15"/>
      <c r="Z14" s="15"/>
      <c r="AA14" s="15"/>
      <c r="AB14" s="15"/>
      <c r="AC14" s="15"/>
      <c r="AD14" s="15"/>
      <c r="AE14" s="15"/>
      <c r="AF14" s="15"/>
      <c r="AG14" s="15"/>
      <c r="AH14" s="15"/>
    </row>
    <row r="15" spans="2:34" ht="15.75">
      <c r="B15" s="425">
        <v>5</v>
      </c>
      <c r="C15" s="205" t="s">
        <v>188</v>
      </c>
      <c r="D15" s="206">
        <v>706768</v>
      </c>
      <c r="E15" s="207">
        <v>199900</v>
      </c>
      <c r="F15" s="200">
        <f t="shared" si="0"/>
        <v>33655.619047619053</v>
      </c>
      <c r="G15" s="574">
        <v>473212</v>
      </c>
      <c r="H15" s="576"/>
      <c r="I15" s="203"/>
      <c r="J15" s="203"/>
      <c r="K15" s="203"/>
      <c r="L15" s="537">
        <v>43891</v>
      </c>
      <c r="M15" s="707">
        <v>194</v>
      </c>
      <c r="N15" s="294">
        <v>201</v>
      </c>
      <c r="O15" s="294">
        <v>0</v>
      </c>
      <c r="P15" s="294">
        <v>0</v>
      </c>
      <c r="Q15" s="294"/>
      <c r="R15" s="15"/>
      <c r="S15" s="15"/>
      <c r="T15" s="15"/>
      <c r="U15" s="15"/>
      <c r="V15" s="15"/>
      <c r="W15" s="15"/>
      <c r="X15" s="15"/>
      <c r="Y15" s="15"/>
      <c r="Z15" s="15"/>
      <c r="AA15" s="15"/>
      <c r="AB15" s="15"/>
      <c r="AC15" s="15"/>
      <c r="AD15" s="15"/>
      <c r="AE15" s="15"/>
      <c r="AF15" s="15"/>
      <c r="AG15" s="15"/>
      <c r="AH15" s="15"/>
    </row>
    <row r="16" spans="2:34" ht="15.75">
      <c r="B16" s="432">
        <v>6</v>
      </c>
      <c r="C16" s="205" t="s">
        <v>391</v>
      </c>
      <c r="D16" s="206">
        <v>542084</v>
      </c>
      <c r="E16" s="207">
        <v>59000</v>
      </c>
      <c r="F16" s="200">
        <v>25813.54</v>
      </c>
      <c r="G16" s="574">
        <v>457271</v>
      </c>
      <c r="H16" s="576"/>
      <c r="I16" s="203"/>
      <c r="J16" s="203"/>
      <c r="K16" s="203"/>
      <c r="L16" s="706">
        <v>43922</v>
      </c>
      <c r="M16" s="707">
        <v>28</v>
      </c>
      <c r="N16" s="294">
        <v>38</v>
      </c>
      <c r="O16" s="294">
        <v>0</v>
      </c>
      <c r="P16" s="294">
        <v>0</v>
      </c>
      <c r="Q16" s="294"/>
      <c r="R16" s="15"/>
      <c r="S16" s="15"/>
      <c r="T16" s="15"/>
      <c r="U16" s="15"/>
      <c r="V16" s="15"/>
      <c r="W16" s="15"/>
      <c r="X16" s="15"/>
      <c r="Y16" s="15"/>
      <c r="Z16" s="15"/>
      <c r="AA16" s="15"/>
      <c r="AB16" s="15"/>
      <c r="AC16" s="15"/>
      <c r="AD16" s="15"/>
      <c r="AE16" s="15"/>
      <c r="AF16" s="15"/>
      <c r="AG16" s="15"/>
      <c r="AH16" s="15"/>
    </row>
    <row r="17" spans="2:34" ht="15.75">
      <c r="B17" s="425">
        <v>7</v>
      </c>
      <c r="C17" s="205" t="s">
        <v>392</v>
      </c>
      <c r="D17" s="206">
        <v>86262.97</v>
      </c>
      <c r="E17" s="207">
        <v>0</v>
      </c>
      <c r="F17" s="200">
        <v>4313.1499999999996</v>
      </c>
      <c r="G17" s="574">
        <v>86263</v>
      </c>
      <c r="H17" s="576"/>
      <c r="I17" s="203"/>
      <c r="J17" s="203"/>
      <c r="K17" s="203"/>
      <c r="L17" s="537">
        <v>43952</v>
      </c>
      <c r="M17" s="707">
        <v>196</v>
      </c>
      <c r="N17" s="294">
        <v>189</v>
      </c>
      <c r="O17" s="294">
        <v>0</v>
      </c>
      <c r="P17" s="294">
        <v>0</v>
      </c>
      <c r="Q17" s="294"/>
      <c r="R17" s="15"/>
      <c r="S17" s="15"/>
      <c r="T17" s="15"/>
      <c r="U17" s="15"/>
      <c r="V17" s="15"/>
      <c r="W17" s="15"/>
      <c r="X17" s="15"/>
      <c r="Y17" s="15"/>
      <c r="Z17" s="15"/>
      <c r="AA17" s="15"/>
      <c r="AB17" s="15"/>
      <c r="AC17" s="15"/>
      <c r="AD17" s="15"/>
      <c r="AE17" s="15"/>
      <c r="AF17" s="15"/>
      <c r="AG17" s="15"/>
      <c r="AH17" s="15"/>
    </row>
    <row r="18" spans="2:34" ht="15.75">
      <c r="B18" s="425">
        <v>8</v>
      </c>
      <c r="C18" s="205" t="s">
        <v>393</v>
      </c>
      <c r="D18" s="206">
        <v>503200.67</v>
      </c>
      <c r="E18" s="207">
        <v>22700</v>
      </c>
      <c r="F18" s="200">
        <v>25160.03</v>
      </c>
      <c r="G18" s="574">
        <v>480501</v>
      </c>
      <c r="H18" s="576"/>
      <c r="I18" s="203"/>
      <c r="J18" s="203"/>
      <c r="K18" s="203"/>
      <c r="L18" s="706">
        <v>43983</v>
      </c>
      <c r="M18" s="707">
        <v>248</v>
      </c>
      <c r="N18" s="294">
        <v>242</v>
      </c>
      <c r="O18" s="294">
        <v>0</v>
      </c>
      <c r="P18" s="294">
        <v>0</v>
      </c>
      <c r="Q18" s="294"/>
      <c r="R18" s="15"/>
      <c r="S18" s="15"/>
      <c r="T18" s="15"/>
      <c r="U18" s="15"/>
      <c r="V18" s="15"/>
      <c r="W18" s="15"/>
      <c r="X18" s="15"/>
      <c r="Y18" s="15"/>
      <c r="Z18" s="15"/>
      <c r="AA18" s="15"/>
      <c r="AB18" s="15"/>
      <c r="AC18" s="15"/>
      <c r="AD18" s="15"/>
      <c r="AE18" s="15"/>
      <c r="AF18" s="15"/>
      <c r="AG18" s="15"/>
      <c r="AH18" s="15"/>
    </row>
    <row r="19" spans="2:34" s="593" customFormat="1" ht="15.75">
      <c r="B19" s="432">
        <v>9</v>
      </c>
      <c r="C19" s="586" t="s">
        <v>506</v>
      </c>
      <c r="D19" s="587">
        <v>672459</v>
      </c>
      <c r="E19" s="588">
        <v>0</v>
      </c>
      <c r="F19" s="589">
        <v>32021.86</v>
      </c>
      <c r="G19" s="590">
        <v>640437.22</v>
      </c>
      <c r="H19" s="591"/>
      <c r="I19" s="592"/>
      <c r="J19" s="592"/>
      <c r="K19" s="592"/>
      <c r="L19" s="537">
        <v>44013</v>
      </c>
      <c r="M19" s="708">
        <v>261</v>
      </c>
      <c r="N19" s="709">
        <v>275</v>
      </c>
      <c r="O19" s="709">
        <v>15</v>
      </c>
      <c r="P19" s="709">
        <v>14</v>
      </c>
      <c r="Q19" s="709"/>
      <c r="R19" s="699"/>
      <c r="S19" s="699"/>
      <c r="T19" s="699"/>
      <c r="U19" s="699"/>
      <c r="V19" s="699"/>
      <c r="W19" s="699"/>
      <c r="X19" s="699"/>
      <c r="Y19" s="699"/>
      <c r="Z19" s="699"/>
      <c r="AA19" s="699"/>
      <c r="AB19" s="699"/>
      <c r="AC19" s="699"/>
      <c r="AD19" s="699"/>
      <c r="AE19" s="699"/>
      <c r="AF19" s="699"/>
      <c r="AG19" s="699"/>
      <c r="AH19" s="699"/>
    </row>
    <row r="20" spans="2:34" s="593" customFormat="1" ht="15.75">
      <c r="B20" s="606">
        <v>10</v>
      </c>
      <c r="C20" s="586" t="s">
        <v>507</v>
      </c>
      <c r="D20" s="587">
        <v>753678</v>
      </c>
      <c r="E20" s="588">
        <v>0</v>
      </c>
      <c r="F20" s="589">
        <v>35889.440000000002</v>
      </c>
      <c r="G20" s="590">
        <v>717788.73</v>
      </c>
      <c r="H20" s="591"/>
      <c r="I20" s="592"/>
      <c r="J20" s="592"/>
      <c r="K20" s="592"/>
      <c r="L20" s="706">
        <v>44044</v>
      </c>
      <c r="M20" s="708">
        <v>253</v>
      </c>
      <c r="N20" s="709">
        <v>237</v>
      </c>
      <c r="O20" s="709">
        <v>10</v>
      </c>
      <c r="P20" s="709">
        <v>10</v>
      </c>
      <c r="Q20" s="709"/>
      <c r="R20" s="699"/>
      <c r="S20" s="699"/>
      <c r="T20" s="699"/>
      <c r="U20" s="699"/>
      <c r="V20" s="699"/>
      <c r="W20" s="699"/>
      <c r="X20" s="699"/>
      <c r="Y20" s="699"/>
      <c r="Z20" s="699"/>
      <c r="AA20" s="699"/>
      <c r="AB20" s="699"/>
      <c r="AC20" s="699"/>
      <c r="AD20" s="699"/>
      <c r="AE20" s="699"/>
      <c r="AF20" s="699"/>
      <c r="AG20" s="699"/>
      <c r="AH20" s="699"/>
    </row>
    <row r="21" spans="2:34" s="593" customFormat="1" ht="15.75">
      <c r="B21" s="432">
        <v>11</v>
      </c>
      <c r="C21" s="586" t="s">
        <v>621</v>
      </c>
      <c r="D21" s="587">
        <v>684935</v>
      </c>
      <c r="E21" s="588">
        <v>36000</v>
      </c>
      <c r="F21" s="589">
        <v>32615.96</v>
      </c>
      <c r="G21" s="587">
        <v>616319</v>
      </c>
      <c r="H21" s="591"/>
      <c r="I21" s="592"/>
      <c r="J21" s="592"/>
      <c r="K21" s="592"/>
      <c r="L21" s="537">
        <v>44075</v>
      </c>
      <c r="M21" s="708">
        <v>329</v>
      </c>
      <c r="N21" s="709">
        <v>337</v>
      </c>
      <c r="O21" s="709">
        <v>0</v>
      </c>
      <c r="P21" s="709">
        <v>0</v>
      </c>
      <c r="Q21" s="709"/>
      <c r="R21" s="699"/>
      <c r="S21" s="699"/>
      <c r="T21" s="699"/>
      <c r="U21" s="699"/>
      <c r="V21" s="699"/>
      <c r="W21" s="699"/>
      <c r="X21" s="699"/>
      <c r="Y21" s="699"/>
      <c r="Z21" s="699"/>
      <c r="AA21" s="699"/>
      <c r="AB21" s="699"/>
      <c r="AC21" s="699"/>
      <c r="AD21" s="699"/>
      <c r="AE21" s="699"/>
      <c r="AF21" s="699"/>
      <c r="AG21" s="699"/>
      <c r="AH21" s="699"/>
    </row>
    <row r="22" spans="2:34" s="595" customFormat="1" ht="15.75">
      <c r="B22" s="432">
        <v>12</v>
      </c>
      <c r="C22" s="586" t="s">
        <v>622</v>
      </c>
      <c r="D22" s="587">
        <v>913995</v>
      </c>
      <c r="E22" s="588">
        <v>3400</v>
      </c>
      <c r="F22" s="589">
        <v>43523.59</v>
      </c>
      <c r="G22" s="590">
        <v>867071.81</v>
      </c>
      <c r="H22" s="591"/>
      <c r="I22" s="594"/>
      <c r="J22" s="594"/>
      <c r="K22" s="594"/>
      <c r="L22" s="706">
        <v>44105</v>
      </c>
      <c r="M22" s="710">
        <v>304</v>
      </c>
      <c r="N22" s="466">
        <v>248</v>
      </c>
      <c r="O22" s="466">
        <v>10</v>
      </c>
      <c r="P22" s="466">
        <v>10</v>
      </c>
      <c r="Q22" s="466"/>
      <c r="R22" s="700"/>
      <c r="S22" s="700"/>
      <c r="T22" s="700"/>
      <c r="U22" s="700"/>
      <c r="V22" s="700"/>
      <c r="W22" s="700"/>
      <c r="X22" s="700"/>
      <c r="Y22" s="700"/>
      <c r="Z22" s="700"/>
      <c r="AA22" s="700"/>
      <c r="AB22" s="700"/>
      <c r="AC22" s="700"/>
      <c r="AD22" s="700"/>
      <c r="AE22" s="700"/>
      <c r="AF22" s="700"/>
      <c r="AG22" s="700"/>
      <c r="AH22" s="700"/>
    </row>
    <row r="23" spans="2:34" s="595" customFormat="1" ht="15.75">
      <c r="B23" s="432">
        <v>13</v>
      </c>
      <c r="C23" s="586" t="s">
        <v>623</v>
      </c>
      <c r="D23" s="587">
        <v>770022</v>
      </c>
      <c r="E23" s="588">
        <v>300</v>
      </c>
      <c r="F23" s="589">
        <v>36667.699999999997</v>
      </c>
      <c r="G23" s="590">
        <v>733054.08</v>
      </c>
      <c r="H23" s="591"/>
      <c r="I23" s="594"/>
      <c r="J23" s="594"/>
      <c r="K23" s="594"/>
      <c r="L23" s="537">
        <v>44136</v>
      </c>
      <c r="M23" s="710">
        <v>196</v>
      </c>
      <c r="N23" s="466">
        <v>193</v>
      </c>
      <c r="O23" s="466">
        <v>10</v>
      </c>
      <c r="P23" s="466">
        <v>9</v>
      </c>
      <c r="Q23" s="466"/>
      <c r="R23" s="700"/>
      <c r="S23" s="700"/>
      <c r="T23" s="700"/>
      <c r="U23" s="700"/>
      <c r="V23" s="700"/>
      <c r="W23" s="700"/>
      <c r="X23" s="700"/>
      <c r="Y23" s="700"/>
      <c r="Z23" s="700"/>
      <c r="AA23" s="700"/>
      <c r="AB23" s="700"/>
      <c r="AC23" s="700"/>
      <c r="AD23" s="700"/>
      <c r="AE23" s="700"/>
      <c r="AF23" s="700"/>
      <c r="AG23" s="700"/>
      <c r="AH23" s="700"/>
    </row>
    <row r="24" spans="2:34" s="595" customFormat="1" ht="15.75">
      <c r="B24" s="432">
        <v>14</v>
      </c>
      <c r="C24" s="586" t="s">
        <v>624</v>
      </c>
      <c r="D24" s="587">
        <v>545702</v>
      </c>
      <c r="E24" s="588">
        <v>14900</v>
      </c>
      <c r="F24" s="589">
        <v>25985.83</v>
      </c>
      <c r="G24" s="590">
        <v>504816.58</v>
      </c>
      <c r="H24" s="591"/>
      <c r="I24" s="594"/>
      <c r="J24" s="594"/>
      <c r="K24" s="594"/>
      <c r="L24" s="706">
        <v>44166</v>
      </c>
      <c r="M24" s="710">
        <v>293</v>
      </c>
      <c r="N24" s="466">
        <v>311</v>
      </c>
      <c r="O24" s="466">
        <v>11</v>
      </c>
      <c r="P24" s="466">
        <v>9</v>
      </c>
      <c r="Q24" s="466"/>
      <c r="R24" s="700"/>
      <c r="S24" s="700"/>
      <c r="T24" s="700"/>
      <c r="U24" s="700"/>
      <c r="V24" s="700"/>
      <c r="W24" s="700"/>
      <c r="X24" s="700"/>
      <c r="Y24" s="700"/>
      <c r="Z24" s="700"/>
      <c r="AA24" s="700"/>
      <c r="AB24" s="700"/>
      <c r="AC24" s="700"/>
      <c r="AD24" s="700"/>
      <c r="AE24" s="700"/>
      <c r="AF24" s="700"/>
      <c r="AG24" s="700"/>
      <c r="AH24" s="700"/>
    </row>
    <row r="25" spans="2:34" s="593" customFormat="1" ht="15.75">
      <c r="B25" s="432">
        <v>15</v>
      </c>
      <c r="C25" s="586" t="s">
        <v>625</v>
      </c>
      <c r="D25" s="587">
        <v>850991</v>
      </c>
      <c r="E25" s="588">
        <v>23100</v>
      </c>
      <c r="F25" s="596">
        <v>40523.4</v>
      </c>
      <c r="G25" s="587">
        <v>787367.95</v>
      </c>
      <c r="H25" s="596"/>
      <c r="I25" s="592"/>
      <c r="J25" s="592"/>
      <c r="K25" s="592"/>
      <c r="L25" s="537">
        <v>44197</v>
      </c>
      <c r="M25" s="708">
        <v>392</v>
      </c>
      <c r="N25" s="709">
        <v>349</v>
      </c>
      <c r="O25" s="709">
        <v>10</v>
      </c>
      <c r="P25" s="709">
        <v>9</v>
      </c>
      <c r="Q25" s="709"/>
      <c r="R25" s="699"/>
      <c r="S25" s="699"/>
      <c r="T25" s="699"/>
      <c r="U25" s="699"/>
      <c r="V25" s="699"/>
      <c r="W25" s="699"/>
      <c r="X25" s="699"/>
      <c r="Y25" s="699"/>
      <c r="Z25" s="699"/>
      <c r="AA25" s="699"/>
      <c r="AB25" s="699"/>
      <c r="AC25" s="699"/>
      <c r="AD25" s="699"/>
      <c r="AE25" s="699"/>
      <c r="AF25" s="699"/>
      <c r="AG25" s="699"/>
      <c r="AH25" s="699"/>
    </row>
    <row r="26" spans="2:34" s="598" customFormat="1" ht="15.75">
      <c r="B26" s="432">
        <v>16</v>
      </c>
      <c r="C26" s="586" t="s">
        <v>626</v>
      </c>
      <c r="D26" s="587">
        <v>1028775</v>
      </c>
      <c r="E26" s="588">
        <v>7500</v>
      </c>
      <c r="F26" s="596">
        <v>48989.29</v>
      </c>
      <c r="G26" s="587">
        <v>972285.77</v>
      </c>
      <c r="H26" s="596"/>
      <c r="I26" s="597"/>
      <c r="J26" s="597"/>
      <c r="K26" s="597"/>
      <c r="L26" s="706">
        <v>44228</v>
      </c>
      <c r="M26" s="708">
        <v>243</v>
      </c>
      <c r="N26" s="709">
        <v>237</v>
      </c>
      <c r="O26" s="709">
        <v>0</v>
      </c>
      <c r="P26" s="709">
        <v>0</v>
      </c>
      <c r="Q26" s="709"/>
      <c r="R26" s="699"/>
      <c r="S26" s="699"/>
      <c r="T26" s="699"/>
      <c r="U26" s="699"/>
      <c r="V26" s="699"/>
      <c r="W26" s="699"/>
      <c r="X26" s="699"/>
      <c r="Y26" s="699"/>
      <c r="Z26" s="699"/>
      <c r="AA26" s="699"/>
      <c r="AB26" s="699"/>
      <c r="AC26" s="699"/>
      <c r="AD26" s="699"/>
      <c r="AE26" s="699"/>
      <c r="AF26" s="699"/>
      <c r="AG26" s="699"/>
      <c r="AH26" s="699"/>
    </row>
    <row r="27" spans="2:34" s="598" customFormat="1" ht="15.75">
      <c r="B27" s="432"/>
      <c r="C27" s="586"/>
      <c r="D27" s="587"/>
      <c r="E27" s="588"/>
      <c r="F27" s="596"/>
      <c r="G27" s="587"/>
      <c r="H27" s="596"/>
      <c r="I27" s="597"/>
      <c r="J27" s="597"/>
      <c r="K27" s="597"/>
      <c r="L27" s="537">
        <v>44256</v>
      </c>
      <c r="M27" s="708">
        <v>239</v>
      </c>
      <c r="N27" s="709">
        <v>256</v>
      </c>
      <c r="O27" s="709">
        <v>0</v>
      </c>
      <c r="P27" s="709">
        <v>0</v>
      </c>
      <c r="Q27" s="709"/>
      <c r="R27" s="699"/>
      <c r="S27" s="699"/>
      <c r="T27" s="699"/>
      <c r="U27" s="699"/>
      <c r="V27" s="699"/>
      <c r="W27" s="699"/>
      <c r="X27" s="699"/>
      <c r="Y27" s="699"/>
      <c r="Z27" s="699"/>
      <c r="AA27" s="699"/>
      <c r="AB27" s="699"/>
      <c r="AC27" s="699"/>
      <c r="AD27" s="699"/>
      <c r="AE27" s="699"/>
      <c r="AF27" s="699"/>
      <c r="AG27" s="699"/>
      <c r="AH27" s="699"/>
    </row>
    <row r="28" spans="2:34" s="598" customFormat="1" ht="15.75">
      <c r="B28" s="432"/>
      <c r="C28" s="586"/>
      <c r="D28" s="587"/>
      <c r="E28" s="588"/>
      <c r="F28" s="596"/>
      <c r="G28" s="587"/>
      <c r="H28" s="596"/>
      <c r="I28" s="597"/>
      <c r="J28" s="597"/>
      <c r="K28" s="597"/>
      <c r="L28" s="706">
        <v>44287</v>
      </c>
      <c r="M28" s="708">
        <v>325</v>
      </c>
      <c r="N28" s="709">
        <v>325</v>
      </c>
      <c r="O28" s="709">
        <v>10</v>
      </c>
      <c r="P28" s="709">
        <v>10</v>
      </c>
      <c r="Q28" s="709"/>
      <c r="R28" s="699"/>
      <c r="S28" s="699"/>
      <c r="T28" s="699"/>
      <c r="U28" s="699"/>
      <c r="V28" s="699"/>
      <c r="W28" s="699"/>
      <c r="X28" s="699"/>
      <c r="Y28" s="699"/>
      <c r="Z28" s="699"/>
      <c r="AA28" s="699"/>
      <c r="AB28" s="699"/>
      <c r="AC28" s="699"/>
      <c r="AD28" s="699"/>
      <c r="AE28" s="699"/>
      <c r="AF28" s="699"/>
      <c r="AG28" s="699"/>
      <c r="AH28" s="699"/>
    </row>
    <row r="29" spans="2:34" s="598" customFormat="1" ht="15.75">
      <c r="B29" s="432"/>
      <c r="C29" s="586"/>
      <c r="D29" s="587"/>
      <c r="E29" s="588"/>
      <c r="F29" s="596"/>
      <c r="G29" s="587"/>
      <c r="H29" s="596"/>
      <c r="I29" s="597"/>
      <c r="J29" s="597"/>
      <c r="K29" s="597"/>
      <c r="L29" s="537">
        <v>44317</v>
      </c>
      <c r="M29" s="708">
        <v>159</v>
      </c>
      <c r="N29" s="709">
        <v>157</v>
      </c>
      <c r="O29" s="709">
        <v>0</v>
      </c>
      <c r="P29" s="709">
        <v>0</v>
      </c>
      <c r="Q29" s="709"/>
      <c r="R29" s="699"/>
      <c r="S29" s="699"/>
      <c r="T29" s="699"/>
      <c r="U29" s="699"/>
      <c r="V29" s="699"/>
      <c r="W29" s="699"/>
      <c r="X29" s="699"/>
      <c r="Y29" s="699"/>
      <c r="Z29" s="699"/>
      <c r="AA29" s="699"/>
      <c r="AB29" s="699"/>
      <c r="AC29" s="699"/>
      <c r="AD29" s="699"/>
      <c r="AE29" s="699"/>
      <c r="AF29" s="699"/>
      <c r="AG29" s="699"/>
      <c r="AH29" s="699"/>
    </row>
    <row r="30" spans="2:34" s="598" customFormat="1" ht="15.75">
      <c r="B30" s="432"/>
      <c r="C30" s="586"/>
      <c r="D30" s="587"/>
      <c r="E30" s="588"/>
      <c r="F30" s="596"/>
      <c r="G30" s="587"/>
      <c r="H30" s="596"/>
      <c r="I30" s="597"/>
      <c r="J30" s="597"/>
      <c r="K30" s="597"/>
      <c r="L30" s="706">
        <v>44348</v>
      </c>
      <c r="M30" s="708">
        <v>239</v>
      </c>
      <c r="N30" s="709">
        <v>215</v>
      </c>
      <c r="O30" s="709">
        <v>8</v>
      </c>
      <c r="P30" s="709">
        <v>8</v>
      </c>
      <c r="Q30" s="709"/>
      <c r="R30" s="699"/>
      <c r="S30" s="699"/>
      <c r="T30" s="699"/>
      <c r="U30" s="699"/>
      <c r="V30" s="699"/>
      <c r="W30" s="699"/>
      <c r="X30" s="699"/>
      <c r="Y30" s="699"/>
      <c r="Z30" s="699"/>
      <c r="AA30" s="699"/>
      <c r="AB30" s="699"/>
      <c r="AC30" s="699"/>
      <c r="AD30" s="699"/>
      <c r="AE30" s="699"/>
      <c r="AF30" s="699"/>
      <c r="AG30" s="699"/>
      <c r="AH30" s="699"/>
    </row>
    <row r="31" spans="2:34" s="598" customFormat="1" ht="15.75">
      <c r="B31" s="432"/>
      <c r="C31" s="586"/>
      <c r="D31" s="587"/>
      <c r="E31" s="588"/>
      <c r="F31" s="596"/>
      <c r="G31" s="587"/>
      <c r="H31" s="596"/>
      <c r="I31" s="597"/>
      <c r="J31" s="597"/>
      <c r="K31" s="597"/>
      <c r="L31" s="537">
        <v>44378</v>
      </c>
      <c r="M31" s="708">
        <v>237</v>
      </c>
      <c r="N31" s="709">
        <v>238</v>
      </c>
      <c r="O31" s="709">
        <v>6</v>
      </c>
      <c r="P31" s="709">
        <v>7</v>
      </c>
      <c r="Q31" s="709"/>
      <c r="R31" s="699"/>
      <c r="S31" s="699"/>
      <c r="T31" s="699"/>
      <c r="U31" s="699"/>
      <c r="V31" s="699"/>
      <c r="W31" s="699"/>
      <c r="X31" s="699"/>
      <c r="Y31" s="699"/>
      <c r="Z31" s="699"/>
      <c r="AA31" s="699"/>
      <c r="AB31" s="699"/>
      <c r="AC31" s="699"/>
      <c r="AD31" s="699"/>
      <c r="AE31" s="699"/>
      <c r="AF31" s="699"/>
      <c r="AG31" s="699"/>
      <c r="AH31" s="699"/>
    </row>
    <row r="32" spans="2:34" s="598" customFormat="1" ht="15.75">
      <c r="B32" s="432"/>
      <c r="C32" s="586"/>
      <c r="D32" s="587"/>
      <c r="E32" s="588"/>
      <c r="F32" s="596"/>
      <c r="G32" s="587"/>
      <c r="H32" s="596"/>
      <c r="I32" s="597"/>
      <c r="J32" s="597"/>
      <c r="K32" s="597"/>
      <c r="L32" s="706">
        <v>44409</v>
      </c>
      <c r="M32" s="708">
        <v>231</v>
      </c>
      <c r="N32" s="709">
        <v>221</v>
      </c>
      <c r="O32" s="709">
        <v>0</v>
      </c>
      <c r="P32" s="709">
        <v>0</v>
      </c>
      <c r="Q32" s="709"/>
      <c r="R32" s="699"/>
      <c r="S32" s="699"/>
      <c r="T32" s="699"/>
      <c r="U32" s="699"/>
      <c r="V32" s="699"/>
      <c r="W32" s="699"/>
      <c r="X32" s="699"/>
      <c r="Y32" s="699"/>
      <c r="Z32" s="699"/>
      <c r="AA32" s="699"/>
      <c r="AB32" s="699"/>
      <c r="AC32" s="699"/>
      <c r="AD32" s="699"/>
      <c r="AE32" s="699"/>
      <c r="AF32" s="699"/>
      <c r="AG32" s="699"/>
      <c r="AH32" s="699"/>
    </row>
    <row r="33" spans="2:34" s="25" customFormat="1" ht="15.75">
      <c r="B33" s="425"/>
      <c r="C33" s="249"/>
      <c r="D33" s="373"/>
      <c r="E33" s="575"/>
      <c r="F33" s="373"/>
      <c r="G33" s="334"/>
      <c r="H33" s="373"/>
      <c r="I33" s="215"/>
      <c r="J33" s="215"/>
      <c r="K33" s="215"/>
      <c r="L33" s="537">
        <v>44440</v>
      </c>
      <c r="M33" s="707"/>
      <c r="N33" s="294"/>
      <c r="O33" s="294"/>
      <c r="P33" s="294"/>
      <c r="Q33" s="294"/>
      <c r="R33" s="15"/>
      <c r="S33" s="15"/>
      <c r="T33" s="15"/>
      <c r="U33" s="15"/>
      <c r="V33" s="15"/>
      <c r="W33" s="15"/>
      <c r="X33" s="15"/>
      <c r="Y33" s="15"/>
      <c r="Z33" s="15"/>
      <c r="AA33" s="15"/>
      <c r="AB33" s="15"/>
      <c r="AC33" s="15"/>
      <c r="AD33" s="15"/>
      <c r="AE33" s="15"/>
      <c r="AF33" s="15"/>
      <c r="AG33" s="15"/>
      <c r="AH33" s="15"/>
    </row>
    <row r="34" spans="2:34" s="25" customFormat="1" ht="15.75">
      <c r="B34" s="240"/>
      <c r="C34" s="249"/>
      <c r="D34" s="373"/>
      <c r="E34" s="575"/>
      <c r="F34" s="373"/>
      <c r="G34" s="334"/>
      <c r="H34" s="373"/>
      <c r="I34" s="215"/>
      <c r="J34" s="215"/>
      <c r="K34" s="215"/>
      <c r="L34" s="706">
        <v>44470</v>
      </c>
      <c r="M34" s="707"/>
      <c r="N34" s="294"/>
      <c r="O34" s="294"/>
      <c r="P34" s="294"/>
      <c r="Q34" s="294"/>
      <c r="R34" s="15"/>
      <c r="S34" s="15"/>
      <c r="T34" s="15"/>
      <c r="U34" s="15"/>
      <c r="V34" s="15"/>
      <c r="W34" s="15"/>
      <c r="X34" s="15"/>
      <c r="Y34" s="15"/>
      <c r="Z34" s="15"/>
      <c r="AA34" s="15"/>
      <c r="AB34" s="15"/>
      <c r="AC34" s="15"/>
      <c r="AD34" s="15"/>
      <c r="AE34" s="15"/>
      <c r="AF34" s="15"/>
      <c r="AG34" s="15"/>
      <c r="AH34" s="15"/>
    </row>
    <row r="35" spans="2:34" s="25" customFormat="1" ht="15.75">
      <c r="B35" s="240"/>
      <c r="C35" s="249"/>
      <c r="D35" s="373"/>
      <c r="E35" s="575"/>
      <c r="F35" s="373"/>
      <c r="G35" s="334"/>
      <c r="H35" s="373"/>
      <c r="I35" s="215"/>
      <c r="J35" s="215"/>
      <c r="K35" s="215"/>
      <c r="L35" s="537">
        <v>44501</v>
      </c>
      <c r="M35" s="707"/>
      <c r="N35" s="294"/>
      <c r="O35" s="294"/>
      <c r="P35" s="294"/>
      <c r="Q35" s="294"/>
      <c r="R35" s="15"/>
      <c r="S35" s="15"/>
      <c r="T35" s="15"/>
      <c r="U35" s="15"/>
      <c r="V35" s="15"/>
      <c r="W35" s="15"/>
      <c r="X35" s="15"/>
      <c r="Y35" s="15"/>
      <c r="Z35" s="15"/>
      <c r="AA35" s="15"/>
      <c r="AB35" s="15"/>
      <c r="AC35" s="15"/>
      <c r="AD35" s="15"/>
      <c r="AE35" s="15"/>
      <c r="AF35" s="15"/>
      <c r="AG35" s="15"/>
      <c r="AH35" s="15"/>
    </row>
    <row r="36" spans="2:34" ht="15.75">
      <c r="B36" s="8"/>
      <c r="D36" s="220"/>
      <c r="E36" s="221"/>
      <c r="F36" s="220"/>
      <c r="G36" s="572"/>
      <c r="H36" s="220"/>
      <c r="I36" s="203"/>
      <c r="J36" s="203"/>
      <c r="K36" s="203"/>
      <c r="L36" s="706">
        <v>44531</v>
      </c>
      <c r="M36" s="707"/>
      <c r="N36" s="294"/>
      <c r="O36" s="294"/>
      <c r="P36" s="294"/>
      <c r="Q36" s="294"/>
      <c r="R36" s="15"/>
      <c r="S36" s="15"/>
      <c r="T36" s="15"/>
      <c r="U36" s="15"/>
      <c r="V36" s="15"/>
      <c r="W36" s="15"/>
      <c r="X36" s="15"/>
      <c r="Y36" s="15"/>
      <c r="Z36" s="15"/>
      <c r="AA36" s="15"/>
      <c r="AB36" s="15"/>
      <c r="AC36" s="15"/>
      <c r="AD36" s="15"/>
      <c r="AE36" s="15"/>
      <c r="AF36" s="15"/>
      <c r="AG36" s="15"/>
      <c r="AH36" s="15"/>
    </row>
    <row r="37" spans="2:34" ht="15.75">
      <c r="B37" s="8"/>
      <c r="D37" s="220"/>
      <c r="E37" s="221"/>
      <c r="F37" s="220"/>
      <c r="G37" s="572"/>
      <c r="H37" s="220"/>
      <c r="I37" s="203"/>
      <c r="J37" s="203"/>
      <c r="K37" s="203"/>
      <c r="L37" s="537" t="s">
        <v>62</v>
      </c>
      <c r="M37" s="707">
        <f>SUM(M10:M32)</f>
        <v>5332</v>
      </c>
      <c r="N37" s="707">
        <f>SUM(N10:N32)</f>
        <v>5293</v>
      </c>
      <c r="O37" s="707">
        <f t="shared" ref="O37:P37" si="1">SUM(O10:O32)</f>
        <v>90</v>
      </c>
      <c r="P37" s="707">
        <f t="shared" si="1"/>
        <v>86</v>
      </c>
      <c r="Q37" s="294"/>
      <c r="R37" s="15"/>
      <c r="S37" s="15"/>
      <c r="T37" s="15"/>
      <c r="U37" s="15"/>
      <c r="V37" s="15"/>
      <c r="W37" s="15"/>
      <c r="X37" s="15"/>
      <c r="Y37" s="15"/>
      <c r="Z37" s="15"/>
      <c r="AA37" s="15"/>
      <c r="AB37" s="15"/>
      <c r="AC37" s="15"/>
      <c r="AD37" s="15"/>
      <c r="AE37" s="15"/>
      <c r="AF37" s="15"/>
      <c r="AG37" s="15"/>
      <c r="AH37" s="15"/>
    </row>
    <row r="38" spans="2:34" ht="15.75">
      <c r="B38" s="8"/>
      <c r="D38" s="220"/>
      <c r="E38" s="221"/>
      <c r="F38" s="220"/>
      <c r="G38" s="572"/>
      <c r="H38" s="220"/>
      <c r="I38" s="203"/>
      <c r="J38" s="203"/>
      <c r="K38" s="203"/>
      <c r="L38" s="704"/>
      <c r="M38" s="703"/>
      <c r="N38" s="15"/>
      <c r="O38" s="15" t="s">
        <v>30</v>
      </c>
      <c r="P38" s="15"/>
      <c r="Q38" s="15"/>
      <c r="R38" s="15"/>
      <c r="S38" s="15"/>
      <c r="T38" s="15"/>
      <c r="U38" s="15"/>
      <c r="V38" s="15"/>
      <c r="W38" s="15"/>
      <c r="X38" s="15"/>
      <c r="Y38" s="15"/>
      <c r="Z38" s="15"/>
      <c r="AA38" s="15"/>
      <c r="AB38" s="15"/>
      <c r="AC38" s="15"/>
      <c r="AD38" s="15"/>
      <c r="AE38" s="15"/>
      <c r="AF38" s="15"/>
      <c r="AG38" s="15"/>
      <c r="AH38" s="15"/>
    </row>
    <row r="39" spans="2:34" ht="15.75">
      <c r="H39" s="185">
        <f>SUM(D21:D26)</f>
        <v>4794420</v>
      </c>
      <c r="I39" s="185">
        <f>SUM(F21:F26)</f>
        <v>228305.77</v>
      </c>
      <c r="J39" s="578">
        <f>SUM(E21:E26)</f>
        <v>85200</v>
      </c>
      <c r="L39" s="705"/>
      <c r="M39" s="701">
        <f>M37+N37</f>
        <v>10625</v>
      </c>
      <c r="N39" s="15"/>
      <c r="O39" s="15">
        <f>O37+P37</f>
        <v>176</v>
      </c>
      <c r="P39" s="15"/>
      <c r="Q39" s="15"/>
      <c r="R39" s="15"/>
      <c r="S39" s="15"/>
      <c r="T39" s="15"/>
      <c r="U39" s="15"/>
      <c r="V39" s="15"/>
      <c r="W39" s="15"/>
      <c r="X39" s="15"/>
      <c r="Y39" s="15"/>
      <c r="Z39" s="15"/>
      <c r="AA39" s="15"/>
      <c r="AB39" s="15"/>
      <c r="AC39" s="15"/>
      <c r="AD39" s="15"/>
      <c r="AE39" s="15"/>
      <c r="AF39" s="15"/>
      <c r="AG39" s="15"/>
      <c r="AH39" s="15"/>
    </row>
    <row r="40" spans="2:34">
      <c r="J40" s="185">
        <f>H39-I39</f>
        <v>4566114.2300000004</v>
      </c>
      <c r="K40" s="185">
        <f>J40-J39</f>
        <v>4480914.2300000004</v>
      </c>
      <c r="L40" s="704"/>
      <c r="M40" s="701"/>
      <c r="N40" s="15"/>
      <c r="O40" s="15"/>
      <c r="P40" s="15"/>
      <c r="Q40" s="15"/>
      <c r="R40" s="15"/>
      <c r="S40" s="15"/>
      <c r="T40" s="15"/>
      <c r="U40" s="15"/>
      <c r="V40" s="15"/>
      <c r="W40" s="15"/>
      <c r="X40" s="15"/>
      <c r="Y40" s="15"/>
      <c r="Z40" s="15"/>
      <c r="AA40" s="15"/>
      <c r="AB40" s="15"/>
      <c r="AC40" s="15"/>
      <c r="AD40" s="15"/>
      <c r="AE40" s="15"/>
      <c r="AF40" s="15"/>
      <c r="AG40" s="15"/>
      <c r="AH40" s="15"/>
    </row>
    <row r="41" spans="2:34" ht="15.75">
      <c r="L41" s="705"/>
      <c r="M41" s="701">
        <f>M39*220</f>
        <v>2337500</v>
      </c>
      <c r="N41" s="15"/>
      <c r="O41" s="15">
        <f>O39*100</f>
        <v>17600</v>
      </c>
      <c r="P41" s="15"/>
      <c r="Q41" s="15"/>
      <c r="R41" s="15"/>
      <c r="S41" s="15"/>
      <c r="T41" s="15"/>
      <c r="U41" s="15"/>
      <c r="V41" s="15"/>
      <c r="W41" s="15"/>
      <c r="X41" s="15"/>
      <c r="Y41" s="15"/>
      <c r="Z41" s="15"/>
      <c r="AA41" s="15"/>
      <c r="AB41" s="15"/>
      <c r="AC41" s="15"/>
      <c r="AD41" s="15"/>
      <c r="AE41" s="15"/>
      <c r="AF41" s="15"/>
      <c r="AG41" s="15"/>
      <c r="AH41" s="15"/>
    </row>
    <row r="42" spans="2:34">
      <c r="L42" s="704"/>
      <c r="M42" s="701"/>
      <c r="N42" s="15"/>
      <c r="O42" s="15"/>
      <c r="P42" s="15"/>
      <c r="Q42" s="15"/>
      <c r="R42" s="15"/>
      <c r="S42" s="15"/>
      <c r="T42" s="15"/>
      <c r="U42" s="15"/>
      <c r="V42" s="15"/>
      <c r="W42" s="15"/>
      <c r="X42" s="15"/>
      <c r="Y42" s="15"/>
      <c r="Z42" s="15"/>
      <c r="AA42" s="15"/>
      <c r="AB42" s="15"/>
      <c r="AC42" s="15"/>
      <c r="AD42" s="15"/>
      <c r="AE42" s="15"/>
      <c r="AF42" s="15"/>
      <c r="AG42" s="15"/>
      <c r="AH42" s="15"/>
    </row>
    <row r="43" spans="2:34" ht="15.75">
      <c r="L43" s="705"/>
      <c r="M43" s="701"/>
      <c r="N43" s="15">
        <f>M41+O41</f>
        <v>2355100</v>
      </c>
      <c r="O43" s="15"/>
      <c r="P43" s="15"/>
      <c r="Q43" s="15"/>
      <c r="R43" s="15"/>
      <c r="S43" s="15"/>
      <c r="T43" s="15"/>
      <c r="U43" s="15"/>
      <c r="V43" s="15"/>
      <c r="W43" s="15"/>
      <c r="X43" s="15"/>
      <c r="Y43" s="15"/>
      <c r="Z43" s="15"/>
      <c r="AA43" s="15"/>
      <c r="AB43" s="15"/>
      <c r="AC43" s="15"/>
      <c r="AD43" s="15"/>
      <c r="AE43" s="15"/>
      <c r="AF43" s="15"/>
      <c r="AG43" s="15"/>
      <c r="AH43" s="15"/>
    </row>
    <row r="44" spans="2:34">
      <c r="L44" s="704"/>
      <c r="M44" s="701"/>
      <c r="N44" s="15"/>
      <c r="O44" s="15"/>
      <c r="P44" s="15"/>
      <c r="Q44" s="15"/>
      <c r="R44" s="15"/>
      <c r="S44" s="15"/>
      <c r="T44" s="15"/>
      <c r="U44" s="15"/>
      <c r="V44" s="15"/>
      <c r="W44" s="15"/>
      <c r="X44" s="15"/>
      <c r="Y44" s="15"/>
      <c r="Z44" s="15"/>
      <c r="AA44" s="15"/>
      <c r="AB44" s="15"/>
      <c r="AC44" s="15"/>
      <c r="AD44" s="15"/>
      <c r="AE44" s="15"/>
      <c r="AF44" s="15"/>
      <c r="AG44" s="15"/>
      <c r="AH44" s="15"/>
    </row>
    <row r="45" spans="2:34" ht="15.75">
      <c r="L45" s="705"/>
      <c r="M45" s="701"/>
      <c r="N45" s="15">
        <f>3168000-N43</f>
        <v>812900</v>
      </c>
      <c r="O45" s="15"/>
      <c r="P45" s="15"/>
      <c r="Q45" s="15"/>
      <c r="R45" s="15"/>
      <c r="S45" s="15"/>
      <c r="T45" s="15"/>
      <c r="U45" s="15"/>
      <c r="V45" s="15"/>
      <c r="W45" s="15"/>
      <c r="X45" s="15"/>
      <c r="Y45" s="15"/>
      <c r="Z45" s="15"/>
      <c r="AA45" s="15"/>
      <c r="AB45" s="15"/>
      <c r="AC45" s="15"/>
      <c r="AD45" s="15"/>
      <c r="AE45" s="15"/>
      <c r="AF45" s="15"/>
      <c r="AG45" s="15"/>
      <c r="AH45" s="15"/>
    </row>
    <row r="46" spans="2:34">
      <c r="L46" s="704"/>
      <c r="M46" s="701"/>
      <c r="N46" s="15"/>
      <c r="O46" s="15"/>
      <c r="P46" s="15"/>
      <c r="Q46" s="15"/>
      <c r="R46" s="15"/>
      <c r="S46" s="15"/>
      <c r="T46" s="15"/>
      <c r="U46" s="15"/>
      <c r="V46" s="15"/>
      <c r="W46" s="15"/>
      <c r="X46" s="15"/>
      <c r="Y46" s="15"/>
      <c r="Z46" s="15"/>
      <c r="AA46" s="15"/>
      <c r="AB46" s="15"/>
      <c r="AC46" s="15"/>
      <c r="AD46" s="15"/>
      <c r="AE46" s="15"/>
      <c r="AF46" s="15"/>
      <c r="AG46" s="15"/>
      <c r="AH46" s="15"/>
    </row>
    <row r="47" spans="2:34" ht="15.75">
      <c r="L47" s="705"/>
      <c r="M47" s="701"/>
      <c r="N47" s="15"/>
      <c r="O47" s="15"/>
      <c r="P47" s="15"/>
      <c r="Q47" s="15"/>
      <c r="R47" s="15"/>
      <c r="S47" s="15"/>
      <c r="T47" s="15"/>
      <c r="U47" s="15"/>
      <c r="V47" s="15"/>
      <c r="W47" s="15"/>
      <c r="X47" s="15"/>
      <c r="Y47" s="15"/>
      <c r="Z47" s="15"/>
      <c r="AA47" s="15"/>
      <c r="AB47" s="15"/>
      <c r="AC47" s="15"/>
      <c r="AD47" s="15"/>
      <c r="AE47" s="15"/>
      <c r="AF47" s="15"/>
      <c r="AG47" s="15"/>
      <c r="AH47" s="15"/>
    </row>
    <row r="48" spans="2:34">
      <c r="L48" s="704"/>
      <c r="M48" s="701"/>
      <c r="N48" s="15"/>
      <c r="O48" s="15"/>
      <c r="P48" s="15"/>
      <c r="Q48" s="15"/>
      <c r="R48" s="15"/>
      <c r="S48" s="15"/>
      <c r="T48" s="15"/>
      <c r="U48" s="15"/>
      <c r="V48" s="15"/>
      <c r="W48" s="15"/>
      <c r="X48" s="15"/>
      <c r="Y48" s="15"/>
      <c r="Z48" s="15"/>
      <c r="AA48" s="15"/>
      <c r="AB48" s="15"/>
      <c r="AC48" s="15"/>
      <c r="AD48" s="15"/>
      <c r="AE48" s="15"/>
      <c r="AF48" s="15"/>
      <c r="AG48" s="15"/>
      <c r="AH48" s="15"/>
    </row>
    <row r="49" spans="12:34" ht="15.75">
      <c r="L49" s="705"/>
      <c r="M49" s="701"/>
      <c r="N49" s="15"/>
      <c r="O49" s="15"/>
      <c r="P49" s="15"/>
      <c r="Q49" s="15"/>
      <c r="R49" s="15"/>
      <c r="S49" s="15"/>
      <c r="T49" s="15"/>
      <c r="U49" s="15"/>
      <c r="V49" s="15"/>
      <c r="W49" s="15"/>
      <c r="X49" s="15"/>
      <c r="Y49" s="15"/>
      <c r="Z49" s="15"/>
      <c r="AA49" s="15"/>
      <c r="AB49" s="15"/>
      <c r="AC49" s="15"/>
      <c r="AD49" s="15"/>
      <c r="AE49" s="15"/>
      <c r="AF49" s="15"/>
      <c r="AG49" s="15"/>
      <c r="AH49" s="15"/>
    </row>
    <row r="50" spans="12:34">
      <c r="L50" s="704"/>
      <c r="M50" s="701"/>
      <c r="N50" s="15"/>
      <c r="O50" s="15"/>
      <c r="P50" s="15"/>
      <c r="Q50" s="15"/>
      <c r="R50" s="15"/>
      <c r="S50" s="15"/>
      <c r="T50" s="15"/>
      <c r="U50" s="15"/>
      <c r="V50" s="15"/>
      <c r="W50" s="15"/>
      <c r="X50" s="15"/>
      <c r="Y50" s="15"/>
      <c r="Z50" s="15"/>
      <c r="AA50" s="15"/>
      <c r="AB50" s="15"/>
      <c r="AC50" s="15"/>
      <c r="AD50" s="15"/>
      <c r="AE50" s="15"/>
      <c r="AF50" s="15"/>
      <c r="AG50" s="15"/>
      <c r="AH50" s="15"/>
    </row>
    <row r="51" spans="12:34" ht="15.75">
      <c r="L51" s="705"/>
      <c r="M51" s="701"/>
      <c r="N51" s="15"/>
      <c r="O51" s="15"/>
      <c r="P51" s="15"/>
      <c r="Q51" s="15"/>
      <c r="R51" s="15"/>
      <c r="S51" s="15"/>
      <c r="T51" s="15"/>
      <c r="U51" s="15"/>
      <c r="V51" s="15"/>
      <c r="W51" s="15"/>
      <c r="X51" s="15"/>
      <c r="Y51" s="15"/>
      <c r="Z51" s="15"/>
      <c r="AA51" s="15"/>
      <c r="AB51" s="15"/>
      <c r="AC51" s="15"/>
      <c r="AD51" s="15"/>
      <c r="AE51" s="15"/>
      <c r="AF51" s="15"/>
      <c r="AG51" s="15"/>
      <c r="AH51" s="15"/>
    </row>
    <row r="52" spans="12:34">
      <c r="L52" s="704"/>
      <c r="M52" s="701"/>
      <c r="N52" s="15"/>
      <c r="O52" s="15"/>
      <c r="P52" s="15"/>
      <c r="Q52" s="15"/>
      <c r="R52" s="15"/>
      <c r="S52" s="15"/>
      <c r="T52" s="15"/>
      <c r="U52" s="15"/>
      <c r="V52" s="15"/>
      <c r="W52" s="15"/>
      <c r="X52" s="15"/>
      <c r="Y52" s="15"/>
      <c r="Z52" s="15"/>
      <c r="AA52" s="15"/>
      <c r="AB52" s="15"/>
      <c r="AC52" s="15"/>
      <c r="AD52" s="15"/>
      <c r="AE52" s="15"/>
      <c r="AF52" s="15"/>
      <c r="AG52" s="15"/>
      <c r="AH52" s="15"/>
    </row>
    <row r="53" spans="12:34" ht="15.75">
      <c r="L53" s="705"/>
      <c r="M53" s="701"/>
      <c r="N53" s="15"/>
      <c r="O53" s="15"/>
      <c r="P53" s="15"/>
      <c r="Q53" s="15"/>
      <c r="R53" s="15"/>
      <c r="S53" s="15"/>
      <c r="T53" s="15"/>
      <c r="U53" s="15"/>
      <c r="V53" s="15"/>
      <c r="W53" s="15"/>
      <c r="X53" s="15"/>
      <c r="Y53" s="15"/>
      <c r="Z53" s="15"/>
      <c r="AA53" s="15"/>
      <c r="AB53" s="15"/>
      <c r="AC53" s="15"/>
      <c r="AD53" s="15"/>
      <c r="AE53" s="15"/>
      <c r="AF53" s="15"/>
      <c r="AG53" s="15"/>
      <c r="AH53" s="15"/>
    </row>
    <row r="54" spans="12:34">
      <c r="L54" s="704"/>
      <c r="M54" s="701"/>
      <c r="N54" s="15"/>
      <c r="O54" s="15"/>
      <c r="P54" s="15"/>
      <c r="Q54" s="15"/>
      <c r="R54" s="15"/>
      <c r="S54" s="15"/>
      <c r="T54" s="15"/>
      <c r="U54" s="15"/>
      <c r="V54" s="15"/>
      <c r="W54" s="15"/>
      <c r="X54" s="15"/>
      <c r="Y54" s="15"/>
      <c r="Z54" s="15"/>
      <c r="AA54" s="15"/>
      <c r="AB54" s="15"/>
      <c r="AC54" s="15"/>
      <c r="AD54" s="15"/>
      <c r="AE54" s="15"/>
      <c r="AF54" s="15"/>
      <c r="AG54" s="15"/>
      <c r="AH54" s="15"/>
    </row>
    <row r="55" spans="12:34" ht="15.75">
      <c r="L55" s="705"/>
      <c r="M55" s="701"/>
      <c r="N55" s="15"/>
      <c r="O55" s="15"/>
      <c r="P55" s="15"/>
      <c r="Q55" s="15"/>
      <c r="R55" s="15"/>
      <c r="S55" s="15"/>
      <c r="T55" s="15"/>
      <c r="U55" s="15"/>
      <c r="V55" s="15"/>
      <c r="W55" s="15"/>
      <c r="X55" s="15"/>
      <c r="Y55" s="15"/>
      <c r="Z55" s="15"/>
      <c r="AA55" s="15"/>
      <c r="AB55" s="15"/>
      <c r="AC55" s="15"/>
      <c r="AD55" s="15"/>
      <c r="AE55" s="15"/>
      <c r="AF55" s="15"/>
      <c r="AG55" s="15"/>
      <c r="AH55" s="15"/>
    </row>
    <row r="56" spans="12:34">
      <c r="M56" s="701"/>
      <c r="N56" s="15"/>
      <c r="O56" s="15"/>
      <c r="P56" s="15"/>
      <c r="Q56" s="15"/>
      <c r="R56" s="15"/>
      <c r="S56" s="15"/>
      <c r="T56" s="15"/>
      <c r="U56" s="15"/>
      <c r="V56" s="15"/>
      <c r="W56" s="15"/>
      <c r="X56" s="15"/>
      <c r="Y56" s="15"/>
      <c r="Z56" s="15"/>
      <c r="AA56" s="15"/>
      <c r="AB56" s="15"/>
      <c r="AC56" s="15"/>
      <c r="AD56" s="15"/>
      <c r="AE56" s="15"/>
      <c r="AF56" s="15"/>
      <c r="AG56" s="15"/>
      <c r="AH56" s="15"/>
    </row>
    <row r="57" spans="12:34">
      <c r="M57" s="701"/>
      <c r="N57" s="15"/>
      <c r="O57" s="15"/>
      <c r="P57" s="15"/>
      <c r="Q57" s="15"/>
      <c r="R57" s="15"/>
      <c r="S57" s="15"/>
      <c r="T57" s="15"/>
      <c r="U57" s="15"/>
      <c r="V57" s="15"/>
      <c r="W57" s="15"/>
      <c r="X57" s="15"/>
      <c r="Y57" s="15"/>
      <c r="Z57" s="15"/>
      <c r="AA57" s="15"/>
      <c r="AB57" s="15"/>
      <c r="AC57" s="15"/>
      <c r="AD57" s="15"/>
      <c r="AE57" s="15"/>
      <c r="AF57" s="15"/>
      <c r="AG57" s="15"/>
      <c r="AH57" s="15"/>
    </row>
    <row r="58" spans="12:34">
      <c r="M58" s="701"/>
      <c r="N58" s="15"/>
      <c r="O58" s="15"/>
      <c r="P58" s="15"/>
      <c r="Q58" s="15"/>
      <c r="R58" s="15"/>
      <c r="S58" s="15"/>
      <c r="T58" s="15"/>
      <c r="U58" s="15"/>
      <c r="V58" s="15"/>
      <c r="W58" s="15"/>
      <c r="X58" s="15"/>
      <c r="Y58" s="15"/>
      <c r="Z58" s="15"/>
      <c r="AA58" s="15"/>
      <c r="AB58" s="15"/>
      <c r="AC58" s="15"/>
      <c r="AD58" s="15"/>
      <c r="AE58" s="15"/>
      <c r="AF58" s="15"/>
      <c r="AG58" s="15"/>
      <c r="AH58" s="15"/>
    </row>
    <row r="59" spans="12:34">
      <c r="M59" s="701"/>
      <c r="N59" s="15"/>
      <c r="O59" s="15"/>
      <c r="P59" s="15"/>
      <c r="Q59" s="15"/>
      <c r="R59" s="15"/>
      <c r="S59" s="15"/>
      <c r="T59" s="15"/>
      <c r="U59" s="15"/>
      <c r="V59" s="15"/>
      <c r="W59" s="15"/>
      <c r="X59" s="15"/>
      <c r="Y59" s="15"/>
      <c r="Z59" s="15"/>
      <c r="AA59" s="15"/>
      <c r="AB59" s="15"/>
      <c r="AC59" s="15"/>
      <c r="AD59" s="15"/>
      <c r="AE59" s="15"/>
      <c r="AF59" s="15"/>
      <c r="AG59" s="15"/>
      <c r="AH59" s="15"/>
    </row>
    <row r="60" spans="12:34">
      <c r="M60" s="701"/>
      <c r="N60" s="15"/>
      <c r="O60" s="15"/>
      <c r="P60" s="15"/>
      <c r="Q60" s="15"/>
      <c r="R60" s="15"/>
      <c r="S60" s="15"/>
      <c r="T60" s="15"/>
      <c r="U60" s="15"/>
      <c r="V60" s="15"/>
      <c r="W60" s="15"/>
      <c r="X60" s="15"/>
      <c r="Y60" s="15"/>
      <c r="Z60" s="15"/>
      <c r="AA60" s="15"/>
      <c r="AB60" s="15"/>
      <c r="AC60" s="15"/>
      <c r="AD60" s="15"/>
      <c r="AE60" s="15"/>
      <c r="AF60" s="15"/>
      <c r="AG60" s="15"/>
      <c r="AH60" s="15"/>
    </row>
    <row r="61" spans="12:34">
      <c r="M61" s="701"/>
      <c r="N61" s="15"/>
      <c r="O61" s="15"/>
      <c r="P61" s="15"/>
      <c r="Q61" s="15"/>
      <c r="R61" s="15"/>
      <c r="S61" s="15"/>
      <c r="T61" s="15"/>
      <c r="U61" s="15"/>
      <c r="V61" s="15"/>
      <c r="W61" s="15"/>
      <c r="X61" s="15"/>
      <c r="Y61" s="15"/>
      <c r="Z61" s="15"/>
      <c r="AA61" s="15"/>
      <c r="AB61" s="15"/>
      <c r="AC61" s="15"/>
      <c r="AD61" s="15"/>
      <c r="AE61" s="15"/>
      <c r="AF61" s="15"/>
      <c r="AG61" s="15"/>
      <c r="AH61" s="15"/>
    </row>
    <row r="62" spans="12:34">
      <c r="M62" s="701"/>
      <c r="N62" s="15"/>
      <c r="O62" s="15"/>
      <c r="P62" s="15"/>
      <c r="Q62" s="15"/>
      <c r="R62" s="15"/>
      <c r="S62" s="15"/>
      <c r="T62" s="15"/>
      <c r="U62" s="15"/>
      <c r="V62" s="15"/>
      <c r="W62" s="15"/>
      <c r="X62" s="15"/>
      <c r="Y62" s="15"/>
      <c r="Z62" s="15"/>
      <c r="AA62" s="15"/>
      <c r="AB62" s="15"/>
      <c r="AC62" s="15"/>
      <c r="AD62" s="15"/>
      <c r="AE62" s="15"/>
      <c r="AF62" s="15"/>
      <c r="AG62" s="15"/>
      <c r="AH62" s="15"/>
    </row>
    <row r="63" spans="12:34">
      <c r="M63" s="701"/>
      <c r="N63" s="15"/>
      <c r="O63" s="15"/>
      <c r="P63" s="15"/>
      <c r="Q63" s="15"/>
      <c r="R63" s="15"/>
      <c r="S63" s="15"/>
      <c r="T63" s="15"/>
      <c r="U63" s="15"/>
      <c r="V63" s="15"/>
      <c r="W63" s="15"/>
      <c r="X63" s="15"/>
      <c r="Y63" s="15"/>
      <c r="Z63" s="15"/>
      <c r="AA63" s="15"/>
      <c r="AB63" s="15"/>
      <c r="AC63" s="15"/>
      <c r="AD63" s="15"/>
      <c r="AE63" s="15"/>
      <c r="AF63" s="15"/>
      <c r="AG63" s="15"/>
      <c r="AH63" s="15"/>
    </row>
    <row r="64" spans="12:34">
      <c r="M64" s="701"/>
      <c r="N64" s="15"/>
      <c r="O64" s="15"/>
      <c r="P64" s="15"/>
      <c r="Q64" s="15"/>
      <c r="R64" s="15"/>
      <c r="S64" s="15"/>
      <c r="T64" s="15"/>
      <c r="U64" s="15"/>
      <c r="V64" s="15"/>
      <c r="W64" s="15"/>
      <c r="X64" s="15"/>
      <c r="Y64" s="15"/>
      <c r="Z64" s="15"/>
      <c r="AA64" s="15"/>
      <c r="AB64" s="15"/>
      <c r="AC64" s="15"/>
      <c r="AD64" s="15"/>
      <c r="AE64" s="15"/>
      <c r="AF64" s="15"/>
      <c r="AG64" s="15"/>
      <c r="AH64" s="15"/>
    </row>
    <row r="65" spans="13:34">
      <c r="M65" s="701"/>
      <c r="N65" s="15"/>
      <c r="O65" s="15"/>
      <c r="P65" s="15"/>
      <c r="Q65" s="15"/>
      <c r="R65" s="15"/>
      <c r="S65" s="15"/>
      <c r="T65" s="15"/>
      <c r="U65" s="15"/>
      <c r="V65" s="15"/>
      <c r="W65" s="15"/>
      <c r="X65" s="15"/>
      <c r="Y65" s="15"/>
      <c r="Z65" s="15"/>
      <c r="AA65" s="15"/>
      <c r="AB65" s="15"/>
      <c r="AC65" s="15"/>
      <c r="AD65" s="15"/>
      <c r="AE65" s="15"/>
      <c r="AF65" s="15"/>
      <c r="AG65" s="15"/>
      <c r="AH65" s="15"/>
    </row>
    <row r="66" spans="13:34">
      <c r="M66" s="701"/>
      <c r="N66" s="15"/>
      <c r="O66" s="15"/>
      <c r="P66" s="15"/>
      <c r="Q66" s="15"/>
      <c r="R66" s="15"/>
      <c r="S66" s="15"/>
      <c r="T66" s="15"/>
      <c r="U66" s="15"/>
      <c r="V66" s="15"/>
      <c r="W66" s="15"/>
      <c r="X66" s="15"/>
      <c r="Y66" s="15"/>
      <c r="Z66" s="15"/>
      <c r="AA66" s="15"/>
      <c r="AB66" s="15"/>
      <c r="AC66" s="15"/>
      <c r="AD66" s="15"/>
      <c r="AE66" s="15"/>
      <c r="AF66" s="15"/>
      <c r="AG66" s="15"/>
      <c r="AH66" s="15"/>
    </row>
    <row r="67" spans="13:34">
      <c r="M67" s="701"/>
      <c r="N67" s="15"/>
      <c r="O67" s="15"/>
      <c r="P67" s="15"/>
      <c r="Q67" s="15"/>
      <c r="R67" s="15"/>
      <c r="S67" s="15"/>
      <c r="T67" s="15"/>
      <c r="U67" s="15"/>
      <c r="V67" s="15"/>
      <c r="W67" s="15"/>
      <c r="X67" s="15"/>
      <c r="Y67" s="15"/>
      <c r="Z67" s="15"/>
      <c r="AA67" s="15"/>
      <c r="AB67" s="15"/>
      <c r="AC67" s="15"/>
      <c r="AD67" s="15"/>
      <c r="AE67" s="15"/>
      <c r="AF67" s="15"/>
      <c r="AG67" s="15"/>
      <c r="AH67" s="15"/>
    </row>
    <row r="68" spans="13:34">
      <c r="M68" s="701"/>
      <c r="N68" s="15"/>
      <c r="O68" s="15"/>
      <c r="P68" s="15"/>
      <c r="Q68" s="15"/>
      <c r="R68" s="15"/>
      <c r="S68" s="15"/>
      <c r="T68" s="15"/>
      <c r="U68" s="15"/>
      <c r="V68" s="15"/>
      <c r="W68" s="15"/>
      <c r="X68" s="15"/>
      <c r="Y68" s="15"/>
      <c r="Z68" s="15"/>
      <c r="AA68" s="15"/>
      <c r="AB68" s="15"/>
      <c r="AC68" s="15"/>
      <c r="AD68" s="15"/>
      <c r="AE68" s="15"/>
      <c r="AF68" s="15"/>
      <c r="AG68" s="15"/>
      <c r="AH68" s="15"/>
    </row>
    <row r="69" spans="13:34">
      <c r="M69" s="701"/>
      <c r="N69" s="15"/>
      <c r="O69" s="15"/>
      <c r="P69" s="15"/>
      <c r="Q69" s="15"/>
      <c r="R69" s="15"/>
      <c r="S69" s="15"/>
      <c r="T69" s="15"/>
      <c r="U69" s="15"/>
      <c r="V69" s="15"/>
      <c r="W69" s="15"/>
      <c r="X69" s="15"/>
      <c r="Y69" s="15"/>
      <c r="Z69" s="15"/>
      <c r="AA69" s="15"/>
      <c r="AB69" s="15"/>
      <c r="AC69" s="15"/>
      <c r="AD69" s="15"/>
      <c r="AE69" s="15"/>
      <c r="AF69" s="15"/>
      <c r="AG69" s="15"/>
      <c r="AH69" s="15"/>
    </row>
    <row r="70" spans="13:34">
      <c r="M70" s="701"/>
      <c r="N70" s="15"/>
      <c r="O70" s="15"/>
      <c r="P70" s="15"/>
      <c r="Q70" s="15"/>
      <c r="R70" s="15"/>
      <c r="S70" s="15"/>
      <c r="T70" s="15"/>
      <c r="U70" s="15"/>
      <c r="V70" s="15"/>
      <c r="W70" s="15"/>
      <c r="X70" s="15"/>
      <c r="Y70" s="15"/>
      <c r="Z70" s="15"/>
      <c r="AA70" s="15"/>
      <c r="AB70" s="15"/>
      <c r="AC70" s="15"/>
      <c r="AD70" s="15"/>
      <c r="AE70" s="15"/>
      <c r="AF70" s="15"/>
      <c r="AG70" s="15"/>
      <c r="AH70" s="15"/>
    </row>
    <row r="71" spans="13:34">
      <c r="M71" s="701"/>
      <c r="N71" s="15"/>
      <c r="O71" s="15"/>
      <c r="P71" s="15"/>
      <c r="Q71" s="15"/>
      <c r="R71" s="15"/>
      <c r="S71" s="15"/>
      <c r="T71" s="15"/>
      <c r="U71" s="15"/>
      <c r="V71" s="15"/>
      <c r="W71" s="15"/>
      <c r="X71" s="15"/>
      <c r="Y71" s="15"/>
      <c r="Z71" s="15"/>
      <c r="AA71" s="15"/>
      <c r="AB71" s="15"/>
      <c r="AC71" s="15"/>
      <c r="AD71" s="15"/>
      <c r="AE71" s="15"/>
      <c r="AF71" s="15"/>
      <c r="AG71" s="15"/>
      <c r="AH71" s="15"/>
    </row>
    <row r="72" spans="13:34">
      <c r="M72" s="701"/>
      <c r="N72" s="15"/>
      <c r="O72" s="15"/>
      <c r="P72" s="15"/>
      <c r="Q72" s="15"/>
      <c r="R72" s="15"/>
      <c r="S72" s="15"/>
      <c r="T72" s="15"/>
      <c r="U72" s="15"/>
      <c r="V72" s="15"/>
      <c r="W72" s="15"/>
      <c r="X72" s="15"/>
      <c r="Y72" s="15"/>
      <c r="Z72" s="15"/>
      <c r="AA72" s="15"/>
      <c r="AB72" s="15"/>
      <c r="AC72" s="15"/>
      <c r="AD72" s="15"/>
      <c r="AE72" s="15"/>
      <c r="AF72" s="15"/>
      <c r="AG72" s="15"/>
      <c r="AH72" s="15"/>
    </row>
    <row r="73" spans="13:34">
      <c r="M73" s="701"/>
      <c r="N73" s="15"/>
      <c r="O73" s="15"/>
      <c r="P73" s="15"/>
      <c r="Q73" s="15"/>
      <c r="R73" s="15"/>
      <c r="S73" s="15"/>
      <c r="T73" s="15"/>
      <c r="U73" s="15"/>
      <c r="V73" s="15"/>
      <c r="W73" s="15"/>
      <c r="X73" s="15"/>
      <c r="Y73" s="15"/>
      <c r="Z73" s="15"/>
      <c r="AA73" s="15"/>
      <c r="AB73" s="15"/>
      <c r="AC73" s="15"/>
      <c r="AD73" s="15"/>
      <c r="AE73" s="15"/>
      <c r="AF73" s="15"/>
      <c r="AG73" s="15"/>
      <c r="AH73" s="15"/>
    </row>
    <row r="74" spans="13:34">
      <c r="M74" s="701"/>
      <c r="N74" s="15"/>
      <c r="O74" s="15"/>
      <c r="P74" s="15"/>
      <c r="Q74" s="15"/>
      <c r="R74" s="15"/>
      <c r="S74" s="15"/>
      <c r="T74" s="15"/>
      <c r="U74" s="15"/>
      <c r="V74" s="15"/>
      <c r="W74" s="15"/>
      <c r="X74" s="15"/>
      <c r="Y74" s="15"/>
      <c r="Z74" s="15"/>
      <c r="AA74" s="15"/>
      <c r="AB74" s="15"/>
      <c r="AC74" s="15"/>
      <c r="AD74" s="15"/>
      <c r="AE74" s="15"/>
      <c r="AF74" s="15"/>
      <c r="AG74" s="15"/>
      <c r="AH74" s="15"/>
    </row>
    <row r="75" spans="13:34">
      <c r="M75" s="701"/>
      <c r="N75" s="15"/>
      <c r="O75" s="15"/>
      <c r="P75" s="15"/>
      <c r="Q75" s="15"/>
      <c r="R75" s="15"/>
      <c r="S75" s="15"/>
      <c r="T75" s="15"/>
      <c r="U75" s="15"/>
      <c r="V75" s="15"/>
      <c r="W75" s="15"/>
      <c r="X75" s="15"/>
      <c r="Y75" s="15"/>
      <c r="Z75" s="15"/>
      <c r="AA75" s="15"/>
      <c r="AB75" s="15"/>
      <c r="AC75" s="15"/>
      <c r="AD75" s="15"/>
      <c r="AE75" s="15"/>
      <c r="AF75" s="15"/>
      <c r="AG75" s="15"/>
      <c r="AH75" s="15"/>
    </row>
    <row r="76" spans="13:34">
      <c r="M76" s="701"/>
      <c r="N76" s="15"/>
      <c r="O76" s="15"/>
      <c r="P76" s="15"/>
      <c r="Q76" s="15"/>
      <c r="R76" s="15"/>
      <c r="S76" s="15"/>
      <c r="T76" s="15"/>
      <c r="U76" s="15"/>
      <c r="V76" s="15"/>
      <c r="W76" s="15"/>
      <c r="X76" s="15"/>
      <c r="Y76" s="15"/>
      <c r="Z76" s="15"/>
      <c r="AA76" s="15"/>
      <c r="AB76" s="15"/>
      <c r="AC76" s="15"/>
      <c r="AD76" s="15"/>
      <c r="AE76" s="15"/>
      <c r="AF76" s="15"/>
      <c r="AG76" s="15"/>
      <c r="AH76" s="15"/>
    </row>
    <row r="77" spans="13:34">
      <c r="M77" s="701"/>
      <c r="N77" s="15"/>
      <c r="O77" s="15"/>
      <c r="P77" s="15"/>
      <c r="Q77" s="15"/>
      <c r="R77" s="15"/>
      <c r="S77" s="15"/>
      <c r="T77" s="15"/>
      <c r="U77" s="15"/>
      <c r="V77" s="15"/>
      <c r="W77" s="15"/>
      <c r="X77" s="15"/>
      <c r="Y77" s="15"/>
      <c r="Z77" s="15"/>
      <c r="AA77" s="15"/>
      <c r="AB77" s="15"/>
      <c r="AC77" s="15"/>
      <c r="AD77" s="15"/>
      <c r="AE77" s="15"/>
      <c r="AF77" s="15"/>
      <c r="AG77" s="15"/>
      <c r="AH77" s="15"/>
    </row>
    <row r="78" spans="13:34">
      <c r="M78" s="701"/>
      <c r="N78" s="15"/>
      <c r="O78" s="15"/>
      <c r="P78" s="15"/>
      <c r="Q78" s="15"/>
      <c r="R78" s="15"/>
      <c r="S78" s="15"/>
      <c r="T78" s="15"/>
      <c r="U78" s="15"/>
      <c r="V78" s="15"/>
      <c r="W78" s="15"/>
      <c r="X78" s="15"/>
      <c r="Y78" s="15"/>
      <c r="Z78" s="15"/>
      <c r="AA78" s="15"/>
      <c r="AB78" s="15"/>
      <c r="AC78" s="15"/>
      <c r="AD78" s="15"/>
      <c r="AE78" s="15"/>
      <c r="AF78" s="15"/>
      <c r="AG78" s="15"/>
      <c r="AH78" s="15"/>
    </row>
    <row r="79" spans="13:34">
      <c r="M79" s="701"/>
      <c r="N79" s="15"/>
      <c r="O79" s="15"/>
      <c r="P79" s="15"/>
      <c r="Q79" s="15"/>
      <c r="R79" s="15"/>
      <c r="S79" s="15"/>
      <c r="T79" s="15"/>
      <c r="U79" s="15"/>
      <c r="V79" s="15"/>
      <c r="W79" s="15"/>
      <c r="X79" s="15"/>
      <c r="Y79" s="15"/>
      <c r="Z79" s="15"/>
      <c r="AA79" s="15"/>
      <c r="AB79" s="15"/>
      <c r="AC79" s="15"/>
      <c r="AD79" s="15"/>
      <c r="AE79" s="15"/>
      <c r="AF79" s="15"/>
      <c r="AG79" s="15"/>
      <c r="AH79" s="15"/>
    </row>
    <row r="80" spans="13:34">
      <c r="M80" s="701"/>
      <c r="N80" s="15"/>
      <c r="O80" s="15"/>
      <c r="P80" s="15"/>
      <c r="Q80" s="15"/>
      <c r="R80" s="15"/>
      <c r="S80" s="15"/>
      <c r="T80" s="15"/>
      <c r="U80" s="15"/>
      <c r="V80" s="15"/>
      <c r="W80" s="15"/>
      <c r="X80" s="15"/>
      <c r="Y80" s="15"/>
      <c r="Z80" s="15"/>
      <c r="AA80" s="15"/>
      <c r="AB80" s="15"/>
      <c r="AC80" s="15"/>
      <c r="AD80" s="15"/>
      <c r="AE80" s="15"/>
      <c r="AF80" s="15"/>
      <c r="AG80" s="15"/>
      <c r="AH80" s="15"/>
    </row>
    <row r="81" spans="13:34">
      <c r="M81" s="701"/>
      <c r="N81" s="15"/>
      <c r="O81" s="15"/>
      <c r="P81" s="15"/>
      <c r="Q81" s="15"/>
      <c r="R81" s="15"/>
      <c r="S81" s="15"/>
      <c r="T81" s="15"/>
      <c r="U81" s="15"/>
      <c r="V81" s="15"/>
      <c r="W81" s="15"/>
      <c r="X81" s="15"/>
      <c r="Y81" s="15"/>
      <c r="Z81" s="15"/>
      <c r="AA81" s="15"/>
      <c r="AB81" s="15"/>
      <c r="AC81" s="15"/>
      <c r="AD81" s="15"/>
      <c r="AE81" s="15"/>
      <c r="AF81" s="15"/>
      <c r="AG81" s="15"/>
      <c r="AH81" s="15"/>
    </row>
    <row r="82" spans="13:34">
      <c r="M82" s="701"/>
      <c r="N82" s="15"/>
      <c r="O82" s="15"/>
      <c r="P82" s="15"/>
      <c r="Q82" s="15"/>
      <c r="R82" s="15"/>
      <c r="S82" s="15"/>
      <c r="T82" s="15"/>
      <c r="U82" s="15"/>
      <c r="V82" s="15"/>
      <c r="W82" s="15"/>
      <c r="X82" s="15"/>
      <c r="Y82" s="15"/>
      <c r="Z82" s="15"/>
      <c r="AA82" s="15"/>
      <c r="AB82" s="15"/>
      <c r="AC82" s="15"/>
      <c r="AD82" s="15"/>
      <c r="AE82" s="15"/>
      <c r="AF82" s="15"/>
      <c r="AG82" s="15"/>
      <c r="AH82" s="15"/>
    </row>
    <row r="83" spans="13:34">
      <c r="M83" s="701"/>
      <c r="N83" s="15"/>
      <c r="O83" s="15"/>
      <c r="P83" s="15"/>
      <c r="Q83" s="15"/>
      <c r="R83" s="15"/>
      <c r="S83" s="15"/>
      <c r="T83" s="15"/>
      <c r="U83" s="15"/>
      <c r="V83" s="15"/>
      <c r="W83" s="15"/>
      <c r="X83" s="15"/>
      <c r="Y83" s="15"/>
      <c r="Z83" s="15"/>
      <c r="AA83" s="15"/>
      <c r="AB83" s="15"/>
      <c r="AC83" s="15"/>
      <c r="AD83" s="15"/>
      <c r="AE83" s="15"/>
      <c r="AF83" s="15"/>
      <c r="AG83" s="15"/>
      <c r="AH83" s="15"/>
    </row>
    <row r="84" spans="13:34">
      <c r="M84" s="701"/>
      <c r="N84" s="15"/>
      <c r="O84" s="15"/>
      <c r="P84" s="15"/>
      <c r="Q84" s="15"/>
      <c r="R84" s="15"/>
      <c r="S84" s="15"/>
      <c r="T84" s="15"/>
      <c r="U84" s="15"/>
      <c r="V84" s="15"/>
      <c r="W84" s="15"/>
      <c r="X84" s="15"/>
      <c r="Y84" s="15"/>
      <c r="Z84" s="15"/>
      <c r="AA84" s="15"/>
      <c r="AB84" s="15"/>
      <c r="AC84" s="15"/>
      <c r="AD84" s="15"/>
      <c r="AE84" s="15"/>
      <c r="AF84" s="15"/>
      <c r="AG84" s="15"/>
      <c r="AH84" s="15"/>
    </row>
    <row r="85" spans="13:34">
      <c r="M85" s="701"/>
      <c r="N85" s="15"/>
      <c r="O85" s="15"/>
      <c r="P85" s="15"/>
      <c r="Q85" s="15"/>
      <c r="R85" s="15"/>
      <c r="S85" s="15"/>
      <c r="T85" s="15"/>
      <c r="U85" s="15"/>
      <c r="V85" s="15"/>
      <c r="W85" s="15"/>
      <c r="X85" s="15"/>
      <c r="Y85" s="15"/>
      <c r="Z85" s="15"/>
      <c r="AA85" s="15"/>
      <c r="AB85" s="15"/>
      <c r="AC85" s="15"/>
      <c r="AD85" s="15"/>
      <c r="AE85" s="15"/>
      <c r="AF85" s="15"/>
      <c r="AG85" s="15"/>
      <c r="AH85" s="15"/>
    </row>
    <row r="86" spans="13:34">
      <c r="M86" s="701"/>
      <c r="N86" s="15"/>
      <c r="O86" s="15"/>
      <c r="P86" s="15"/>
      <c r="Q86" s="15"/>
      <c r="R86" s="15"/>
      <c r="S86" s="15"/>
      <c r="T86" s="15"/>
      <c r="U86" s="15"/>
      <c r="V86" s="15"/>
      <c r="W86" s="15"/>
      <c r="X86" s="15"/>
      <c r="Y86" s="15"/>
      <c r="Z86" s="15"/>
      <c r="AA86" s="15"/>
      <c r="AB86" s="15"/>
      <c r="AC86" s="15"/>
      <c r="AD86" s="15"/>
      <c r="AE86" s="15"/>
      <c r="AF86" s="15"/>
      <c r="AG86" s="15"/>
      <c r="AH86" s="15"/>
    </row>
    <row r="87" spans="13:34">
      <c r="M87" s="701"/>
      <c r="N87" s="15"/>
      <c r="O87" s="15"/>
      <c r="P87" s="15"/>
      <c r="Q87" s="15"/>
      <c r="R87" s="15"/>
      <c r="S87" s="15"/>
      <c r="T87" s="15"/>
      <c r="U87" s="15"/>
      <c r="V87" s="15"/>
      <c r="W87" s="15"/>
      <c r="X87" s="15"/>
      <c r="Y87" s="15"/>
      <c r="Z87" s="15"/>
      <c r="AA87" s="15"/>
      <c r="AB87" s="15"/>
      <c r="AC87" s="15"/>
      <c r="AD87" s="15"/>
      <c r="AE87" s="15"/>
      <c r="AF87" s="15"/>
      <c r="AG87" s="15"/>
      <c r="AH87" s="15"/>
    </row>
    <row r="88" spans="13:34">
      <c r="M88" s="701"/>
      <c r="N88" s="15"/>
      <c r="O88" s="15"/>
      <c r="P88" s="15"/>
      <c r="Q88" s="15"/>
      <c r="R88" s="15"/>
      <c r="S88" s="15"/>
      <c r="T88" s="15"/>
      <c r="U88" s="15"/>
      <c r="V88" s="15"/>
      <c r="W88" s="15"/>
      <c r="X88" s="15"/>
      <c r="Y88" s="15"/>
      <c r="Z88" s="15"/>
      <c r="AA88" s="15"/>
      <c r="AB88" s="15"/>
      <c r="AC88" s="15"/>
      <c r="AD88" s="15"/>
      <c r="AE88" s="15"/>
      <c r="AF88" s="15"/>
      <c r="AG88" s="15"/>
      <c r="AH88" s="15"/>
    </row>
    <row r="89" spans="13:34">
      <c r="M89" s="701"/>
      <c r="N89" s="15"/>
      <c r="O89" s="15"/>
      <c r="P89" s="15"/>
      <c r="Q89" s="15"/>
      <c r="R89" s="15"/>
      <c r="S89" s="15"/>
      <c r="T89" s="15"/>
      <c r="U89" s="15"/>
      <c r="V89" s="15"/>
      <c r="W89" s="15"/>
      <c r="X89" s="15"/>
      <c r="Y89" s="15"/>
      <c r="Z89" s="15"/>
      <c r="AA89" s="15"/>
      <c r="AB89" s="15"/>
      <c r="AC89" s="15"/>
      <c r="AD89" s="15"/>
      <c r="AE89" s="15"/>
      <c r="AF89" s="15"/>
      <c r="AG89" s="15"/>
      <c r="AH89" s="15"/>
    </row>
    <row r="90" spans="13:34">
      <c r="M90" s="701"/>
      <c r="N90" s="15"/>
      <c r="O90" s="15"/>
      <c r="P90" s="15"/>
      <c r="Q90" s="15"/>
      <c r="R90" s="15"/>
      <c r="S90" s="15"/>
      <c r="T90" s="15"/>
      <c r="U90" s="15"/>
      <c r="V90" s="15"/>
      <c r="W90" s="15"/>
      <c r="X90" s="15"/>
      <c r="Y90" s="15"/>
      <c r="Z90" s="15"/>
      <c r="AA90" s="15"/>
      <c r="AB90" s="15"/>
      <c r="AC90" s="15"/>
      <c r="AD90" s="15"/>
      <c r="AE90" s="15"/>
      <c r="AF90" s="15"/>
      <c r="AG90" s="15"/>
      <c r="AH90" s="15"/>
    </row>
    <row r="91" spans="13:34">
      <c r="M91" s="701"/>
      <c r="N91" s="15"/>
      <c r="O91" s="15"/>
      <c r="P91" s="15"/>
      <c r="Q91" s="15"/>
      <c r="R91" s="15"/>
      <c r="S91" s="15"/>
      <c r="T91" s="15"/>
      <c r="U91" s="15"/>
      <c r="V91" s="15"/>
      <c r="W91" s="15"/>
      <c r="X91" s="15"/>
      <c r="Y91" s="15"/>
      <c r="Z91" s="15"/>
      <c r="AA91" s="15"/>
      <c r="AB91" s="15"/>
      <c r="AC91" s="15"/>
      <c r="AD91" s="15"/>
      <c r="AE91" s="15"/>
      <c r="AF91" s="15"/>
      <c r="AG91" s="15"/>
      <c r="AH91" s="15"/>
    </row>
    <row r="92" spans="13:34">
      <c r="M92" s="701"/>
      <c r="N92" s="15"/>
      <c r="O92" s="15"/>
      <c r="P92" s="15"/>
      <c r="Q92" s="15"/>
      <c r="R92" s="15"/>
      <c r="S92" s="15"/>
      <c r="T92" s="15"/>
      <c r="U92" s="15"/>
      <c r="V92" s="15"/>
      <c r="W92" s="15"/>
      <c r="X92" s="15"/>
      <c r="Y92" s="15"/>
      <c r="Z92" s="15"/>
      <c r="AA92" s="15"/>
      <c r="AB92" s="15"/>
      <c r="AC92" s="15"/>
      <c r="AD92" s="15"/>
      <c r="AE92" s="15"/>
      <c r="AF92" s="15"/>
      <c r="AG92" s="15"/>
      <c r="AH92" s="15"/>
    </row>
    <row r="93" spans="13:34">
      <c r="M93" s="701"/>
      <c r="N93" s="15"/>
      <c r="O93" s="15"/>
      <c r="P93" s="15"/>
      <c r="Q93" s="15"/>
      <c r="R93" s="15"/>
      <c r="S93" s="15"/>
      <c r="T93" s="15"/>
      <c r="U93" s="15"/>
      <c r="V93" s="15"/>
      <c r="W93" s="15"/>
      <c r="X93" s="15"/>
      <c r="Y93" s="15"/>
      <c r="Z93" s="15"/>
      <c r="AA93" s="15"/>
      <c r="AB93" s="15"/>
      <c r="AC93" s="15"/>
      <c r="AD93" s="15"/>
      <c r="AE93" s="15"/>
      <c r="AF93" s="15"/>
      <c r="AG93" s="15"/>
      <c r="AH93" s="15"/>
    </row>
    <row r="94" spans="13:34">
      <c r="M94" s="701"/>
      <c r="N94" s="15"/>
      <c r="O94" s="15"/>
      <c r="P94" s="15"/>
      <c r="Q94" s="15"/>
      <c r="R94" s="15"/>
      <c r="S94" s="15"/>
      <c r="T94" s="15"/>
      <c r="U94" s="15"/>
      <c r="V94" s="15"/>
      <c r="W94" s="15"/>
      <c r="X94" s="15"/>
      <c r="Y94" s="15"/>
      <c r="Z94" s="15"/>
      <c r="AA94" s="15"/>
      <c r="AB94" s="15"/>
      <c r="AC94" s="15"/>
      <c r="AD94" s="15"/>
      <c r="AE94" s="15"/>
      <c r="AF94" s="15"/>
      <c r="AG94" s="15"/>
      <c r="AH94" s="15"/>
    </row>
    <row r="95" spans="13:34">
      <c r="M95" s="701"/>
      <c r="N95" s="15"/>
      <c r="O95" s="15"/>
      <c r="P95" s="15"/>
      <c r="Q95" s="15"/>
      <c r="R95" s="15"/>
      <c r="S95" s="15"/>
      <c r="T95" s="15"/>
      <c r="U95" s="15"/>
      <c r="V95" s="15"/>
      <c r="W95" s="15"/>
      <c r="X95" s="15"/>
      <c r="Y95" s="15"/>
      <c r="Z95" s="15"/>
      <c r="AA95" s="15"/>
      <c r="AB95" s="15"/>
      <c r="AC95" s="15"/>
      <c r="AD95" s="15"/>
      <c r="AE95" s="15"/>
      <c r="AF95" s="15"/>
      <c r="AG95" s="15"/>
      <c r="AH95" s="15"/>
    </row>
    <row r="96" spans="13:34">
      <c r="M96" s="701"/>
      <c r="N96" s="15"/>
      <c r="O96" s="15"/>
      <c r="P96" s="15"/>
      <c r="Q96" s="15"/>
      <c r="R96" s="15"/>
      <c r="S96" s="15"/>
      <c r="T96" s="15"/>
      <c r="U96" s="15"/>
      <c r="V96" s="15"/>
      <c r="W96" s="15"/>
      <c r="X96" s="15"/>
      <c r="Y96" s="15"/>
      <c r="Z96" s="15"/>
      <c r="AA96" s="15"/>
      <c r="AB96" s="15"/>
      <c r="AC96" s="15"/>
      <c r="AD96" s="15"/>
      <c r="AE96" s="15"/>
      <c r="AF96" s="15"/>
      <c r="AG96" s="15"/>
      <c r="AH96" s="15"/>
    </row>
    <row r="97" spans="13:34">
      <c r="M97" s="701"/>
      <c r="N97" s="15"/>
      <c r="O97" s="15"/>
      <c r="P97" s="15"/>
      <c r="Q97" s="15"/>
      <c r="R97" s="15"/>
      <c r="S97" s="15"/>
      <c r="T97" s="15"/>
      <c r="U97" s="15"/>
      <c r="V97" s="15"/>
      <c r="W97" s="15"/>
      <c r="X97" s="15"/>
      <c r="Y97" s="15"/>
      <c r="Z97" s="15"/>
      <c r="AA97" s="15"/>
      <c r="AB97" s="15"/>
      <c r="AC97" s="15"/>
      <c r="AD97" s="15"/>
      <c r="AE97" s="15"/>
      <c r="AF97" s="15"/>
      <c r="AG97" s="15"/>
      <c r="AH97" s="15"/>
    </row>
    <row r="98" spans="13:34">
      <c r="M98" s="701"/>
      <c r="N98" s="15"/>
      <c r="O98" s="15"/>
      <c r="P98" s="15"/>
      <c r="Q98" s="15"/>
      <c r="R98" s="15"/>
      <c r="S98" s="15"/>
      <c r="T98" s="15"/>
      <c r="U98" s="15"/>
      <c r="V98" s="15"/>
      <c r="W98" s="15"/>
      <c r="X98" s="15"/>
      <c r="Y98" s="15"/>
      <c r="Z98" s="15"/>
      <c r="AA98" s="15"/>
      <c r="AB98" s="15"/>
      <c r="AC98" s="15"/>
      <c r="AD98" s="15"/>
      <c r="AE98" s="15"/>
      <c r="AF98" s="15"/>
      <c r="AG98" s="15"/>
      <c r="AH98" s="15"/>
    </row>
    <row r="99" spans="13:34">
      <c r="M99" s="701"/>
      <c r="N99" s="15"/>
      <c r="O99" s="15"/>
      <c r="P99" s="15"/>
      <c r="Q99" s="15"/>
      <c r="R99" s="15"/>
      <c r="S99" s="15"/>
      <c r="T99" s="15"/>
      <c r="U99" s="15"/>
      <c r="V99" s="15"/>
      <c r="W99" s="15"/>
      <c r="X99" s="15"/>
      <c r="Y99" s="15"/>
      <c r="Z99" s="15"/>
      <c r="AA99" s="15"/>
      <c r="AB99" s="15"/>
      <c r="AC99" s="15"/>
      <c r="AD99" s="15"/>
      <c r="AE99" s="15"/>
      <c r="AF99" s="15"/>
      <c r="AG99" s="15"/>
      <c r="AH99" s="15"/>
    </row>
    <row r="100" spans="13:34">
      <c r="M100" s="701"/>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34">
      <c r="M101" s="701"/>
      <c r="N101" s="15"/>
      <c r="O101" s="15"/>
      <c r="P101" s="15"/>
      <c r="Q101" s="15"/>
      <c r="R101" s="15"/>
      <c r="S101" s="15"/>
      <c r="T101" s="15"/>
      <c r="U101" s="15"/>
      <c r="V101" s="15"/>
      <c r="W101" s="15"/>
      <c r="X101" s="15"/>
      <c r="Y101" s="15"/>
      <c r="Z101" s="15"/>
      <c r="AA101" s="15"/>
      <c r="AB101" s="15"/>
      <c r="AC101" s="15"/>
      <c r="AD101" s="15"/>
      <c r="AE101" s="15"/>
      <c r="AF101" s="15"/>
      <c r="AG101" s="15"/>
      <c r="AH101" s="15"/>
    </row>
    <row r="102" spans="13:34">
      <c r="M102" s="701"/>
      <c r="N102" s="15"/>
      <c r="O102" s="15"/>
      <c r="P102" s="15"/>
      <c r="Q102" s="15"/>
      <c r="R102" s="15"/>
      <c r="S102" s="15"/>
      <c r="T102" s="15"/>
      <c r="U102" s="15"/>
      <c r="V102" s="15"/>
      <c r="W102" s="15"/>
      <c r="X102" s="15"/>
      <c r="Y102" s="15"/>
      <c r="Z102" s="15"/>
      <c r="AA102" s="15"/>
      <c r="AB102" s="15"/>
      <c r="AC102" s="15"/>
      <c r="AD102" s="15"/>
      <c r="AE102" s="15"/>
      <c r="AF102" s="15"/>
      <c r="AG102" s="15"/>
      <c r="AH102" s="15"/>
    </row>
    <row r="103" spans="13:34">
      <c r="M103" s="701"/>
      <c r="N103" s="15"/>
      <c r="O103" s="15"/>
      <c r="P103" s="15"/>
      <c r="Q103" s="15"/>
      <c r="R103" s="15"/>
      <c r="S103" s="15"/>
      <c r="T103" s="15"/>
      <c r="U103" s="15"/>
      <c r="V103" s="15"/>
      <c r="W103" s="15"/>
      <c r="X103" s="15"/>
      <c r="Y103" s="15"/>
      <c r="Z103" s="15"/>
      <c r="AA103" s="15"/>
      <c r="AB103" s="15"/>
      <c r="AC103" s="15"/>
      <c r="AD103" s="15"/>
      <c r="AE103" s="15"/>
      <c r="AF103" s="15"/>
      <c r="AG103" s="15"/>
      <c r="AH103" s="15"/>
    </row>
    <row r="104" spans="13:34">
      <c r="M104" s="701"/>
      <c r="N104" s="15"/>
      <c r="O104" s="15"/>
      <c r="P104" s="15"/>
      <c r="Q104" s="15"/>
      <c r="R104" s="15"/>
      <c r="S104" s="15"/>
      <c r="T104" s="15"/>
      <c r="U104" s="15"/>
      <c r="V104" s="15"/>
      <c r="W104" s="15"/>
      <c r="X104" s="15"/>
      <c r="Y104" s="15"/>
      <c r="Z104" s="15"/>
      <c r="AA104" s="15"/>
      <c r="AB104" s="15"/>
      <c r="AC104" s="15"/>
      <c r="AD104" s="15"/>
      <c r="AE104" s="15"/>
      <c r="AF104" s="15"/>
      <c r="AG104" s="15"/>
      <c r="AH104" s="15"/>
    </row>
    <row r="105" spans="13:34">
      <c r="M105" s="701"/>
      <c r="N105" s="15"/>
      <c r="O105" s="15"/>
      <c r="P105" s="15"/>
      <c r="Q105" s="15"/>
      <c r="R105" s="15"/>
      <c r="S105" s="15"/>
      <c r="T105" s="15"/>
      <c r="U105" s="15"/>
      <c r="V105" s="15"/>
      <c r="W105" s="15"/>
      <c r="X105" s="15"/>
      <c r="Y105" s="15"/>
      <c r="Z105" s="15"/>
      <c r="AA105" s="15"/>
      <c r="AB105" s="15"/>
      <c r="AC105" s="15"/>
      <c r="AD105" s="15"/>
      <c r="AE105" s="15"/>
      <c r="AF105" s="15"/>
      <c r="AG105" s="15"/>
      <c r="AH105" s="15"/>
    </row>
    <row r="106" spans="13:34">
      <c r="M106" s="701"/>
      <c r="N106" s="15"/>
      <c r="O106" s="15"/>
      <c r="P106" s="15"/>
      <c r="Q106" s="15"/>
      <c r="R106" s="15"/>
      <c r="S106" s="15"/>
      <c r="T106" s="15"/>
      <c r="U106" s="15"/>
      <c r="V106" s="15"/>
      <c r="W106" s="15"/>
      <c r="X106" s="15"/>
      <c r="Y106" s="15"/>
      <c r="Z106" s="15"/>
      <c r="AA106" s="15"/>
      <c r="AB106" s="15"/>
      <c r="AC106" s="15"/>
      <c r="AD106" s="15"/>
      <c r="AE106" s="15"/>
      <c r="AF106" s="15"/>
      <c r="AG106" s="15"/>
      <c r="AH106" s="15"/>
    </row>
    <row r="107" spans="13:34">
      <c r="M107" s="701"/>
      <c r="N107" s="15"/>
      <c r="O107" s="15"/>
      <c r="P107" s="15"/>
      <c r="Q107" s="15"/>
      <c r="R107" s="15"/>
      <c r="S107" s="15"/>
      <c r="T107" s="15"/>
      <c r="U107" s="15"/>
      <c r="V107" s="15"/>
      <c r="W107" s="15"/>
      <c r="X107" s="15"/>
      <c r="Y107" s="15"/>
      <c r="Z107" s="15"/>
      <c r="AA107" s="15"/>
      <c r="AB107" s="15"/>
      <c r="AC107" s="15"/>
      <c r="AD107" s="15"/>
      <c r="AE107" s="15"/>
      <c r="AF107" s="15"/>
      <c r="AG107" s="15"/>
      <c r="AH107" s="15"/>
    </row>
    <row r="108" spans="13:34">
      <c r="M108" s="701"/>
      <c r="N108" s="15"/>
      <c r="O108" s="15"/>
      <c r="P108" s="15"/>
      <c r="Q108" s="15"/>
      <c r="R108" s="15"/>
      <c r="S108" s="15"/>
      <c r="T108" s="15"/>
      <c r="U108" s="15"/>
      <c r="V108" s="15"/>
      <c r="W108" s="15"/>
      <c r="X108" s="15"/>
      <c r="Y108" s="15"/>
      <c r="Z108" s="15"/>
      <c r="AA108" s="15"/>
      <c r="AB108" s="15"/>
      <c r="AC108" s="15"/>
      <c r="AD108" s="15"/>
      <c r="AE108" s="15"/>
      <c r="AF108" s="15"/>
      <c r="AG108" s="15"/>
      <c r="AH108" s="15"/>
    </row>
    <row r="109" spans="13:34">
      <c r="M109" s="701"/>
      <c r="N109" s="15"/>
      <c r="O109" s="15"/>
      <c r="P109" s="15"/>
      <c r="Q109" s="15"/>
      <c r="R109" s="15"/>
      <c r="S109" s="15"/>
      <c r="T109" s="15"/>
      <c r="U109" s="15"/>
      <c r="V109" s="15"/>
      <c r="W109" s="15"/>
      <c r="X109" s="15"/>
      <c r="Y109" s="15"/>
      <c r="Z109" s="15"/>
      <c r="AA109" s="15"/>
      <c r="AB109" s="15"/>
      <c r="AC109" s="15"/>
      <c r="AD109" s="15"/>
      <c r="AE109" s="15"/>
      <c r="AF109" s="15"/>
      <c r="AG109" s="15"/>
      <c r="AH109" s="15"/>
    </row>
    <row r="110" spans="13:34">
      <c r="M110" s="701"/>
      <c r="N110" s="15"/>
      <c r="O110" s="15"/>
      <c r="P110" s="15"/>
      <c r="Q110" s="15"/>
      <c r="R110" s="15"/>
      <c r="S110" s="15"/>
      <c r="T110" s="15"/>
      <c r="U110" s="15"/>
      <c r="V110" s="15"/>
      <c r="W110" s="15"/>
      <c r="X110" s="15"/>
      <c r="Y110" s="15"/>
      <c r="Z110" s="15"/>
      <c r="AA110" s="15"/>
      <c r="AB110" s="15"/>
      <c r="AC110" s="15"/>
      <c r="AD110" s="15"/>
      <c r="AE110" s="15"/>
      <c r="AF110" s="15"/>
      <c r="AG110" s="15"/>
      <c r="AH110" s="15"/>
    </row>
    <row r="111" spans="13:34">
      <c r="M111" s="701"/>
      <c r="N111" s="15"/>
      <c r="O111" s="15"/>
      <c r="P111" s="15"/>
      <c r="Q111" s="15"/>
      <c r="R111" s="15"/>
      <c r="S111" s="15"/>
      <c r="T111" s="15"/>
      <c r="U111" s="15"/>
      <c r="V111" s="15"/>
      <c r="W111" s="15"/>
      <c r="X111" s="15"/>
      <c r="Y111" s="15"/>
      <c r="Z111" s="15"/>
      <c r="AA111" s="15"/>
      <c r="AB111" s="15"/>
      <c r="AC111" s="15"/>
      <c r="AD111" s="15"/>
      <c r="AE111" s="15"/>
      <c r="AF111" s="15"/>
      <c r="AG111" s="15"/>
      <c r="AH111" s="15"/>
    </row>
    <row r="112" spans="13:34">
      <c r="M112" s="701"/>
      <c r="N112" s="15"/>
      <c r="O112" s="15"/>
      <c r="P112" s="15"/>
      <c r="Q112" s="15"/>
      <c r="R112" s="15"/>
      <c r="S112" s="15"/>
      <c r="T112" s="15"/>
      <c r="U112" s="15"/>
      <c r="V112" s="15"/>
      <c r="W112" s="15"/>
      <c r="X112" s="15"/>
      <c r="Y112" s="15"/>
      <c r="Z112" s="15"/>
      <c r="AA112" s="15"/>
      <c r="AB112" s="15"/>
      <c r="AC112" s="15"/>
      <c r="AD112" s="15"/>
      <c r="AE112" s="15"/>
      <c r="AF112" s="15"/>
      <c r="AG112" s="15"/>
      <c r="AH112" s="15"/>
    </row>
    <row r="113" spans="13:34">
      <c r="M113" s="701"/>
      <c r="N113" s="15"/>
      <c r="O113" s="15"/>
      <c r="P113" s="15"/>
      <c r="Q113" s="15"/>
      <c r="R113" s="15"/>
      <c r="S113" s="15"/>
      <c r="T113" s="15"/>
      <c r="U113" s="15"/>
      <c r="V113" s="15"/>
      <c r="W113" s="15"/>
      <c r="X113" s="15"/>
      <c r="Y113" s="15"/>
      <c r="Z113" s="15"/>
      <c r="AA113" s="15"/>
      <c r="AB113" s="15"/>
      <c r="AC113" s="15"/>
      <c r="AD113" s="15"/>
      <c r="AE113" s="15"/>
      <c r="AF113" s="15"/>
      <c r="AG113" s="15"/>
      <c r="AH113" s="15"/>
    </row>
    <row r="114" spans="13:34">
      <c r="M114" s="701"/>
      <c r="N114" s="15"/>
      <c r="O114" s="15"/>
      <c r="P114" s="15"/>
      <c r="Q114" s="15"/>
      <c r="R114" s="15"/>
      <c r="S114" s="15"/>
      <c r="T114" s="15"/>
      <c r="U114" s="15"/>
      <c r="V114" s="15"/>
      <c r="W114" s="15"/>
      <c r="X114" s="15"/>
      <c r="Y114" s="15"/>
      <c r="Z114" s="15"/>
      <c r="AA114" s="15"/>
      <c r="AB114" s="15"/>
      <c r="AC114" s="15"/>
      <c r="AD114" s="15"/>
      <c r="AE114" s="15"/>
      <c r="AF114" s="15"/>
      <c r="AG114" s="15"/>
      <c r="AH114" s="15"/>
    </row>
    <row r="115" spans="13:34">
      <c r="M115" s="701"/>
      <c r="N115" s="15"/>
      <c r="O115" s="15"/>
      <c r="P115" s="15"/>
      <c r="Q115" s="15"/>
      <c r="R115" s="15"/>
      <c r="S115" s="15"/>
      <c r="T115" s="15"/>
      <c r="U115" s="15"/>
      <c r="V115" s="15"/>
      <c r="W115" s="15"/>
      <c r="X115" s="15"/>
      <c r="Y115" s="15"/>
      <c r="Z115" s="15"/>
      <c r="AA115" s="15"/>
      <c r="AB115" s="15"/>
      <c r="AC115" s="15"/>
      <c r="AD115" s="15"/>
      <c r="AE115" s="15"/>
      <c r="AF115" s="15"/>
      <c r="AG115" s="15"/>
      <c r="AH115" s="15"/>
    </row>
    <row r="116" spans="13:34">
      <c r="M116" s="701"/>
      <c r="N116" s="15"/>
      <c r="O116" s="15"/>
      <c r="P116" s="15"/>
      <c r="Q116" s="15"/>
      <c r="R116" s="15"/>
      <c r="S116" s="15"/>
      <c r="T116" s="15"/>
      <c r="U116" s="15"/>
      <c r="V116" s="15"/>
      <c r="W116" s="15"/>
      <c r="X116" s="15"/>
      <c r="Y116" s="15"/>
      <c r="Z116" s="15"/>
      <c r="AA116" s="15"/>
      <c r="AB116" s="15"/>
      <c r="AC116" s="15"/>
      <c r="AD116" s="15"/>
      <c r="AE116" s="15"/>
      <c r="AF116" s="15"/>
      <c r="AG116" s="15"/>
      <c r="AH116" s="15"/>
    </row>
    <row r="117" spans="13:34">
      <c r="M117" s="701"/>
      <c r="N117" s="15"/>
      <c r="O117" s="15"/>
      <c r="P117" s="15"/>
      <c r="Q117" s="15"/>
      <c r="R117" s="15"/>
      <c r="S117" s="15"/>
      <c r="T117" s="15"/>
      <c r="U117" s="15"/>
      <c r="V117" s="15"/>
      <c r="W117" s="15"/>
      <c r="X117" s="15"/>
      <c r="Y117" s="15"/>
      <c r="Z117" s="15"/>
      <c r="AA117" s="15"/>
      <c r="AB117" s="15"/>
      <c r="AC117" s="15"/>
      <c r="AD117" s="15"/>
      <c r="AE117" s="15"/>
      <c r="AF117" s="15"/>
      <c r="AG117" s="15"/>
      <c r="AH117" s="15"/>
    </row>
    <row r="118" spans="13:34">
      <c r="M118" s="701"/>
      <c r="N118" s="15"/>
      <c r="O118" s="15"/>
      <c r="P118" s="15"/>
      <c r="Q118" s="15"/>
      <c r="R118" s="15"/>
      <c r="S118" s="15"/>
      <c r="T118" s="15"/>
      <c r="U118" s="15"/>
      <c r="V118" s="15"/>
      <c r="W118" s="15"/>
      <c r="X118" s="15"/>
      <c r="Y118" s="15"/>
      <c r="Z118" s="15"/>
      <c r="AA118" s="15"/>
      <c r="AB118" s="15"/>
      <c r="AC118" s="15"/>
      <c r="AD118" s="15"/>
      <c r="AE118" s="15"/>
      <c r="AF118" s="15"/>
      <c r="AG118" s="15"/>
      <c r="AH118" s="15"/>
    </row>
    <row r="119" spans="13:34">
      <c r="M119" s="701"/>
      <c r="N119" s="15"/>
      <c r="O119" s="15"/>
      <c r="P119" s="15"/>
      <c r="Q119" s="15"/>
      <c r="R119" s="15"/>
      <c r="S119" s="15"/>
      <c r="T119" s="15"/>
      <c r="U119" s="15"/>
      <c r="V119" s="15"/>
      <c r="W119" s="15"/>
      <c r="X119" s="15"/>
      <c r="Y119" s="15"/>
      <c r="Z119" s="15"/>
      <c r="AA119" s="15"/>
      <c r="AB119" s="15"/>
      <c r="AC119" s="15"/>
      <c r="AD119" s="15"/>
      <c r="AE119" s="15"/>
      <c r="AF119" s="15"/>
      <c r="AG119" s="15"/>
      <c r="AH119" s="15"/>
    </row>
    <row r="120" spans="13:34">
      <c r="M120" s="701"/>
      <c r="N120" s="15"/>
      <c r="O120" s="15"/>
      <c r="P120" s="15"/>
      <c r="Q120" s="15"/>
      <c r="R120" s="15"/>
      <c r="S120" s="15"/>
      <c r="T120" s="15"/>
      <c r="U120" s="15"/>
      <c r="V120" s="15"/>
      <c r="W120" s="15"/>
      <c r="X120" s="15"/>
      <c r="Y120" s="15"/>
      <c r="Z120" s="15"/>
      <c r="AA120" s="15"/>
      <c r="AB120" s="15"/>
      <c r="AC120" s="15"/>
      <c r="AD120" s="15"/>
      <c r="AE120" s="15"/>
      <c r="AF120" s="15"/>
      <c r="AG120" s="15"/>
      <c r="AH120" s="15"/>
    </row>
    <row r="121" spans="13:34">
      <c r="M121" s="701"/>
      <c r="N121" s="15"/>
      <c r="O121" s="15"/>
      <c r="P121" s="15"/>
      <c r="Q121" s="15"/>
      <c r="R121" s="15"/>
      <c r="S121" s="15"/>
      <c r="T121" s="15"/>
      <c r="U121" s="15"/>
      <c r="V121" s="15"/>
      <c r="W121" s="15"/>
      <c r="X121" s="15"/>
      <c r="Y121" s="15"/>
      <c r="Z121" s="15"/>
      <c r="AA121" s="15"/>
      <c r="AB121" s="15"/>
      <c r="AC121" s="15"/>
      <c r="AD121" s="15"/>
      <c r="AE121" s="15"/>
      <c r="AF121" s="15"/>
      <c r="AG121" s="15"/>
      <c r="AH121" s="15"/>
    </row>
    <row r="122" spans="13:34">
      <c r="M122" s="701"/>
      <c r="N122" s="15"/>
      <c r="O122" s="15"/>
      <c r="P122" s="15"/>
      <c r="Q122" s="15"/>
      <c r="R122" s="15"/>
      <c r="S122" s="15"/>
      <c r="T122" s="15"/>
      <c r="U122" s="15"/>
      <c r="V122" s="15"/>
      <c r="W122" s="15"/>
      <c r="X122" s="15"/>
      <c r="Y122" s="15"/>
      <c r="Z122" s="15"/>
      <c r="AA122" s="15"/>
      <c r="AB122" s="15"/>
      <c r="AC122" s="15"/>
      <c r="AD122" s="15"/>
      <c r="AE122" s="15"/>
      <c r="AF122" s="15"/>
      <c r="AG122" s="15"/>
      <c r="AH122" s="15"/>
    </row>
    <row r="123" spans="13:34">
      <c r="M123" s="701"/>
      <c r="N123" s="15"/>
      <c r="O123" s="15"/>
      <c r="P123" s="15"/>
      <c r="Q123" s="15"/>
      <c r="R123" s="15"/>
      <c r="S123" s="15"/>
      <c r="T123" s="15"/>
      <c r="U123" s="15"/>
      <c r="V123" s="15"/>
      <c r="W123" s="15"/>
      <c r="X123" s="15"/>
      <c r="Y123" s="15"/>
      <c r="Z123" s="15"/>
      <c r="AA123" s="15"/>
      <c r="AB123" s="15"/>
      <c r="AC123" s="15"/>
      <c r="AD123" s="15"/>
      <c r="AE123" s="15"/>
      <c r="AF123" s="15"/>
      <c r="AG123" s="15"/>
      <c r="AH123" s="15"/>
    </row>
    <row r="124" spans="13:34">
      <c r="M124" s="701"/>
      <c r="N124" s="15"/>
      <c r="O124" s="15"/>
      <c r="P124" s="15"/>
      <c r="Q124" s="15"/>
      <c r="R124" s="15"/>
      <c r="S124" s="15"/>
      <c r="T124" s="15"/>
      <c r="U124" s="15"/>
      <c r="V124" s="15"/>
      <c r="W124" s="15"/>
      <c r="X124" s="15"/>
      <c r="Y124" s="15"/>
      <c r="Z124" s="15"/>
      <c r="AA124" s="15"/>
      <c r="AB124" s="15"/>
      <c r="AC124" s="15"/>
      <c r="AD124" s="15"/>
      <c r="AE124" s="15"/>
      <c r="AF124" s="15"/>
      <c r="AG124" s="15"/>
      <c r="AH124" s="15"/>
    </row>
  </sheetData>
  <pageMargins left="0.70866141732283472" right="0.70866141732283472" top="0.74803149606299213" bottom="0.74803149606299213" header="0.31496062992125984" footer="0.31496062992125984"/>
  <pageSetup paperSize="9" scale="56" orientation="landscape" r:id="rId1"/>
  <colBreaks count="1" manualBreakCount="1">
    <brk id="8" max="1048575" man="1"/>
  </colBreaks>
</worksheet>
</file>

<file path=xl/worksheets/sheet8.xml><?xml version="1.0" encoding="utf-8"?>
<worksheet xmlns="http://schemas.openxmlformats.org/spreadsheetml/2006/main" xmlns:r="http://schemas.openxmlformats.org/officeDocument/2006/relationships">
  <dimension ref="A2:O119"/>
  <sheetViews>
    <sheetView topLeftCell="A30" workbookViewId="0">
      <selection activeCell="D36" sqref="D36"/>
    </sheetView>
  </sheetViews>
  <sheetFormatPr defaultRowHeight="15.75"/>
  <cols>
    <col min="1" max="1" width="7.85546875" style="157" customWidth="1"/>
    <col min="2" max="2" width="30" customWidth="1"/>
    <col min="3" max="3" width="10.7109375" style="157" customWidth="1"/>
    <col min="4" max="5" width="13.140625" style="223" customWidth="1"/>
    <col min="6" max="6" width="9.42578125" style="223" bestFit="1" customWidth="1"/>
    <col min="7" max="7" width="11.85546875" style="315" customWidth="1"/>
    <col min="8" max="8" width="12.5703125" style="223" customWidth="1"/>
    <col min="9" max="9" width="9.140625" style="1"/>
    <col min="10" max="10" width="9.140625" style="157"/>
  </cols>
  <sheetData>
    <row r="2" spans="1:14">
      <c r="B2" t="s">
        <v>394</v>
      </c>
    </row>
    <row r="3" spans="1:14">
      <c r="B3" t="s">
        <v>99</v>
      </c>
    </row>
    <row r="4" spans="1:14">
      <c r="B4" t="s">
        <v>96</v>
      </c>
    </row>
    <row r="5" spans="1:14">
      <c r="B5" t="s">
        <v>165</v>
      </c>
    </row>
    <row r="7" spans="1:14">
      <c r="H7" s="223">
        <v>2223859.7999999998</v>
      </c>
      <c r="I7" s="1">
        <v>1920</v>
      </c>
    </row>
    <row r="8" spans="1:14" ht="78.75">
      <c r="A8" s="192" t="s">
        <v>173</v>
      </c>
      <c r="B8" s="192" t="s">
        <v>194</v>
      </c>
      <c r="C8" s="192" t="s">
        <v>195</v>
      </c>
      <c r="D8" s="85" t="s">
        <v>417</v>
      </c>
      <c r="E8" s="85" t="s">
        <v>602</v>
      </c>
      <c r="F8" s="85" t="s">
        <v>176</v>
      </c>
      <c r="G8" s="316" t="s">
        <v>197</v>
      </c>
      <c r="H8" s="85" t="s">
        <v>766</v>
      </c>
      <c r="I8" s="110" t="s">
        <v>199</v>
      </c>
      <c r="J8" s="228" t="s">
        <v>200</v>
      </c>
      <c r="K8" s="230" t="s">
        <v>201</v>
      </c>
      <c r="L8" s="230" t="s">
        <v>202</v>
      </c>
      <c r="M8" s="230" t="s">
        <v>203</v>
      </c>
      <c r="N8" s="230" t="s">
        <v>204</v>
      </c>
    </row>
    <row r="9" spans="1:14" s="272" customFormat="1" ht="14.25">
      <c r="A9" s="282">
        <v>1</v>
      </c>
      <c r="B9" s="283" t="s">
        <v>595</v>
      </c>
      <c r="C9" s="534">
        <v>43891</v>
      </c>
      <c r="D9" s="505"/>
      <c r="E9" s="505"/>
      <c r="F9" s="505"/>
      <c r="G9" s="506"/>
      <c r="H9" s="505"/>
      <c r="I9" s="104">
        <v>1</v>
      </c>
      <c r="J9" s="282">
        <f>I7-I9</f>
        <v>1919</v>
      </c>
      <c r="K9" s="283"/>
      <c r="L9" s="283"/>
      <c r="M9" s="283"/>
      <c r="N9" s="283"/>
    </row>
    <row r="10" spans="1:14" s="272" customFormat="1" ht="14.25">
      <c r="A10" s="282"/>
      <c r="B10" s="283"/>
      <c r="C10" s="534">
        <v>43952</v>
      </c>
      <c r="D10" s="505"/>
      <c r="E10" s="505"/>
      <c r="F10" s="505"/>
      <c r="G10" s="506"/>
      <c r="H10" s="505"/>
      <c r="I10" s="504">
        <v>54</v>
      </c>
      <c r="J10" s="282">
        <f t="shared" ref="J10:J19" si="0">J9-I10</f>
        <v>1865</v>
      </c>
      <c r="K10" s="283"/>
      <c r="L10" s="283"/>
      <c r="M10" s="283"/>
      <c r="N10" s="283"/>
    </row>
    <row r="11" spans="1:14" s="272" customFormat="1" ht="14.25">
      <c r="A11" s="282"/>
      <c r="B11" s="283"/>
      <c r="C11" s="534">
        <v>43983</v>
      </c>
      <c r="D11" s="505"/>
      <c r="E11" s="505"/>
      <c r="F11" s="505"/>
      <c r="G11" s="506"/>
      <c r="H11" s="505"/>
      <c r="I11" s="504">
        <v>202</v>
      </c>
      <c r="J11" s="282">
        <f t="shared" si="0"/>
        <v>1663</v>
      </c>
      <c r="K11" s="283"/>
      <c r="L11" s="283"/>
      <c r="M11" s="283"/>
      <c r="N11" s="283"/>
    </row>
    <row r="12" spans="1:14" s="272" customFormat="1" ht="14.25">
      <c r="A12" s="282"/>
      <c r="B12" s="283"/>
      <c r="C12" s="534">
        <v>44013</v>
      </c>
      <c r="D12" s="505"/>
      <c r="E12" s="505"/>
      <c r="F12" s="505"/>
      <c r="G12" s="506"/>
      <c r="H12" s="505"/>
      <c r="I12" s="504">
        <v>220</v>
      </c>
      <c r="J12" s="282">
        <f t="shared" si="0"/>
        <v>1443</v>
      </c>
      <c r="K12" s="283"/>
      <c r="L12" s="283"/>
      <c r="M12" s="283"/>
      <c r="N12" s="283"/>
    </row>
    <row r="13" spans="1:14" s="272" customFormat="1" ht="14.25">
      <c r="A13" s="282"/>
      <c r="B13" s="283"/>
      <c r="C13" s="534">
        <v>44044</v>
      </c>
      <c r="D13" s="505"/>
      <c r="E13" s="505"/>
      <c r="F13" s="505"/>
      <c r="G13" s="506"/>
      <c r="H13" s="505"/>
      <c r="I13" s="504">
        <v>87</v>
      </c>
      <c r="J13" s="282">
        <f t="shared" si="0"/>
        <v>1356</v>
      </c>
      <c r="K13" s="283"/>
      <c r="L13" s="283"/>
      <c r="M13" s="283"/>
      <c r="N13" s="283"/>
    </row>
    <row r="14" spans="1:14" s="104" customFormat="1" ht="14.25">
      <c r="A14" s="504"/>
      <c r="B14" s="504"/>
      <c r="C14" s="532">
        <v>44075</v>
      </c>
      <c r="D14" s="504">
        <v>728540.87</v>
      </c>
      <c r="E14" s="504">
        <v>617407.51</v>
      </c>
      <c r="F14" s="504">
        <v>0</v>
      </c>
      <c r="G14" s="533">
        <v>728540.87</v>
      </c>
      <c r="H14" s="504">
        <f>H7-G14</f>
        <v>1495318.9299999997</v>
      </c>
      <c r="I14" s="504">
        <v>65</v>
      </c>
      <c r="J14" s="504">
        <f t="shared" si="0"/>
        <v>1291</v>
      </c>
      <c r="K14" s="504"/>
      <c r="L14" s="504"/>
      <c r="M14" s="504"/>
      <c r="N14" s="504"/>
    </row>
    <row r="15" spans="1:14" s="272" customFormat="1" ht="14.25">
      <c r="A15" s="282">
        <v>2</v>
      </c>
      <c r="B15" s="283" t="s">
        <v>767</v>
      </c>
      <c r="C15" s="534">
        <v>44105</v>
      </c>
      <c r="D15" s="505"/>
      <c r="E15" s="505"/>
      <c r="F15" s="505"/>
      <c r="G15" s="506"/>
      <c r="H15" s="504"/>
      <c r="I15" s="504">
        <v>83</v>
      </c>
      <c r="J15" s="282">
        <f t="shared" si="0"/>
        <v>1208</v>
      </c>
      <c r="K15" s="283"/>
      <c r="L15" s="283"/>
      <c r="M15" s="283"/>
      <c r="N15" s="283"/>
    </row>
    <row r="16" spans="1:14" s="272" customFormat="1" ht="14.25">
      <c r="A16" s="282"/>
      <c r="B16" s="283"/>
      <c r="C16" s="532">
        <v>44136</v>
      </c>
      <c r="D16" s="505"/>
      <c r="E16" s="505"/>
      <c r="F16" s="505"/>
      <c r="G16" s="506"/>
      <c r="H16" s="504"/>
      <c r="I16" s="504">
        <v>93</v>
      </c>
      <c r="J16" s="282">
        <f t="shared" si="0"/>
        <v>1115</v>
      </c>
      <c r="K16" s="283"/>
      <c r="L16" s="283"/>
      <c r="M16" s="283"/>
      <c r="N16" s="283"/>
    </row>
    <row r="17" spans="1:14" s="272" customFormat="1" ht="14.25">
      <c r="A17" s="282"/>
      <c r="B17" s="283"/>
      <c r="C17" s="534">
        <v>44166</v>
      </c>
      <c r="D17" s="505"/>
      <c r="E17" s="505"/>
      <c r="F17" s="505"/>
      <c r="G17" s="506"/>
      <c r="H17" s="504"/>
      <c r="I17" s="504">
        <v>80</v>
      </c>
      <c r="J17" s="282">
        <f t="shared" si="0"/>
        <v>1035</v>
      </c>
      <c r="K17" s="283"/>
      <c r="L17" s="283"/>
      <c r="M17" s="283"/>
      <c r="N17" s="283"/>
    </row>
    <row r="18" spans="1:14" s="272" customFormat="1" ht="14.25">
      <c r="A18" s="282"/>
      <c r="B18" s="283"/>
      <c r="C18" s="532">
        <v>44197</v>
      </c>
      <c r="D18" s="505"/>
      <c r="E18" s="505"/>
      <c r="F18" s="505"/>
      <c r="G18" s="506"/>
      <c r="H18" s="504"/>
      <c r="I18" s="504">
        <v>111</v>
      </c>
      <c r="J18" s="282">
        <f t="shared" si="0"/>
        <v>924</v>
      </c>
      <c r="K18" s="283"/>
      <c r="L18" s="283"/>
      <c r="M18" s="283"/>
      <c r="N18" s="283"/>
    </row>
    <row r="19" spans="1:14" s="272" customFormat="1" ht="14.25">
      <c r="A19" s="282"/>
      <c r="B19" s="283"/>
      <c r="C19" s="534">
        <v>44228</v>
      </c>
      <c r="D19" s="505">
        <v>561752.51</v>
      </c>
      <c r="E19" s="505">
        <v>476061.45</v>
      </c>
      <c r="F19" s="505">
        <v>0</v>
      </c>
      <c r="G19" s="506">
        <v>561752.51</v>
      </c>
      <c r="H19" s="504">
        <f>H14-G19</f>
        <v>933566.41999999969</v>
      </c>
      <c r="I19" s="504">
        <v>118</v>
      </c>
      <c r="J19" s="282">
        <f t="shared" si="0"/>
        <v>806</v>
      </c>
      <c r="K19" s="283"/>
      <c r="L19" s="283"/>
      <c r="M19" s="283"/>
      <c r="N19" s="283"/>
    </row>
    <row r="20" spans="1:14" s="272" customFormat="1" ht="14.25">
      <c r="A20" s="282"/>
      <c r="B20" s="283"/>
      <c r="C20" s="282"/>
      <c r="D20" s="505"/>
      <c r="E20" s="505"/>
      <c r="F20" s="505"/>
      <c r="G20" s="506"/>
      <c r="H20" s="505"/>
      <c r="I20" s="504"/>
      <c r="J20" s="282"/>
      <c r="K20" s="283"/>
      <c r="L20" s="283"/>
      <c r="M20" s="283"/>
      <c r="N20" s="283"/>
    </row>
    <row r="21" spans="1:14" s="272" customFormat="1" ht="14.25">
      <c r="A21" s="282"/>
      <c r="B21" s="283"/>
      <c r="C21" s="282"/>
      <c r="D21" s="505"/>
      <c r="E21" s="505"/>
      <c r="F21" s="505"/>
      <c r="G21" s="506"/>
      <c r="H21" s="505"/>
      <c r="I21" s="504"/>
      <c r="J21" s="282"/>
      <c r="K21" s="283"/>
      <c r="L21" s="283"/>
      <c r="M21" s="283"/>
      <c r="N21" s="283"/>
    </row>
    <row r="22" spans="1:14" s="272" customFormat="1" ht="14.25">
      <c r="A22" s="282"/>
      <c r="B22" s="283"/>
      <c r="C22" s="282"/>
      <c r="D22" s="505"/>
      <c r="E22" s="505"/>
      <c r="F22" s="505"/>
      <c r="G22" s="506"/>
      <c r="H22" s="505"/>
      <c r="I22" s="504"/>
      <c r="J22" s="282"/>
      <c r="K22" s="283"/>
      <c r="L22" s="283"/>
      <c r="M22" s="283"/>
      <c r="N22" s="283"/>
    </row>
    <row r="23" spans="1:14" s="272" customFormat="1" ht="14.25">
      <c r="A23" s="282"/>
      <c r="B23" s="283"/>
      <c r="C23" s="282"/>
      <c r="D23" s="505"/>
      <c r="E23" s="505"/>
      <c r="F23" s="505"/>
      <c r="G23" s="506"/>
      <c r="H23" s="505"/>
      <c r="I23" s="504"/>
      <c r="J23" s="282"/>
      <c r="K23" s="283"/>
      <c r="L23" s="283"/>
      <c r="M23" s="283"/>
      <c r="N23" s="283"/>
    </row>
    <row r="24" spans="1:14" s="272" customFormat="1" ht="14.25">
      <c r="A24" s="282"/>
      <c r="B24" s="283"/>
      <c r="C24" s="282"/>
      <c r="D24" s="505"/>
      <c r="E24" s="505"/>
      <c r="F24" s="505"/>
      <c r="G24" s="506"/>
      <c r="H24" s="505"/>
      <c r="I24" s="504"/>
      <c r="J24" s="282"/>
      <c r="K24" s="283"/>
      <c r="L24" s="283"/>
      <c r="M24" s="283"/>
      <c r="N24" s="283"/>
    </row>
    <row r="61" spans="2:2">
      <c r="B61" s="187" t="s">
        <v>189</v>
      </c>
    </row>
    <row r="62" spans="2:2">
      <c r="B62" s="188" t="s">
        <v>190</v>
      </c>
    </row>
    <row r="63" spans="2:2">
      <c r="B63" s="189"/>
    </row>
    <row r="64" spans="2:2">
      <c r="B64" s="189" t="s">
        <v>191</v>
      </c>
    </row>
    <row r="65" spans="1:14">
      <c r="B65" s="224" t="s">
        <v>9</v>
      </c>
    </row>
    <row r="66" spans="1:14">
      <c r="B66" s="224"/>
      <c r="D66" s="225" t="s">
        <v>192</v>
      </c>
      <c r="E66" s="225"/>
      <c r="H66" s="223">
        <v>4905588</v>
      </c>
      <c r="J66" s="157">
        <v>1200</v>
      </c>
      <c r="L66">
        <v>1100</v>
      </c>
      <c r="N66">
        <v>100</v>
      </c>
    </row>
    <row r="67" spans="1:14">
      <c r="A67" s="264"/>
      <c r="B67" s="25"/>
      <c r="C67" s="264"/>
      <c r="D67" s="227" t="s">
        <v>193</v>
      </c>
      <c r="E67" s="227"/>
      <c r="H67" s="223">
        <v>1225157</v>
      </c>
      <c r="J67" s="157">
        <v>300</v>
      </c>
      <c r="L67">
        <v>275</v>
      </c>
      <c r="N67">
        <v>0</v>
      </c>
    </row>
    <row r="68" spans="1:14" s="161" customFormat="1" ht="78.75">
      <c r="A68" s="192" t="s">
        <v>173</v>
      </c>
      <c r="B68" s="192" t="s">
        <v>194</v>
      </c>
      <c r="C68" s="192" t="s">
        <v>195</v>
      </c>
      <c r="D68" s="85" t="s">
        <v>196</v>
      </c>
      <c r="E68" s="85"/>
      <c r="F68" s="85" t="s">
        <v>176</v>
      </c>
      <c r="G68" s="316" t="s">
        <v>197</v>
      </c>
      <c r="H68" s="85" t="s">
        <v>198</v>
      </c>
      <c r="I68" s="110" t="s">
        <v>199</v>
      </c>
      <c r="J68" s="228" t="s">
        <v>200</v>
      </c>
      <c r="K68" s="230" t="s">
        <v>201</v>
      </c>
      <c r="L68" s="230" t="s">
        <v>202</v>
      </c>
      <c r="M68" s="230" t="s">
        <v>203</v>
      </c>
      <c r="N68" s="230" t="s">
        <v>204</v>
      </c>
    </row>
    <row r="69" spans="1:14" s="161" customFormat="1">
      <c r="A69" s="192"/>
      <c r="B69" s="192"/>
      <c r="C69" s="192"/>
      <c r="D69" s="85"/>
      <c r="E69" s="85"/>
      <c r="F69" s="85"/>
      <c r="G69" s="316"/>
      <c r="H69" s="85"/>
      <c r="I69" s="155"/>
      <c r="J69" s="228"/>
      <c r="K69" s="231"/>
      <c r="L69" s="230"/>
      <c r="M69" s="230"/>
      <c r="N69" s="230"/>
    </row>
    <row r="70" spans="1:14" s="161" customFormat="1">
      <c r="A70" s="192"/>
      <c r="B70" s="192"/>
      <c r="C70" s="232">
        <v>42491</v>
      </c>
      <c r="D70" s="85"/>
      <c r="E70" s="85"/>
      <c r="F70" s="85"/>
      <c r="G70" s="316"/>
      <c r="H70" s="85"/>
      <c r="I70" s="110">
        <v>174</v>
      </c>
      <c r="J70" s="228"/>
      <c r="K70" s="231"/>
      <c r="L70" s="230"/>
      <c r="M70" s="230"/>
      <c r="N70" s="230"/>
    </row>
    <row r="71" spans="1:14" s="161" customFormat="1">
      <c r="A71" s="192"/>
      <c r="B71" s="192"/>
      <c r="C71" s="232">
        <v>42522</v>
      </c>
      <c r="D71" s="85"/>
      <c r="E71" s="85"/>
      <c r="F71" s="85"/>
      <c r="G71" s="316"/>
      <c r="H71" s="85"/>
      <c r="I71" s="110">
        <v>224</v>
      </c>
      <c r="J71" s="228"/>
      <c r="K71" s="231"/>
      <c r="L71" s="230"/>
      <c r="M71" s="230"/>
      <c r="N71" s="230"/>
    </row>
    <row r="72" spans="1:14" s="161" customFormat="1">
      <c r="A72" s="192"/>
      <c r="B72" s="192"/>
      <c r="C72" s="232">
        <v>42552</v>
      </c>
      <c r="D72" s="85"/>
      <c r="E72" s="85"/>
      <c r="F72" s="85"/>
      <c r="G72" s="316"/>
      <c r="H72" s="85"/>
      <c r="I72" s="155">
        <v>167</v>
      </c>
      <c r="J72" s="228"/>
      <c r="K72" s="231"/>
      <c r="L72" s="230"/>
      <c r="M72" s="230"/>
      <c r="N72" s="230"/>
    </row>
    <row r="73" spans="1:14" s="161" customFormat="1">
      <c r="A73" s="192"/>
      <c r="B73" s="192"/>
      <c r="C73" s="232">
        <v>42583</v>
      </c>
      <c r="D73" s="85"/>
      <c r="E73" s="85"/>
      <c r="F73" s="85"/>
      <c r="G73" s="316"/>
      <c r="H73" s="85"/>
      <c r="I73" s="110">
        <v>171</v>
      </c>
      <c r="J73" s="228"/>
      <c r="K73" s="231"/>
      <c r="L73" s="230"/>
      <c r="M73" s="230"/>
      <c r="N73" s="230"/>
    </row>
    <row r="74" spans="1:14" s="161" customFormat="1">
      <c r="A74" s="192"/>
      <c r="B74" s="192"/>
      <c r="C74" s="232">
        <v>42614</v>
      </c>
      <c r="D74" s="85"/>
      <c r="E74" s="85"/>
      <c r="F74" s="85"/>
      <c r="G74" s="316"/>
      <c r="H74" s="85"/>
      <c r="I74" s="110">
        <v>162</v>
      </c>
      <c r="J74" s="228"/>
      <c r="K74" s="231"/>
      <c r="L74" s="230"/>
      <c r="M74" s="230"/>
      <c r="N74" s="230"/>
    </row>
    <row r="75" spans="1:14" s="161" customFormat="1">
      <c r="A75" s="192"/>
      <c r="B75" s="192"/>
      <c r="C75" s="232">
        <v>42644</v>
      </c>
      <c r="D75" s="85"/>
      <c r="E75" s="85"/>
      <c r="F75" s="85"/>
      <c r="G75" s="316"/>
      <c r="H75" s="85"/>
      <c r="I75" s="110">
        <v>193</v>
      </c>
      <c r="J75" s="228"/>
      <c r="K75" s="231"/>
      <c r="L75" s="230"/>
      <c r="M75" s="230"/>
      <c r="N75" s="230"/>
    </row>
    <row r="76" spans="1:14" s="161" customFormat="1">
      <c r="A76" s="192"/>
      <c r="B76" s="192"/>
      <c r="C76" s="232">
        <v>42675</v>
      </c>
      <c r="D76" s="85"/>
      <c r="E76" s="85"/>
      <c r="F76" s="85"/>
      <c r="G76" s="316"/>
      <c r="H76" s="85"/>
      <c r="I76" s="110">
        <v>152</v>
      </c>
      <c r="J76" s="228"/>
      <c r="K76" s="231"/>
      <c r="L76" s="230"/>
      <c r="M76" s="230"/>
      <c r="N76" s="230"/>
    </row>
    <row r="77" spans="1:14" s="161" customFormat="1">
      <c r="A77" s="192"/>
      <c r="B77" s="192"/>
      <c r="C77" s="232">
        <v>42705</v>
      </c>
      <c r="D77" s="85"/>
      <c r="E77" s="85"/>
      <c r="F77" s="85"/>
      <c r="G77" s="316"/>
      <c r="H77" s="85"/>
      <c r="I77" s="110">
        <v>139</v>
      </c>
      <c r="J77" s="228"/>
      <c r="K77" s="231"/>
      <c r="L77" s="230"/>
      <c r="M77" s="230"/>
      <c r="N77" s="230"/>
    </row>
    <row r="78" spans="1:14" s="161" customFormat="1">
      <c r="A78" s="192"/>
      <c r="B78" s="192"/>
      <c r="C78" s="232">
        <v>42736</v>
      </c>
      <c r="D78" s="85"/>
      <c r="E78" s="85"/>
      <c r="F78" s="85"/>
      <c r="G78" s="316"/>
      <c r="H78" s="85"/>
      <c r="I78" s="110">
        <v>134</v>
      </c>
      <c r="J78" s="228"/>
      <c r="K78" s="231"/>
      <c r="L78" s="230"/>
      <c r="M78" s="230"/>
      <c r="N78" s="230"/>
    </row>
    <row r="79" spans="1:14" s="161" customFormat="1">
      <c r="A79" s="192"/>
      <c r="B79" s="192"/>
      <c r="C79" s="232">
        <v>42767</v>
      </c>
      <c r="D79" s="85"/>
      <c r="E79" s="85"/>
      <c r="F79" s="85"/>
      <c r="G79" s="316"/>
      <c r="H79" s="85"/>
      <c r="I79" s="110">
        <v>49</v>
      </c>
      <c r="J79" s="228"/>
      <c r="K79" s="231"/>
      <c r="L79" s="230"/>
      <c r="M79" s="230"/>
      <c r="N79" s="230"/>
    </row>
    <row r="80" spans="1:14" s="161" customFormat="1">
      <c r="A80" s="192"/>
      <c r="B80" s="192"/>
      <c r="C80" s="232">
        <v>42795</v>
      </c>
      <c r="D80" s="85"/>
      <c r="E80" s="85"/>
      <c r="F80" s="85"/>
      <c r="G80" s="316"/>
      <c r="H80" s="85"/>
      <c r="I80" s="110">
        <v>8</v>
      </c>
      <c r="J80" s="228"/>
      <c r="K80" s="231"/>
      <c r="L80" s="230"/>
      <c r="M80" s="230"/>
      <c r="N80" s="230"/>
    </row>
    <row r="81" spans="1:14" s="161" customFormat="1">
      <c r="A81" s="192"/>
      <c r="B81" s="192"/>
      <c r="C81" s="232">
        <v>42826</v>
      </c>
      <c r="D81" s="85"/>
      <c r="E81" s="85"/>
      <c r="F81" s="85"/>
      <c r="G81" s="316"/>
      <c r="H81" s="85"/>
      <c r="I81" s="110">
        <v>15</v>
      </c>
      <c r="J81" s="228"/>
      <c r="K81" s="231"/>
      <c r="L81" s="230"/>
      <c r="M81" s="230"/>
      <c r="N81" s="230"/>
    </row>
    <row r="82" spans="1:14" s="161" customFormat="1">
      <c r="A82" s="192"/>
      <c r="B82" s="192"/>
      <c r="C82" s="232">
        <v>42856</v>
      </c>
      <c r="D82" s="85"/>
      <c r="E82" s="85"/>
      <c r="F82" s="85"/>
      <c r="G82" s="316"/>
      <c r="H82" s="85"/>
      <c r="I82" s="110">
        <v>0</v>
      </c>
      <c r="J82" s="228"/>
      <c r="K82" s="231"/>
      <c r="L82" s="230"/>
      <c r="M82" s="230"/>
      <c r="N82" s="230"/>
    </row>
    <row r="83" spans="1:14" s="161" customFormat="1">
      <c r="A83" s="192"/>
      <c r="B83" s="192"/>
      <c r="C83" s="232">
        <v>42887</v>
      </c>
      <c r="D83" s="85"/>
      <c r="E83" s="85"/>
      <c r="F83" s="85"/>
      <c r="G83" s="316"/>
      <c r="H83" s="85"/>
      <c r="I83" s="110">
        <v>0</v>
      </c>
      <c r="J83" s="228"/>
      <c r="K83" s="231"/>
      <c r="L83" s="230"/>
      <c r="M83" s="230"/>
      <c r="N83" s="230"/>
    </row>
    <row r="84" spans="1:14" s="161" customFormat="1">
      <c r="A84" s="192"/>
      <c r="B84" s="192"/>
      <c r="C84" s="232">
        <v>42917</v>
      </c>
      <c r="D84" s="85"/>
      <c r="E84" s="85"/>
      <c r="F84" s="85"/>
      <c r="G84" s="316"/>
      <c r="H84" s="85"/>
      <c r="I84" s="110">
        <v>0</v>
      </c>
      <c r="J84" s="228"/>
      <c r="K84" s="231"/>
      <c r="L84" s="230"/>
      <c r="M84" s="230"/>
      <c r="N84" s="230"/>
    </row>
    <row r="85" spans="1:14" s="237" customFormat="1">
      <c r="A85" s="103"/>
      <c r="B85" s="233"/>
      <c r="C85" s="103"/>
      <c r="D85" s="103"/>
      <c r="E85" s="103"/>
      <c r="F85" s="103"/>
      <c r="G85" s="317"/>
      <c r="H85" s="234">
        <f>H66+H67</f>
        <v>6130745</v>
      </c>
      <c r="I85" s="152"/>
      <c r="J85" s="152">
        <f>J66+J67</f>
        <v>1500</v>
      </c>
      <c r="K85" s="235"/>
      <c r="L85" s="236">
        <f>L66+L67</f>
        <v>1375</v>
      </c>
      <c r="M85" s="236"/>
      <c r="N85" s="236">
        <f>N66+N67</f>
        <v>100</v>
      </c>
    </row>
    <row r="86" spans="1:14" s="93" customFormat="1" ht="30">
      <c r="A86" s="234">
        <v>1</v>
      </c>
      <c r="B86" s="238" t="s">
        <v>205</v>
      </c>
      <c r="C86" s="535">
        <v>42948</v>
      </c>
      <c r="D86" s="234">
        <v>340954</v>
      </c>
      <c r="E86" s="234"/>
      <c r="F86" s="234">
        <v>0</v>
      </c>
      <c r="G86" s="318">
        <v>340954</v>
      </c>
      <c r="H86" s="234">
        <f>H85-G86</f>
        <v>5789791</v>
      </c>
      <c r="I86" s="240">
        <v>29</v>
      </c>
      <c r="J86" s="240">
        <f>J85-I86</f>
        <v>1471</v>
      </c>
      <c r="K86" s="240">
        <v>29</v>
      </c>
      <c r="L86" s="240">
        <f>L85-K86</f>
        <v>1346</v>
      </c>
      <c r="M86" s="241">
        <v>0</v>
      </c>
      <c r="N86" s="241">
        <v>100</v>
      </c>
    </row>
    <row r="87" spans="1:14" s="93" customFormat="1" ht="30">
      <c r="A87" s="234">
        <v>2</v>
      </c>
      <c r="B87" s="238" t="s">
        <v>206</v>
      </c>
      <c r="C87" s="535">
        <v>42979</v>
      </c>
      <c r="D87" s="234">
        <v>800708</v>
      </c>
      <c r="E87" s="234"/>
      <c r="F87" s="234">
        <v>0</v>
      </c>
      <c r="G87" s="318">
        <v>800708</v>
      </c>
      <c r="H87" s="234">
        <f>H86-G87</f>
        <v>4989083</v>
      </c>
      <c r="I87" s="240">
        <v>149</v>
      </c>
      <c r="J87" s="240">
        <f t="shared" ref="J87:J97" si="1">J86-I87</f>
        <v>1322</v>
      </c>
      <c r="K87" s="240">
        <v>149</v>
      </c>
      <c r="L87" s="240">
        <f>L86-K87</f>
        <v>1197</v>
      </c>
      <c r="M87" s="241">
        <v>0</v>
      </c>
      <c r="N87" s="241">
        <v>100</v>
      </c>
    </row>
    <row r="88" spans="1:14" s="93" customFormat="1" ht="30">
      <c r="A88" s="234">
        <v>3</v>
      </c>
      <c r="B88" s="238" t="s">
        <v>207</v>
      </c>
      <c r="C88" s="535">
        <v>43009</v>
      </c>
      <c r="D88" s="234">
        <v>101828</v>
      </c>
      <c r="E88" s="234"/>
      <c r="F88" s="234">
        <v>0</v>
      </c>
      <c r="G88" s="318">
        <v>101828</v>
      </c>
      <c r="H88" s="234">
        <f t="shared" ref="H88:H106" si="2">H87-G88</f>
        <v>4887255</v>
      </c>
      <c r="I88" s="240">
        <v>78</v>
      </c>
      <c r="J88" s="240">
        <f t="shared" si="1"/>
        <v>1244</v>
      </c>
      <c r="K88" s="240">
        <v>65</v>
      </c>
      <c r="L88" s="240">
        <f>L87-K88</f>
        <v>1132</v>
      </c>
      <c r="M88" s="241">
        <v>0</v>
      </c>
      <c r="N88" s="241">
        <v>100</v>
      </c>
    </row>
    <row r="89" spans="1:14" s="93" customFormat="1" ht="30">
      <c r="A89" s="234">
        <v>4</v>
      </c>
      <c r="B89" s="238" t="s">
        <v>208</v>
      </c>
      <c r="C89" s="535">
        <v>43040</v>
      </c>
      <c r="D89" s="234">
        <v>429727</v>
      </c>
      <c r="E89" s="234"/>
      <c r="F89" s="234">
        <v>0</v>
      </c>
      <c r="G89" s="318">
        <v>429727</v>
      </c>
      <c r="H89" s="234">
        <f t="shared" si="2"/>
        <v>4457528</v>
      </c>
      <c r="I89" s="240">
        <v>97</v>
      </c>
      <c r="J89" s="240">
        <f t="shared" si="1"/>
        <v>1147</v>
      </c>
      <c r="K89" s="240">
        <v>94</v>
      </c>
      <c r="L89" s="240">
        <f>L88-K89</f>
        <v>1038</v>
      </c>
      <c r="M89" s="241">
        <v>0</v>
      </c>
      <c r="N89" s="241">
        <v>100</v>
      </c>
    </row>
    <row r="90" spans="1:14" s="93" customFormat="1" ht="19.5" customHeight="1">
      <c r="A90" s="318">
        <v>5</v>
      </c>
      <c r="B90" s="238" t="s">
        <v>209</v>
      </c>
      <c r="C90" s="535">
        <v>43070</v>
      </c>
      <c r="D90" s="240">
        <v>36554</v>
      </c>
      <c r="E90" s="240"/>
      <c r="F90" s="240">
        <v>0</v>
      </c>
      <c r="G90" s="319">
        <v>36554</v>
      </c>
      <c r="H90" s="234">
        <f t="shared" si="2"/>
        <v>4420974</v>
      </c>
      <c r="I90" s="240">
        <v>28</v>
      </c>
      <c r="J90" s="240">
        <f t="shared" si="1"/>
        <v>1119</v>
      </c>
      <c r="K90" s="240">
        <v>28</v>
      </c>
      <c r="L90" s="240">
        <f>L89-K90</f>
        <v>1010</v>
      </c>
      <c r="M90" s="241">
        <v>0</v>
      </c>
      <c r="N90" s="241">
        <v>100</v>
      </c>
    </row>
    <row r="91" spans="1:14" s="93" customFormat="1" ht="19.5" customHeight="1">
      <c r="A91" s="318">
        <v>6</v>
      </c>
      <c r="B91" s="238" t="s">
        <v>210</v>
      </c>
      <c r="C91" s="535">
        <v>43101</v>
      </c>
      <c r="D91" s="240">
        <v>421894</v>
      </c>
      <c r="E91" s="240"/>
      <c r="F91" s="240">
        <v>0</v>
      </c>
      <c r="G91" s="319">
        <v>421894</v>
      </c>
      <c r="H91" s="234">
        <f t="shared" si="2"/>
        <v>3999080</v>
      </c>
      <c r="I91" s="240">
        <v>91</v>
      </c>
      <c r="J91" s="240">
        <f t="shared" si="1"/>
        <v>1028</v>
      </c>
      <c r="K91" s="240">
        <v>86</v>
      </c>
      <c r="L91" s="240">
        <f t="shared" ref="L91:L106" si="3">L90-K91</f>
        <v>924</v>
      </c>
      <c r="M91" s="241">
        <v>0</v>
      </c>
      <c r="N91" s="241">
        <v>100</v>
      </c>
    </row>
    <row r="92" spans="1:14" s="93" customFormat="1" ht="19.5" customHeight="1">
      <c r="A92" s="234">
        <v>7</v>
      </c>
      <c r="B92" s="238" t="s">
        <v>211</v>
      </c>
      <c r="C92" s="535">
        <v>43132</v>
      </c>
      <c r="D92" s="240">
        <v>431033</v>
      </c>
      <c r="E92" s="240"/>
      <c r="F92" s="240">
        <v>0</v>
      </c>
      <c r="G92" s="319">
        <v>431033</v>
      </c>
      <c r="H92" s="234">
        <f t="shared" si="2"/>
        <v>3568047</v>
      </c>
      <c r="I92" s="240">
        <v>98</v>
      </c>
      <c r="J92" s="240">
        <f t="shared" si="1"/>
        <v>930</v>
      </c>
      <c r="K92" s="240">
        <v>80</v>
      </c>
      <c r="L92" s="240">
        <f t="shared" si="3"/>
        <v>844</v>
      </c>
      <c r="M92" s="241">
        <v>0</v>
      </c>
      <c r="N92" s="241">
        <v>100</v>
      </c>
    </row>
    <row r="93" spans="1:14" s="247" customFormat="1" ht="19.5" customHeight="1">
      <c r="A93" s="246">
        <v>8</v>
      </c>
      <c r="B93" s="244" t="s">
        <v>212</v>
      </c>
      <c r="C93" s="536">
        <v>43160</v>
      </c>
      <c r="D93" s="246">
        <v>380119</v>
      </c>
      <c r="E93" s="246"/>
      <c r="F93" s="246">
        <v>0</v>
      </c>
      <c r="G93" s="320">
        <v>380119</v>
      </c>
      <c r="H93" s="234">
        <f t="shared" si="2"/>
        <v>3187928</v>
      </c>
      <c r="I93" s="246">
        <v>59</v>
      </c>
      <c r="J93" s="246">
        <f t="shared" si="1"/>
        <v>871</v>
      </c>
      <c r="K93" s="246">
        <v>51</v>
      </c>
      <c r="L93" s="240">
        <f t="shared" si="3"/>
        <v>793</v>
      </c>
      <c r="M93" s="241">
        <v>0</v>
      </c>
      <c r="N93" s="241">
        <v>100</v>
      </c>
    </row>
    <row r="94" spans="1:14" s="84" customFormat="1" ht="19.5" customHeight="1">
      <c r="A94" s="234">
        <v>9</v>
      </c>
      <c r="B94" s="244" t="s">
        <v>213</v>
      </c>
      <c r="C94" s="535">
        <v>43191</v>
      </c>
      <c r="D94" s="240">
        <v>49609</v>
      </c>
      <c r="E94" s="240"/>
      <c r="F94" s="240">
        <v>0</v>
      </c>
      <c r="G94" s="319">
        <v>49609</v>
      </c>
      <c r="H94" s="234">
        <f t="shared" si="2"/>
        <v>3138319</v>
      </c>
      <c r="I94" s="240">
        <v>38</v>
      </c>
      <c r="J94" s="246">
        <f t="shared" si="1"/>
        <v>833</v>
      </c>
      <c r="K94" s="240">
        <v>31</v>
      </c>
      <c r="L94" s="240">
        <f t="shared" si="3"/>
        <v>762</v>
      </c>
      <c r="M94" s="241">
        <v>0</v>
      </c>
      <c r="N94" s="241">
        <v>100</v>
      </c>
    </row>
    <row r="95" spans="1:14" s="203" customFormat="1" ht="19.5" customHeight="1">
      <c r="A95" s="250">
        <v>10</v>
      </c>
      <c r="B95" s="249" t="s">
        <v>214</v>
      </c>
      <c r="C95" s="536">
        <v>43221</v>
      </c>
      <c r="D95" s="250">
        <v>86162</v>
      </c>
      <c r="E95" s="250"/>
      <c r="F95" s="250">
        <v>0</v>
      </c>
      <c r="G95" s="321">
        <v>86162</v>
      </c>
      <c r="H95" s="234">
        <f t="shared" si="2"/>
        <v>3052157</v>
      </c>
      <c r="I95" s="240">
        <v>66</v>
      </c>
      <c r="J95" s="240">
        <f>J94-I95</f>
        <v>767</v>
      </c>
      <c r="K95" s="250">
        <v>64</v>
      </c>
      <c r="L95" s="240">
        <f t="shared" si="3"/>
        <v>698</v>
      </c>
      <c r="M95" s="241">
        <v>0</v>
      </c>
      <c r="N95" s="241">
        <v>100</v>
      </c>
    </row>
    <row r="96" spans="1:14" s="203" customFormat="1" ht="19.5" customHeight="1">
      <c r="A96" s="250">
        <v>11</v>
      </c>
      <c r="B96" s="249" t="s">
        <v>215</v>
      </c>
      <c r="C96" s="535">
        <v>43252</v>
      </c>
      <c r="D96" s="250">
        <v>369675</v>
      </c>
      <c r="E96" s="250"/>
      <c r="F96" s="250">
        <v>0</v>
      </c>
      <c r="G96" s="321">
        <v>369675</v>
      </c>
      <c r="H96" s="234">
        <f t="shared" si="2"/>
        <v>2682482</v>
      </c>
      <c r="I96" s="240">
        <v>51</v>
      </c>
      <c r="J96" s="240">
        <f>J95-I96</f>
        <v>716</v>
      </c>
      <c r="K96" s="250">
        <v>50</v>
      </c>
      <c r="L96" s="240">
        <f t="shared" si="3"/>
        <v>648</v>
      </c>
      <c r="M96" s="241">
        <v>0</v>
      </c>
      <c r="N96" s="241">
        <v>100</v>
      </c>
    </row>
    <row r="97" spans="1:15" s="203" customFormat="1" ht="19.5" customHeight="1">
      <c r="A97" s="250">
        <v>12</v>
      </c>
      <c r="B97" s="249" t="s">
        <v>216</v>
      </c>
      <c r="C97" s="537">
        <v>43282</v>
      </c>
      <c r="D97" s="250">
        <v>461059</v>
      </c>
      <c r="E97" s="250"/>
      <c r="F97" s="250">
        <v>0</v>
      </c>
      <c r="G97" s="321">
        <v>461059</v>
      </c>
      <c r="H97" s="234">
        <f t="shared" si="2"/>
        <v>2221423</v>
      </c>
      <c r="I97" s="240">
        <v>121</v>
      </c>
      <c r="J97" s="246">
        <f t="shared" si="1"/>
        <v>595</v>
      </c>
      <c r="K97" s="250">
        <v>117</v>
      </c>
      <c r="L97" s="240">
        <f t="shared" si="3"/>
        <v>531</v>
      </c>
      <c r="M97" s="241">
        <v>0</v>
      </c>
      <c r="N97" s="241">
        <v>100</v>
      </c>
    </row>
    <row r="98" spans="1:15" s="203" customFormat="1" ht="19.5" customHeight="1">
      <c r="A98" s="250">
        <v>13</v>
      </c>
      <c r="B98" s="249" t="s">
        <v>217</v>
      </c>
      <c r="C98" s="537">
        <v>43313</v>
      </c>
      <c r="D98" s="250">
        <v>450615</v>
      </c>
      <c r="E98" s="250"/>
      <c r="F98" s="250">
        <v>0</v>
      </c>
      <c r="G98" s="321">
        <v>450615</v>
      </c>
      <c r="H98" s="234">
        <f t="shared" si="2"/>
        <v>1770808</v>
      </c>
      <c r="I98" s="240">
        <v>113</v>
      </c>
      <c r="J98" s="240">
        <f>J97-I98</f>
        <v>482</v>
      </c>
      <c r="K98" s="250">
        <v>106</v>
      </c>
      <c r="L98" s="240">
        <f t="shared" si="3"/>
        <v>425</v>
      </c>
      <c r="M98" s="250">
        <v>0</v>
      </c>
      <c r="N98" s="241">
        <v>100</v>
      </c>
    </row>
    <row r="99" spans="1:15" s="203" customFormat="1" ht="19.5" customHeight="1">
      <c r="A99" s="250">
        <v>14</v>
      </c>
      <c r="B99" s="249" t="s">
        <v>218</v>
      </c>
      <c r="C99" s="537">
        <v>43344</v>
      </c>
      <c r="D99" s="250">
        <v>374897</v>
      </c>
      <c r="E99" s="250"/>
      <c r="F99" s="250">
        <v>0</v>
      </c>
      <c r="G99" s="321">
        <v>374897</v>
      </c>
      <c r="H99" s="234">
        <f t="shared" si="2"/>
        <v>1395911</v>
      </c>
      <c r="I99" s="240">
        <v>55</v>
      </c>
      <c r="J99" s="240">
        <f>J98-I99</f>
        <v>427</v>
      </c>
      <c r="K99" s="250">
        <v>50</v>
      </c>
      <c r="L99" s="240">
        <f t="shared" si="3"/>
        <v>375</v>
      </c>
      <c r="M99" s="250">
        <v>0</v>
      </c>
      <c r="N99" s="241">
        <v>100</v>
      </c>
      <c r="O99" s="203">
        <f>65*24</f>
        <v>1560</v>
      </c>
    </row>
    <row r="100" spans="1:15" s="203" customFormat="1" ht="19.5" customHeight="1">
      <c r="A100" s="250">
        <v>15</v>
      </c>
      <c r="B100" s="249" t="s">
        <v>219</v>
      </c>
      <c r="C100" s="537">
        <v>43374</v>
      </c>
      <c r="D100" s="250">
        <v>75718</v>
      </c>
      <c r="E100" s="250"/>
      <c r="F100" s="250">
        <v>0</v>
      </c>
      <c r="G100" s="321">
        <v>75718</v>
      </c>
      <c r="H100" s="234">
        <f t="shared" si="2"/>
        <v>1320193</v>
      </c>
      <c r="I100" s="240">
        <v>58</v>
      </c>
      <c r="J100" s="240">
        <f>J99-I100</f>
        <v>369</v>
      </c>
      <c r="K100" s="250">
        <v>58</v>
      </c>
      <c r="L100" s="240">
        <f t="shared" si="3"/>
        <v>317</v>
      </c>
      <c r="M100" s="250">
        <v>0</v>
      </c>
      <c r="N100" s="241">
        <v>100</v>
      </c>
    </row>
    <row r="101" spans="1:15" s="203" customFormat="1" ht="19.5" customHeight="1">
      <c r="A101" s="250">
        <v>16</v>
      </c>
      <c r="B101" s="249" t="s">
        <v>220</v>
      </c>
      <c r="C101" s="537">
        <v>43405</v>
      </c>
      <c r="D101" s="250">
        <v>90079</v>
      </c>
      <c r="E101" s="250"/>
      <c r="F101" s="250">
        <v>0</v>
      </c>
      <c r="G101" s="321">
        <v>90079</v>
      </c>
      <c r="H101" s="234">
        <f t="shared" si="2"/>
        <v>1230114</v>
      </c>
      <c r="I101" s="240">
        <v>69</v>
      </c>
      <c r="J101" s="240">
        <f>J100-I101</f>
        <v>300</v>
      </c>
      <c r="K101" s="250">
        <v>42</v>
      </c>
      <c r="L101" s="240">
        <f t="shared" si="3"/>
        <v>275</v>
      </c>
      <c r="M101" s="250">
        <v>0</v>
      </c>
      <c r="N101" s="241">
        <v>100</v>
      </c>
    </row>
    <row r="102" spans="1:15" s="203" customFormat="1" ht="19.5" customHeight="1">
      <c r="A102" s="250">
        <v>17</v>
      </c>
      <c r="B102" s="249" t="s">
        <v>221</v>
      </c>
      <c r="C102" s="537">
        <v>43435</v>
      </c>
      <c r="D102" s="250">
        <v>199851</v>
      </c>
      <c r="E102" s="250"/>
      <c r="F102" s="250">
        <v>0</v>
      </c>
      <c r="G102" s="321">
        <v>199851</v>
      </c>
      <c r="H102" s="234">
        <f t="shared" si="2"/>
        <v>1030263</v>
      </c>
      <c r="I102" s="240">
        <v>37</v>
      </c>
      <c r="J102" s="246">
        <f t="shared" ref="J102:J103" si="4">J101-I102</f>
        <v>263</v>
      </c>
      <c r="K102" s="250">
        <v>37</v>
      </c>
      <c r="L102" s="240">
        <f t="shared" si="3"/>
        <v>238</v>
      </c>
      <c r="M102" s="250">
        <v>0</v>
      </c>
      <c r="N102" s="241">
        <v>100</v>
      </c>
    </row>
    <row r="103" spans="1:15" s="203" customFormat="1" ht="19.5" customHeight="1">
      <c r="A103" s="250">
        <v>18</v>
      </c>
      <c r="B103" s="249" t="s">
        <v>222</v>
      </c>
      <c r="C103" s="537">
        <v>43466</v>
      </c>
      <c r="D103" s="250">
        <v>787709</v>
      </c>
      <c r="E103" s="250"/>
      <c r="F103" s="250">
        <v>0</v>
      </c>
      <c r="G103" s="321">
        <v>787709</v>
      </c>
      <c r="H103" s="234">
        <f t="shared" si="2"/>
        <v>242554</v>
      </c>
      <c r="I103" s="240">
        <v>81</v>
      </c>
      <c r="J103" s="246">
        <f t="shared" si="4"/>
        <v>182</v>
      </c>
      <c r="K103" s="250">
        <v>68</v>
      </c>
      <c r="L103" s="240">
        <f t="shared" si="3"/>
        <v>170</v>
      </c>
      <c r="M103" s="250">
        <v>0</v>
      </c>
      <c r="N103" s="241">
        <v>100</v>
      </c>
    </row>
    <row r="104" spans="1:15" s="203" customFormat="1" ht="19.5" customHeight="1">
      <c r="A104" s="250">
        <v>19</v>
      </c>
      <c r="B104" s="249" t="s">
        <v>223</v>
      </c>
      <c r="C104" s="537">
        <v>43497</v>
      </c>
      <c r="D104" s="250">
        <v>92690</v>
      </c>
      <c r="E104" s="250"/>
      <c r="F104" s="250">
        <v>0</v>
      </c>
      <c r="G104" s="321">
        <v>92690</v>
      </c>
      <c r="H104" s="234">
        <f t="shared" si="2"/>
        <v>149864</v>
      </c>
      <c r="I104" s="240">
        <v>71</v>
      </c>
      <c r="J104" s="240">
        <f>J103-I104</f>
        <v>111</v>
      </c>
      <c r="K104" s="250">
        <v>59</v>
      </c>
      <c r="L104" s="240">
        <f t="shared" si="3"/>
        <v>111</v>
      </c>
      <c r="M104" s="250">
        <v>0</v>
      </c>
      <c r="N104" s="241">
        <v>100</v>
      </c>
    </row>
    <row r="105" spans="1:15" s="203" customFormat="1" ht="19.5" customHeight="1">
      <c r="A105" s="250">
        <v>20</v>
      </c>
      <c r="B105" s="249" t="s">
        <v>224</v>
      </c>
      <c r="C105" s="537">
        <v>43525</v>
      </c>
      <c r="D105" s="250">
        <v>120105</v>
      </c>
      <c r="E105" s="250"/>
      <c r="F105" s="250">
        <v>0</v>
      </c>
      <c r="G105" s="321">
        <v>120105</v>
      </c>
      <c r="H105" s="234">
        <f t="shared" si="2"/>
        <v>29759</v>
      </c>
      <c r="I105" s="240">
        <v>92</v>
      </c>
      <c r="J105" s="246">
        <f t="shared" ref="J105:J106" si="5">J104-I105</f>
        <v>19</v>
      </c>
      <c r="K105" s="250">
        <v>92</v>
      </c>
      <c r="L105" s="240">
        <f t="shared" si="3"/>
        <v>19</v>
      </c>
      <c r="M105" s="250">
        <v>0</v>
      </c>
      <c r="N105" s="241">
        <v>100</v>
      </c>
    </row>
    <row r="106" spans="1:15" s="203" customFormat="1">
      <c r="A106" s="250">
        <v>21</v>
      </c>
      <c r="B106" s="249" t="s">
        <v>225</v>
      </c>
      <c r="C106" s="537">
        <v>43556</v>
      </c>
      <c r="D106" s="250">
        <v>24804</v>
      </c>
      <c r="E106" s="250"/>
      <c r="F106" s="250">
        <v>0</v>
      </c>
      <c r="G106" s="321">
        <v>24804</v>
      </c>
      <c r="H106" s="234">
        <f t="shared" si="2"/>
        <v>4955</v>
      </c>
      <c r="I106" s="240">
        <v>19</v>
      </c>
      <c r="J106" s="246">
        <f t="shared" si="5"/>
        <v>0</v>
      </c>
      <c r="K106" s="250">
        <v>19</v>
      </c>
      <c r="L106" s="240">
        <f t="shared" si="3"/>
        <v>0</v>
      </c>
      <c r="M106" s="250"/>
      <c r="N106" s="241">
        <v>100</v>
      </c>
    </row>
    <row r="107" spans="1:15" s="203" customFormat="1">
      <c r="A107" s="214"/>
      <c r="B107" s="215"/>
      <c r="C107" s="538">
        <v>43586</v>
      </c>
      <c r="D107" s="214"/>
      <c r="E107" s="214"/>
      <c r="F107" s="214"/>
      <c r="G107" s="322"/>
      <c r="H107" s="18"/>
      <c r="I107" s="16">
        <v>0</v>
      </c>
      <c r="J107" s="254"/>
      <c r="K107" s="214"/>
      <c r="L107" s="16"/>
      <c r="M107" s="214"/>
      <c r="N107" s="255"/>
    </row>
    <row r="108" spans="1:15" s="203" customFormat="1">
      <c r="A108" s="214"/>
      <c r="B108" s="215"/>
      <c r="C108" s="538">
        <v>43617</v>
      </c>
      <c r="D108" s="214"/>
      <c r="E108" s="214"/>
      <c r="F108" s="214"/>
      <c r="G108" s="322"/>
      <c r="H108" s="18"/>
      <c r="I108" s="16">
        <v>0</v>
      </c>
      <c r="J108" s="254"/>
      <c r="K108" s="214"/>
      <c r="L108" s="16"/>
      <c r="M108" s="214"/>
      <c r="N108" s="255"/>
    </row>
    <row r="109" spans="1:15" s="203" customFormat="1">
      <c r="A109" s="214"/>
      <c r="B109" s="215"/>
      <c r="C109" s="538">
        <v>43647</v>
      </c>
      <c r="D109" s="214"/>
      <c r="E109" s="214"/>
      <c r="F109" s="214"/>
      <c r="G109" s="322"/>
      <c r="H109" s="18"/>
      <c r="I109" s="16">
        <v>0</v>
      </c>
      <c r="J109" s="254"/>
      <c r="K109" s="214"/>
      <c r="L109" s="16"/>
      <c r="M109" s="214"/>
      <c r="N109" s="255"/>
    </row>
    <row r="110" spans="1:15" s="203" customFormat="1">
      <c r="A110" s="214"/>
      <c r="B110" s="215"/>
      <c r="C110" s="538">
        <v>43678</v>
      </c>
      <c r="D110" s="214"/>
      <c r="E110" s="214"/>
      <c r="F110" s="214"/>
      <c r="G110" s="322"/>
      <c r="H110" s="18"/>
      <c r="I110" s="16">
        <v>0</v>
      </c>
      <c r="J110" s="254"/>
      <c r="K110" s="214"/>
      <c r="L110" s="16"/>
      <c r="M110" s="214"/>
      <c r="N110" s="255"/>
    </row>
    <row r="111" spans="1:15" s="203" customFormat="1">
      <c r="A111" s="214"/>
      <c r="B111" s="215"/>
      <c r="C111" s="538">
        <v>43709</v>
      </c>
      <c r="D111" s="214"/>
      <c r="E111" s="214"/>
      <c r="F111" s="214"/>
      <c r="G111" s="322"/>
      <c r="H111" s="18"/>
      <c r="I111" s="16">
        <v>0</v>
      </c>
      <c r="J111" s="254"/>
      <c r="K111" s="214"/>
      <c r="L111" s="16"/>
      <c r="M111" s="214"/>
      <c r="N111" s="255"/>
    </row>
    <row r="112" spans="1:15" s="203" customFormat="1">
      <c r="A112" s="214"/>
      <c r="B112" s="215"/>
      <c r="C112" s="538">
        <v>43739</v>
      </c>
      <c r="D112" s="214"/>
      <c r="E112" s="214"/>
      <c r="F112" s="214"/>
      <c r="G112" s="322"/>
      <c r="H112" s="18"/>
      <c r="I112" s="16">
        <v>0</v>
      </c>
      <c r="J112" s="254"/>
      <c r="K112" s="214"/>
      <c r="L112" s="16"/>
      <c r="M112" s="214"/>
      <c r="N112" s="255"/>
    </row>
    <row r="113" spans="1:14" s="203" customFormat="1">
      <c r="A113" s="214"/>
      <c r="B113" s="256" t="s">
        <v>226</v>
      </c>
      <c r="C113" s="538">
        <v>43770</v>
      </c>
      <c r="D113" s="214"/>
      <c r="E113" s="214"/>
      <c r="F113" s="214"/>
      <c r="G113" s="322"/>
      <c r="H113" s="18"/>
      <c r="I113" s="16">
        <v>89</v>
      </c>
      <c r="J113" s="254"/>
      <c r="K113" s="214"/>
      <c r="L113" s="16"/>
      <c r="M113" s="214"/>
      <c r="N113" s="255"/>
    </row>
    <row r="114" spans="1:14" s="203" customFormat="1">
      <c r="A114" s="214"/>
      <c r="B114" s="215"/>
      <c r="C114" s="538">
        <v>43800</v>
      </c>
      <c r="D114" s="214"/>
      <c r="E114" s="214"/>
      <c r="F114" s="214"/>
      <c r="G114" s="322"/>
      <c r="H114" s="18"/>
      <c r="I114" s="16">
        <v>189</v>
      </c>
      <c r="J114" s="254"/>
      <c r="K114" s="214"/>
      <c r="L114" s="16"/>
      <c r="M114" s="214"/>
      <c r="N114" s="255"/>
    </row>
    <row r="115" spans="1:14" s="203" customFormat="1">
      <c r="A115" s="214"/>
      <c r="B115" s="215"/>
      <c r="C115" s="538">
        <v>43466</v>
      </c>
      <c r="D115" s="214"/>
      <c r="E115" s="214"/>
      <c r="F115" s="214"/>
      <c r="G115" s="322"/>
      <c r="H115" s="18"/>
      <c r="I115" s="16">
        <v>22</v>
      </c>
      <c r="J115" s="254"/>
      <c r="K115" s="214"/>
      <c r="L115" s="16"/>
      <c r="M115" s="214"/>
      <c r="N115" s="255"/>
    </row>
    <row r="116" spans="1:14" s="203" customFormat="1">
      <c r="A116" s="214"/>
      <c r="B116" s="215"/>
      <c r="C116" s="219"/>
      <c r="D116" s="214"/>
      <c r="E116" s="214"/>
      <c r="F116" s="214"/>
      <c r="G116" s="322"/>
      <c r="H116" s="18"/>
      <c r="I116" s="16"/>
      <c r="J116" s="254"/>
      <c r="K116" s="214"/>
      <c r="L116" s="16"/>
      <c r="M116" s="214"/>
      <c r="N116" s="255"/>
    </row>
    <row r="117" spans="1:14" s="203" customFormat="1" ht="15">
      <c r="A117" s="219"/>
      <c r="C117" s="219"/>
      <c r="D117" s="223"/>
      <c r="E117" s="223"/>
      <c r="F117" s="223"/>
      <c r="G117" s="315"/>
      <c r="H117" s="223"/>
      <c r="I117" s="8"/>
      <c r="J117" s="219"/>
    </row>
    <row r="118" spans="1:14">
      <c r="G118" s="315">
        <f>SUM(G86:G106)</f>
        <v>6125790</v>
      </c>
      <c r="H118" s="223">
        <f>H85-G118</f>
        <v>4955</v>
      </c>
    </row>
    <row r="119" spans="1:14">
      <c r="H119" s="223">
        <f>G118+H118</f>
        <v>6130745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M156"/>
  <sheetViews>
    <sheetView workbookViewId="0">
      <selection activeCell="G22" sqref="G22"/>
    </sheetView>
  </sheetViews>
  <sheetFormatPr defaultRowHeight="15"/>
  <cols>
    <col min="2" max="2" width="71" customWidth="1"/>
    <col min="3" max="3" width="18.28515625" style="185" customWidth="1"/>
    <col min="4" max="4" width="10.42578125" style="186" customWidth="1"/>
    <col min="5" max="5" width="12" style="185" customWidth="1"/>
    <col min="6" max="6" width="16.28515625" style="185" customWidth="1"/>
  </cols>
  <sheetData>
    <row r="2" spans="1:10">
      <c r="A2" s="187" t="s">
        <v>636</v>
      </c>
    </row>
    <row r="3" spans="1:10">
      <c r="A3" s="188" t="s">
        <v>376</v>
      </c>
    </row>
    <row r="4" spans="1:10">
      <c r="A4" s="189" t="s">
        <v>637</v>
      </c>
    </row>
    <row r="5" spans="1:10">
      <c r="A5" s="189" t="s">
        <v>638</v>
      </c>
    </row>
    <row r="6" spans="1:10">
      <c r="A6" s="189"/>
    </row>
    <row r="7" spans="1:10">
      <c r="C7" s="190" t="s">
        <v>639</v>
      </c>
    </row>
    <row r="8" spans="1:10">
      <c r="A8" s="25"/>
      <c r="B8" s="25"/>
      <c r="C8" s="579"/>
    </row>
    <row r="9" spans="1:10" s="161" customFormat="1" ht="48.75" customHeight="1">
      <c r="A9" s="192" t="s">
        <v>173</v>
      </c>
      <c r="B9" s="192" t="s">
        <v>174</v>
      </c>
      <c r="C9" s="193" t="s">
        <v>175</v>
      </c>
      <c r="D9" s="194" t="s">
        <v>176</v>
      </c>
      <c r="E9" s="193" t="s">
        <v>379</v>
      </c>
      <c r="F9" s="193" t="s">
        <v>178</v>
      </c>
    </row>
    <row r="10" spans="1:10" s="197" customFormat="1" ht="19.5" customHeight="1">
      <c r="A10" s="103"/>
      <c r="B10" s="103"/>
      <c r="C10" s="195" t="s">
        <v>180</v>
      </c>
      <c r="D10" s="196" t="s">
        <v>181</v>
      </c>
      <c r="E10" s="195" t="s">
        <v>182</v>
      </c>
      <c r="F10" s="195"/>
    </row>
    <row r="11" spans="1:10" ht="15.75" customHeight="1">
      <c r="A11" s="198">
        <v>1</v>
      </c>
      <c r="B11" s="199" t="s">
        <v>675</v>
      </c>
      <c r="C11" s="200">
        <v>10805</v>
      </c>
      <c r="D11" s="201">
        <v>0</v>
      </c>
      <c r="E11" s="200">
        <v>1648</v>
      </c>
      <c r="F11" s="200">
        <v>10805</v>
      </c>
      <c r="G11" s="203"/>
      <c r="H11" s="203"/>
      <c r="I11" s="203"/>
      <c r="J11" s="203"/>
    </row>
    <row r="12" spans="1:10" ht="16.5" customHeight="1">
      <c r="A12" s="198">
        <v>2</v>
      </c>
      <c r="B12" s="199" t="s">
        <v>676</v>
      </c>
      <c r="C12" s="200">
        <v>10805</v>
      </c>
      <c r="D12" s="201">
        <v>0</v>
      </c>
      <c r="E12" s="200">
        <v>1648</v>
      </c>
      <c r="F12" s="200">
        <v>10805</v>
      </c>
      <c r="G12" s="203"/>
      <c r="H12" s="203"/>
      <c r="I12" s="203"/>
      <c r="J12" s="203"/>
    </row>
    <row r="13" spans="1:10" ht="14.25" customHeight="1">
      <c r="A13" s="198">
        <v>3</v>
      </c>
      <c r="B13" s="199"/>
      <c r="C13" s="200"/>
      <c r="D13" s="201"/>
      <c r="E13" s="200"/>
      <c r="F13" s="200"/>
      <c r="G13" s="203"/>
      <c r="H13" s="203"/>
      <c r="I13" s="203"/>
      <c r="J13" s="203"/>
    </row>
    <row r="14" spans="1:10" ht="15" customHeight="1">
      <c r="A14" s="198">
        <v>4</v>
      </c>
      <c r="B14" s="199"/>
      <c r="C14" s="200"/>
      <c r="D14" s="201"/>
      <c r="E14" s="200"/>
      <c r="F14" s="200"/>
      <c r="G14" s="203"/>
      <c r="H14" s="203"/>
      <c r="I14" s="203"/>
      <c r="J14" s="203"/>
    </row>
    <row r="15" spans="1:10" ht="15.75">
      <c r="A15" s="204">
        <v>5</v>
      </c>
      <c r="B15" s="199"/>
      <c r="C15" s="200"/>
      <c r="D15" s="201"/>
      <c r="E15" s="200"/>
      <c r="F15" s="200"/>
      <c r="G15" s="203"/>
      <c r="H15" s="203"/>
      <c r="I15" s="203"/>
      <c r="J15" s="203"/>
    </row>
    <row r="16" spans="1:10" ht="15.75">
      <c r="A16" s="198">
        <v>6</v>
      </c>
      <c r="B16" s="199"/>
      <c r="C16" s="200"/>
      <c r="D16" s="201"/>
      <c r="E16" s="200"/>
      <c r="F16" s="200"/>
      <c r="G16" s="203"/>
      <c r="H16" s="203"/>
      <c r="I16" s="203"/>
      <c r="J16" s="203"/>
    </row>
    <row r="17" spans="1:10" ht="15.75">
      <c r="A17" s="198">
        <v>7</v>
      </c>
      <c r="B17" s="199"/>
      <c r="C17" s="200"/>
      <c r="D17" s="201"/>
      <c r="E17" s="200"/>
      <c r="F17" s="200"/>
      <c r="G17" s="203"/>
      <c r="H17" s="203"/>
      <c r="I17" s="203"/>
      <c r="J17" s="203"/>
    </row>
    <row r="18" spans="1:10" s="298" customFormat="1" ht="15.75">
      <c r="A18" s="198">
        <v>8</v>
      </c>
      <c r="B18" s="199"/>
      <c r="C18" s="200"/>
      <c r="D18" s="201"/>
      <c r="E18" s="200"/>
      <c r="F18" s="200"/>
      <c r="G18" s="577"/>
      <c r="H18" s="577"/>
      <c r="I18" s="577"/>
      <c r="J18" s="577"/>
    </row>
    <row r="19" spans="1:10" s="298" customFormat="1" ht="15.75">
      <c r="A19" s="198">
        <v>9</v>
      </c>
      <c r="B19" s="205"/>
      <c r="C19" s="206"/>
      <c r="D19" s="207"/>
      <c r="E19" s="200"/>
      <c r="F19" s="200"/>
      <c r="G19" s="577"/>
      <c r="H19" s="577"/>
      <c r="I19" s="577"/>
      <c r="J19" s="577"/>
    </row>
    <row r="71" spans="1:10" ht="15.75">
      <c r="A71" s="214"/>
      <c r="B71" s="215"/>
      <c r="C71" s="216"/>
      <c r="D71" s="217"/>
      <c r="E71" s="218"/>
      <c r="F71" s="218"/>
      <c r="G71" s="203"/>
      <c r="H71" s="203"/>
      <c r="I71" s="203"/>
      <c r="J71" s="203"/>
    </row>
    <row r="72" spans="1:10" ht="15.75">
      <c r="A72" s="214"/>
      <c r="B72" s="215"/>
      <c r="C72" s="216"/>
      <c r="D72" s="217"/>
      <c r="E72" s="218"/>
      <c r="F72" s="218"/>
      <c r="G72" s="203"/>
      <c r="H72" s="203"/>
      <c r="I72" s="203"/>
      <c r="J72" s="203"/>
    </row>
    <row r="73" spans="1:10" ht="15.75">
      <c r="A73" s="214"/>
      <c r="B73" s="215"/>
      <c r="C73" s="216"/>
      <c r="D73" s="217"/>
      <c r="E73" s="218"/>
      <c r="F73" s="218"/>
      <c r="G73" s="203"/>
      <c r="H73" s="203"/>
      <c r="I73" s="203"/>
      <c r="J73" s="203"/>
    </row>
    <row r="74" spans="1:10" ht="15.75">
      <c r="A74" s="214"/>
      <c r="B74" s="215"/>
      <c r="C74" s="216"/>
      <c r="D74" s="217"/>
      <c r="E74" s="218"/>
      <c r="F74" s="218"/>
      <c r="G74" s="203"/>
      <c r="H74" s="203"/>
      <c r="I74" s="203"/>
      <c r="J74" s="203"/>
    </row>
    <row r="75" spans="1:10" ht="15.75">
      <c r="A75" s="214"/>
      <c r="B75" s="215"/>
      <c r="C75" s="216"/>
      <c r="D75" s="217"/>
      <c r="E75" s="218"/>
      <c r="F75" s="218"/>
      <c r="G75" s="203"/>
      <c r="H75" s="203"/>
      <c r="I75" s="203"/>
      <c r="J75" s="203"/>
    </row>
    <row r="76" spans="1:10" ht="15.75">
      <c r="A76" s="214"/>
      <c r="B76" s="215"/>
      <c r="C76" s="216"/>
      <c r="D76" s="217"/>
      <c r="E76" s="218"/>
      <c r="F76" s="218"/>
      <c r="G76" s="203"/>
      <c r="H76" s="203"/>
      <c r="I76" s="203"/>
      <c r="J76" s="203"/>
    </row>
    <row r="77" spans="1:10" ht="15.75">
      <c r="A77" s="214"/>
      <c r="B77" s="215"/>
      <c r="C77" s="216"/>
      <c r="D77" s="217"/>
      <c r="E77" s="218"/>
      <c r="F77" s="218"/>
      <c r="G77" s="203"/>
      <c r="H77" s="203"/>
      <c r="I77" s="203"/>
      <c r="J77" s="203"/>
    </row>
    <row r="78" spans="1:10" ht="15.75">
      <c r="A78" s="214"/>
      <c r="B78" s="215"/>
      <c r="C78" s="216"/>
      <c r="D78" s="217"/>
      <c r="E78" s="218"/>
      <c r="F78" s="218"/>
      <c r="G78" s="203"/>
      <c r="H78" s="203"/>
      <c r="I78" s="203"/>
      <c r="J78" s="203"/>
    </row>
    <row r="79" spans="1:10" ht="15.75">
      <c r="A79" s="214"/>
      <c r="B79" s="215"/>
      <c r="C79" s="216"/>
      <c r="D79" s="217"/>
      <c r="E79" s="218"/>
      <c r="F79" s="218"/>
      <c r="G79" s="203"/>
      <c r="H79" s="203"/>
      <c r="I79" s="203"/>
      <c r="J79" s="203"/>
    </row>
    <row r="80" spans="1:10" ht="15.75">
      <c r="A80" s="214"/>
      <c r="B80" s="215"/>
      <c r="C80" s="216"/>
      <c r="D80" s="217"/>
      <c r="E80" s="218"/>
      <c r="F80" s="218"/>
      <c r="G80" s="203"/>
      <c r="H80" s="203"/>
      <c r="I80" s="203"/>
      <c r="J80" s="203"/>
    </row>
    <row r="81" spans="1:10" ht="15.75">
      <c r="A81" s="214"/>
      <c r="B81" s="215"/>
      <c r="C81" s="216"/>
      <c r="D81" s="217"/>
      <c r="E81" s="218"/>
      <c r="F81" s="218"/>
      <c r="G81" s="203"/>
      <c r="H81" s="203"/>
      <c r="I81" s="203"/>
      <c r="J81" s="203"/>
    </row>
    <row r="82" spans="1:10" ht="15.75">
      <c r="A82" s="214"/>
      <c r="B82" s="215"/>
      <c r="C82" s="216"/>
      <c r="D82" s="217"/>
      <c r="E82" s="218"/>
      <c r="F82" s="218"/>
      <c r="G82" s="203"/>
      <c r="H82" s="203"/>
      <c r="I82" s="203"/>
      <c r="J82" s="203"/>
    </row>
    <row r="83" spans="1:10" ht="15.75">
      <c r="A83" s="214"/>
      <c r="B83" s="215"/>
      <c r="C83" s="216"/>
      <c r="D83" s="217"/>
      <c r="E83" s="218"/>
      <c r="F83" s="218"/>
      <c r="G83" s="203"/>
      <c r="H83" s="203"/>
      <c r="I83" s="203"/>
      <c r="J83" s="203"/>
    </row>
    <row r="84" spans="1:10" ht="15.75">
      <c r="A84" s="214"/>
      <c r="B84" s="215"/>
      <c r="C84" s="216"/>
      <c r="D84" s="217"/>
      <c r="E84" s="218"/>
      <c r="F84" s="218"/>
      <c r="G84" s="203"/>
      <c r="H84" s="203"/>
      <c r="I84" s="203"/>
      <c r="J84" s="203"/>
    </row>
    <row r="85" spans="1:10" ht="15.75">
      <c r="A85" s="214"/>
      <c r="B85" s="215"/>
      <c r="C85" s="216"/>
      <c r="D85" s="217"/>
      <c r="E85" s="218"/>
      <c r="F85" s="218"/>
      <c r="G85" s="203"/>
      <c r="H85" s="203"/>
      <c r="I85" s="203"/>
      <c r="J85" s="203"/>
    </row>
    <row r="86" spans="1:10" ht="15.75">
      <c r="A86" s="214"/>
      <c r="B86" s="215"/>
      <c r="C86" s="216"/>
      <c r="D86" s="217"/>
      <c r="E86" s="218"/>
      <c r="F86" s="218"/>
      <c r="G86" s="203"/>
      <c r="H86" s="203"/>
      <c r="I86" s="203"/>
      <c r="J86" s="203"/>
    </row>
    <row r="87" spans="1:10" ht="15.75">
      <c r="A87" s="214"/>
      <c r="B87" s="215"/>
      <c r="C87" s="216"/>
      <c r="D87" s="217"/>
      <c r="E87" s="218"/>
      <c r="F87" s="218"/>
      <c r="G87" s="203"/>
      <c r="H87" s="203"/>
      <c r="I87" s="203"/>
      <c r="J87" s="203"/>
    </row>
    <row r="88" spans="1:10" ht="15.75">
      <c r="A88" s="214"/>
      <c r="B88" s="215"/>
      <c r="C88" s="216"/>
      <c r="D88" s="217"/>
      <c r="E88" s="218"/>
      <c r="F88" s="218"/>
      <c r="G88" s="203"/>
      <c r="H88" s="203"/>
      <c r="I88" s="203"/>
      <c r="J88" s="203"/>
    </row>
    <row r="89" spans="1:10" ht="15.75">
      <c r="A89" s="214"/>
      <c r="B89" s="215"/>
      <c r="C89" s="216"/>
      <c r="D89" s="217"/>
      <c r="E89" s="218"/>
      <c r="F89" s="218"/>
      <c r="G89" s="203"/>
      <c r="H89" s="203"/>
      <c r="I89" s="203"/>
      <c r="J89" s="203"/>
    </row>
    <row r="90" spans="1:10" ht="15.75">
      <c r="A90" s="214"/>
      <c r="B90" s="215"/>
      <c r="C90" s="216"/>
      <c r="D90" s="217"/>
      <c r="E90" s="218"/>
      <c r="F90" s="218"/>
      <c r="G90" s="203"/>
      <c r="H90" s="203"/>
      <c r="I90" s="203"/>
      <c r="J90" s="203"/>
    </row>
    <row r="91" spans="1:10" ht="15.75">
      <c r="A91" s="214"/>
      <c r="B91" s="215"/>
      <c r="C91" s="216"/>
      <c r="D91" s="217"/>
      <c r="E91" s="218"/>
      <c r="F91" s="218"/>
      <c r="G91" s="203"/>
      <c r="H91" s="203"/>
      <c r="I91" s="203"/>
      <c r="J91" s="203"/>
    </row>
    <row r="92" spans="1:10" ht="15.75">
      <c r="A92" s="214"/>
      <c r="B92" s="215"/>
      <c r="C92" s="216"/>
      <c r="D92" s="217"/>
      <c r="E92" s="218"/>
      <c r="F92" s="218"/>
      <c r="G92" s="203"/>
      <c r="H92" s="203"/>
      <c r="I92" s="203"/>
      <c r="J92" s="203"/>
    </row>
    <row r="93" spans="1:10" ht="15.75">
      <c r="A93" s="214"/>
      <c r="B93" s="215"/>
      <c r="C93" s="216"/>
      <c r="D93" s="217"/>
      <c r="E93" s="218"/>
      <c r="F93" s="218"/>
      <c r="G93" s="203"/>
      <c r="H93" s="203"/>
      <c r="I93" s="203"/>
      <c r="J93" s="203"/>
    </row>
    <row r="94" spans="1:10">
      <c r="A94" s="187" t="s">
        <v>375</v>
      </c>
    </row>
    <row r="95" spans="1:10">
      <c r="A95" s="188" t="s">
        <v>376</v>
      </c>
    </row>
    <row r="96" spans="1:10">
      <c r="A96" s="189" t="s">
        <v>377</v>
      </c>
    </row>
    <row r="97" spans="1:10">
      <c r="A97" s="189" t="s">
        <v>10</v>
      </c>
    </row>
    <row r="98" spans="1:10">
      <c r="A98" s="189"/>
    </row>
    <row r="99" spans="1:10">
      <c r="C99" s="190" t="s">
        <v>378</v>
      </c>
    </row>
    <row r="100" spans="1:10">
      <c r="A100" s="25"/>
      <c r="B100" s="25"/>
      <c r="C100" s="579" t="s">
        <v>627</v>
      </c>
    </row>
    <row r="101" spans="1:10" s="161" customFormat="1" ht="48.75" customHeight="1">
      <c r="A101" s="192" t="s">
        <v>173</v>
      </c>
      <c r="B101" s="192" t="s">
        <v>174</v>
      </c>
      <c r="C101" s="193" t="s">
        <v>175</v>
      </c>
      <c r="D101" s="194" t="s">
        <v>176</v>
      </c>
      <c r="E101" s="193" t="s">
        <v>379</v>
      </c>
      <c r="F101" s="193" t="s">
        <v>178</v>
      </c>
    </row>
    <row r="102" spans="1:10" s="197" customFormat="1" ht="19.5" customHeight="1">
      <c r="A102" s="103"/>
      <c r="B102" s="103"/>
      <c r="C102" s="195" t="s">
        <v>180</v>
      </c>
      <c r="D102" s="196" t="s">
        <v>181</v>
      </c>
      <c r="E102" s="195" t="s">
        <v>182</v>
      </c>
      <c r="F102" s="195"/>
    </row>
    <row r="103" spans="1:10" ht="15.75" customHeight="1">
      <c r="A103" s="198">
        <v>1</v>
      </c>
      <c r="B103" s="199" t="s">
        <v>380</v>
      </c>
      <c r="C103" s="200">
        <v>15668</v>
      </c>
      <c r="D103" s="201">
        <v>0</v>
      </c>
      <c r="E103" s="200">
        <v>2390</v>
      </c>
      <c r="F103" s="200">
        <v>13278</v>
      </c>
      <c r="G103" s="203"/>
      <c r="H103" s="203"/>
      <c r="I103" s="203"/>
      <c r="J103" s="203"/>
    </row>
    <row r="104" spans="1:10" ht="16.5" customHeight="1">
      <c r="A104" s="198">
        <v>2</v>
      </c>
      <c r="B104" s="199" t="s">
        <v>381</v>
      </c>
      <c r="C104" s="200">
        <v>15668</v>
      </c>
      <c r="D104" s="201">
        <v>0</v>
      </c>
      <c r="E104" s="200">
        <v>2390</v>
      </c>
      <c r="F104" s="200">
        <v>13278</v>
      </c>
      <c r="G104" s="203"/>
      <c r="H104" s="203"/>
      <c r="I104" s="203"/>
      <c r="J104" s="203"/>
    </row>
    <row r="105" spans="1:10" ht="14.25" customHeight="1">
      <c r="A105" s="198">
        <v>3</v>
      </c>
      <c r="B105" s="199" t="s">
        <v>382</v>
      </c>
      <c r="C105" s="200">
        <v>15668</v>
      </c>
      <c r="D105" s="201">
        <v>0</v>
      </c>
      <c r="E105" s="200">
        <v>2390</v>
      </c>
      <c r="F105" s="200">
        <v>13278</v>
      </c>
      <c r="G105" s="203"/>
      <c r="H105" s="203"/>
      <c r="I105" s="203"/>
      <c r="J105" s="203"/>
    </row>
    <row r="106" spans="1:10" ht="15" customHeight="1">
      <c r="A106" s="198">
        <v>4</v>
      </c>
      <c r="B106" s="199" t="s">
        <v>383</v>
      </c>
      <c r="C106" s="200">
        <v>15668</v>
      </c>
      <c r="D106" s="201">
        <v>0</v>
      </c>
      <c r="E106" s="200">
        <v>2390</v>
      </c>
      <c r="F106" s="200">
        <v>13278</v>
      </c>
      <c r="G106" s="203"/>
      <c r="H106" s="203"/>
      <c r="I106" s="203"/>
      <c r="J106" s="203"/>
    </row>
    <row r="107" spans="1:10" ht="15.75">
      <c r="A107" s="204">
        <v>5</v>
      </c>
      <c r="B107" s="199" t="s">
        <v>384</v>
      </c>
      <c r="C107" s="200">
        <v>15668</v>
      </c>
      <c r="D107" s="201">
        <v>0</v>
      </c>
      <c r="E107" s="200">
        <v>2390</v>
      </c>
      <c r="F107" s="200">
        <v>13278</v>
      </c>
      <c r="G107" s="203"/>
      <c r="H107" s="203"/>
      <c r="I107" s="203"/>
      <c r="J107" s="203"/>
    </row>
    <row r="108" spans="1:10" ht="15.75">
      <c r="A108" s="198">
        <v>6</v>
      </c>
      <c r="B108" s="199" t="s">
        <v>385</v>
      </c>
      <c r="C108" s="200">
        <v>15668</v>
      </c>
      <c r="D108" s="201">
        <v>0</v>
      </c>
      <c r="E108" s="200">
        <v>2390</v>
      </c>
      <c r="F108" s="200">
        <v>13278</v>
      </c>
      <c r="G108" s="203"/>
      <c r="H108" s="203"/>
      <c r="I108" s="203"/>
      <c r="J108" s="203"/>
    </row>
    <row r="109" spans="1:10" ht="15.75">
      <c r="A109" s="198">
        <v>7</v>
      </c>
      <c r="B109" s="199" t="s">
        <v>386</v>
      </c>
      <c r="C109" s="200">
        <v>15668</v>
      </c>
      <c r="D109" s="201">
        <v>0</v>
      </c>
      <c r="E109" s="200">
        <v>2390</v>
      </c>
      <c r="F109" s="200">
        <v>13278</v>
      </c>
      <c r="G109" s="203"/>
      <c r="H109" s="203"/>
      <c r="I109" s="203"/>
      <c r="J109" s="203"/>
    </row>
    <row r="110" spans="1:10" s="298" customFormat="1" ht="15.75">
      <c r="A110" s="198">
        <v>8</v>
      </c>
      <c r="B110" s="199" t="s">
        <v>387</v>
      </c>
      <c r="C110" s="200">
        <v>15668</v>
      </c>
      <c r="D110" s="201">
        <v>500</v>
      </c>
      <c r="E110" s="200">
        <v>2390</v>
      </c>
      <c r="F110" s="200">
        <v>15168</v>
      </c>
      <c r="G110" s="577"/>
      <c r="H110" s="577"/>
      <c r="I110" s="577"/>
      <c r="J110" s="577"/>
    </row>
    <row r="111" spans="1:10" s="298" customFormat="1" ht="15.75">
      <c r="A111" s="198">
        <v>9</v>
      </c>
      <c r="B111" s="205" t="s">
        <v>628</v>
      </c>
      <c r="C111" s="206">
        <v>15668</v>
      </c>
      <c r="D111" s="207">
        <v>4000</v>
      </c>
      <c r="E111" s="200">
        <v>2390</v>
      </c>
      <c r="F111" s="200">
        <v>11668</v>
      </c>
      <c r="G111" s="577"/>
      <c r="H111" s="577"/>
      <c r="I111" s="577"/>
      <c r="J111" s="577"/>
    </row>
    <row r="112" spans="1:10" ht="15.75">
      <c r="A112" s="214"/>
      <c r="B112" s="215"/>
      <c r="C112" s="216"/>
      <c r="D112" s="217"/>
      <c r="E112" s="218"/>
      <c r="F112" s="218"/>
      <c r="G112" s="203"/>
      <c r="H112" s="203"/>
      <c r="I112" s="203"/>
      <c r="J112" s="203"/>
    </row>
    <row r="113" spans="1:10" ht="15.75">
      <c r="A113" s="214"/>
      <c r="B113" s="215"/>
      <c r="C113" s="216"/>
      <c r="D113" s="217"/>
      <c r="E113" s="218"/>
      <c r="F113" s="218"/>
      <c r="G113" s="203"/>
      <c r="H113" s="203"/>
      <c r="I113" s="203"/>
      <c r="J113" s="203"/>
    </row>
    <row r="114" spans="1:10" s="25" customFormat="1" ht="15.75">
      <c r="A114" s="214"/>
      <c r="B114" s="215"/>
      <c r="C114" s="216"/>
      <c r="D114" s="217"/>
      <c r="E114" s="218"/>
      <c r="F114" s="218"/>
      <c r="G114" s="215"/>
      <c r="H114" s="215"/>
      <c r="I114" s="215"/>
      <c r="J114" s="215"/>
    </row>
    <row r="115" spans="1:10" s="25" customFormat="1" ht="15.75">
      <c r="A115" s="214"/>
      <c r="B115" s="215"/>
      <c r="C115" s="218"/>
      <c r="D115" s="217"/>
      <c r="E115" s="218"/>
      <c r="F115" s="218"/>
      <c r="G115" s="215"/>
      <c r="H115" s="215"/>
      <c r="I115" s="215"/>
      <c r="J115" s="215"/>
    </row>
    <row r="116" spans="1:10" s="25" customFormat="1" ht="15.75">
      <c r="A116" s="214"/>
      <c r="B116" s="215"/>
      <c r="C116" s="218"/>
      <c r="D116" s="217"/>
      <c r="E116" s="218"/>
      <c r="F116" s="218"/>
      <c r="G116" s="215"/>
      <c r="H116" s="215"/>
      <c r="I116" s="215"/>
      <c r="J116" s="215"/>
    </row>
    <row r="117" spans="1:10" s="25" customFormat="1" ht="15.75">
      <c r="A117" s="214"/>
      <c r="B117" s="215"/>
      <c r="C117" s="218"/>
      <c r="D117" s="217"/>
      <c r="E117" s="218"/>
      <c r="F117" s="218"/>
      <c r="G117" s="215"/>
      <c r="H117" s="215"/>
      <c r="I117" s="215"/>
      <c r="J117" s="215"/>
    </row>
    <row r="118" spans="1:10" s="25" customFormat="1" ht="15.75">
      <c r="A118" s="214"/>
      <c r="B118" s="215"/>
      <c r="C118" s="218"/>
      <c r="D118" s="217"/>
      <c r="E118" s="218"/>
      <c r="F118" s="218"/>
      <c r="G118" s="215"/>
      <c r="H118" s="215"/>
      <c r="I118" s="215"/>
      <c r="J118" s="215"/>
    </row>
    <row r="119" spans="1:10" s="25" customFormat="1" ht="15.75">
      <c r="A119" s="214"/>
      <c r="B119" s="215"/>
      <c r="C119" s="218"/>
      <c r="D119" s="217"/>
      <c r="E119" s="218"/>
      <c r="F119" s="218"/>
      <c r="G119" s="215"/>
      <c r="H119" s="215"/>
      <c r="I119" s="215"/>
      <c r="J119" s="215"/>
    </row>
    <row r="120" spans="1:10" s="25" customFormat="1" ht="15.75">
      <c r="A120" s="214"/>
      <c r="B120" s="215"/>
      <c r="C120" s="218"/>
      <c r="D120" s="217"/>
      <c r="E120" s="218"/>
      <c r="F120" s="218"/>
      <c r="G120" s="215"/>
      <c r="H120" s="215"/>
      <c r="I120" s="215"/>
      <c r="J120" s="215"/>
    </row>
    <row r="121" spans="1:10" ht="15.75">
      <c r="A121" s="219"/>
      <c r="C121" s="220"/>
      <c r="D121" s="221"/>
      <c r="E121" s="220"/>
      <c r="F121" s="220"/>
      <c r="G121" s="203"/>
      <c r="H121" s="203"/>
      <c r="I121" s="203"/>
      <c r="J121" s="203"/>
    </row>
    <row r="122" spans="1:10" ht="15.75">
      <c r="A122" s="219"/>
      <c r="C122" s="220"/>
      <c r="D122" s="221"/>
      <c r="E122" s="220"/>
      <c r="F122" s="220"/>
      <c r="G122" s="203"/>
      <c r="H122" s="203"/>
      <c r="I122" s="203"/>
      <c r="J122" s="203"/>
    </row>
    <row r="123" spans="1:10" ht="15.75">
      <c r="A123" s="219"/>
      <c r="C123" s="220"/>
      <c r="D123" s="221"/>
      <c r="E123" s="220"/>
      <c r="F123" s="220"/>
      <c r="G123" s="203"/>
      <c r="H123" s="203"/>
      <c r="I123" s="203"/>
      <c r="J123" s="203"/>
    </row>
    <row r="124" spans="1:10" ht="15.75">
      <c r="A124" s="219"/>
      <c r="C124" s="220"/>
      <c r="D124" s="221"/>
      <c r="E124" s="220"/>
      <c r="F124" s="220"/>
      <c r="G124" s="203"/>
      <c r="H124" s="203"/>
      <c r="I124" s="203"/>
      <c r="J124" s="203"/>
    </row>
    <row r="125" spans="1:10" ht="18.75">
      <c r="B125" s="346" t="s">
        <v>406</v>
      </c>
    </row>
    <row r="127" spans="1:10">
      <c r="B127" s="157"/>
      <c r="C127"/>
      <c r="D127"/>
      <c r="E127"/>
      <c r="F127"/>
    </row>
    <row r="128" spans="1:10">
      <c r="A128" s="189" t="s">
        <v>299</v>
      </c>
      <c r="B128" s="157"/>
      <c r="C128"/>
      <c r="D128"/>
      <c r="E128"/>
      <c r="F128"/>
    </row>
    <row r="129" spans="1:13">
      <c r="A129" t="s">
        <v>300</v>
      </c>
      <c r="B129" s="157"/>
      <c r="C129"/>
      <c r="D129"/>
      <c r="E129"/>
      <c r="F129"/>
    </row>
    <row r="130" spans="1:13">
      <c r="A130" t="s">
        <v>301</v>
      </c>
      <c r="B130" s="157"/>
      <c r="C130"/>
      <c r="D130"/>
      <c r="E130"/>
      <c r="F130"/>
    </row>
    <row r="131" spans="1:13">
      <c r="A131" s="161" t="s">
        <v>302</v>
      </c>
      <c r="B131" s="157"/>
      <c r="C131"/>
      <c r="D131"/>
      <c r="E131"/>
      <c r="F131"/>
    </row>
    <row r="132" spans="1:13">
      <c r="B132" s="157"/>
      <c r="C132"/>
      <c r="D132"/>
      <c r="E132"/>
      <c r="F132"/>
    </row>
    <row r="133" spans="1:13" s="303" customFormat="1" ht="80.25" customHeight="1">
      <c r="A133" s="302"/>
      <c r="B133" s="302"/>
      <c r="C133" s="302" t="s">
        <v>303</v>
      </c>
      <c r="D133" s="302" t="s">
        <v>304</v>
      </c>
      <c r="E133" s="302" t="s">
        <v>305</v>
      </c>
      <c r="F133" s="302" t="s">
        <v>306</v>
      </c>
      <c r="G133" s="302" t="s">
        <v>307</v>
      </c>
      <c r="H133" s="302" t="s">
        <v>308</v>
      </c>
      <c r="I133" s="302" t="s">
        <v>309</v>
      </c>
      <c r="J133" s="302" t="s">
        <v>310</v>
      </c>
      <c r="K133" s="302" t="s">
        <v>153</v>
      </c>
      <c r="L133" s="302" t="s">
        <v>311</v>
      </c>
      <c r="M133" s="302" t="s">
        <v>312</v>
      </c>
    </row>
    <row r="134" spans="1:13" s="161" customFormat="1">
      <c r="A134" s="304" t="s">
        <v>313</v>
      </c>
      <c r="B134" s="110" t="s">
        <v>314</v>
      </c>
      <c r="C134" s="35"/>
      <c r="D134" s="35"/>
      <c r="E134" s="35"/>
      <c r="F134" s="35"/>
      <c r="G134" s="35"/>
      <c r="H134" s="35"/>
      <c r="I134" s="35"/>
      <c r="J134" s="35"/>
      <c r="K134" s="35"/>
      <c r="L134" s="35"/>
      <c r="M134" s="35"/>
    </row>
    <row r="135" spans="1:13">
      <c r="A135" s="15"/>
      <c r="B135" s="294"/>
      <c r="C135" s="15"/>
      <c r="D135" s="15"/>
      <c r="E135" s="15"/>
      <c r="F135" s="15"/>
      <c r="G135" s="15"/>
      <c r="H135" s="15"/>
      <c r="I135" s="15"/>
      <c r="J135" s="15"/>
      <c r="K135" s="15"/>
      <c r="L135" s="15"/>
      <c r="M135" s="15"/>
    </row>
    <row r="136" spans="1:13" s="157" customFormat="1" ht="75">
      <c r="A136" s="26">
        <v>1</v>
      </c>
      <c r="B136" s="294" t="s">
        <v>315</v>
      </c>
      <c r="C136" s="294" t="s">
        <v>114</v>
      </c>
      <c r="D136" s="294" t="s">
        <v>114</v>
      </c>
      <c r="E136" s="294" t="s">
        <v>114</v>
      </c>
      <c r="F136" s="294" t="s">
        <v>114</v>
      </c>
      <c r="G136" s="294" t="s">
        <v>114</v>
      </c>
      <c r="H136" s="294" t="s">
        <v>114</v>
      </c>
      <c r="I136" s="294" t="s">
        <v>114</v>
      </c>
      <c r="J136" s="294" t="s">
        <v>114</v>
      </c>
      <c r="K136" s="305" t="s">
        <v>316</v>
      </c>
      <c r="L136" s="294">
        <v>306</v>
      </c>
      <c r="M136" s="294" t="s">
        <v>317</v>
      </c>
    </row>
    <row r="137" spans="1:13" s="157" customFormat="1">
      <c r="A137" s="294"/>
      <c r="B137" s="294"/>
      <c r="C137" s="294"/>
      <c r="D137" s="294"/>
      <c r="E137" s="294"/>
      <c r="F137" s="294"/>
      <c r="G137" s="294"/>
      <c r="H137" s="294"/>
      <c r="I137" s="294"/>
      <c r="J137" s="294"/>
      <c r="K137" s="294"/>
      <c r="L137" s="294"/>
      <c r="M137" s="294"/>
    </row>
    <row r="138" spans="1:13" s="157" customFormat="1">
      <c r="A138" s="294"/>
      <c r="B138" s="294"/>
      <c r="C138" s="294"/>
      <c r="D138" s="294"/>
      <c r="E138" s="294"/>
      <c r="F138" s="294"/>
      <c r="G138" s="294"/>
      <c r="H138" s="294"/>
      <c r="I138" s="294"/>
      <c r="J138" s="294"/>
      <c r="K138" s="294"/>
      <c r="L138" s="294"/>
      <c r="M138" s="294"/>
    </row>
    <row r="139" spans="1:13" s="157" customFormat="1">
      <c r="A139" s="294">
        <v>2</v>
      </c>
      <c r="B139" s="294" t="s">
        <v>318</v>
      </c>
      <c r="C139" s="294" t="s">
        <v>319</v>
      </c>
      <c r="D139" s="294" t="s">
        <v>319</v>
      </c>
      <c r="E139" s="294" t="s">
        <v>319</v>
      </c>
      <c r="F139" s="294" t="s">
        <v>319</v>
      </c>
      <c r="G139" s="294" t="s">
        <v>114</v>
      </c>
      <c r="H139" s="294" t="s">
        <v>319</v>
      </c>
      <c r="I139" s="294" t="s">
        <v>319</v>
      </c>
      <c r="J139" s="294" t="s">
        <v>319</v>
      </c>
      <c r="K139" s="294"/>
      <c r="L139" s="294">
        <v>5625</v>
      </c>
      <c r="M139" s="294">
        <v>89</v>
      </c>
    </row>
    <row r="140" spans="1:13" s="157" customFormat="1">
      <c r="A140" s="294"/>
      <c r="B140" s="294"/>
      <c r="C140" s="294"/>
      <c r="D140" s="294"/>
      <c r="E140" s="294"/>
      <c r="F140" s="294"/>
      <c r="G140" s="294"/>
      <c r="H140" s="294"/>
      <c r="I140" s="294"/>
      <c r="J140" s="294"/>
      <c r="K140" s="294"/>
      <c r="L140" s="294"/>
      <c r="M140" s="294"/>
    </row>
    <row r="141" spans="1:13" s="157" customFormat="1">
      <c r="A141" s="294"/>
      <c r="B141" s="294"/>
      <c r="C141" s="294"/>
      <c r="D141" s="294"/>
      <c r="E141" s="294"/>
      <c r="F141" s="294"/>
      <c r="G141" s="294"/>
      <c r="H141" s="294"/>
      <c r="I141" s="294"/>
      <c r="J141" s="294"/>
      <c r="K141" s="294"/>
      <c r="L141" s="294"/>
      <c r="M141" s="294"/>
    </row>
    <row r="142" spans="1:13" s="157" customFormat="1">
      <c r="A142" s="294">
        <v>3</v>
      </c>
      <c r="B142" s="294" t="s">
        <v>320</v>
      </c>
      <c r="C142" s="294" t="s">
        <v>319</v>
      </c>
      <c r="D142" s="294" t="s">
        <v>319</v>
      </c>
      <c r="E142" s="294" t="s">
        <v>319</v>
      </c>
      <c r="F142" s="294" t="s">
        <v>319</v>
      </c>
      <c r="G142" s="294" t="s">
        <v>319</v>
      </c>
      <c r="H142" s="294" t="s">
        <v>319</v>
      </c>
      <c r="I142" s="294" t="s">
        <v>114</v>
      </c>
      <c r="J142" s="294" t="s">
        <v>319</v>
      </c>
      <c r="K142" s="294"/>
      <c r="L142" s="294">
        <v>2500</v>
      </c>
      <c r="M142" s="294">
        <v>78</v>
      </c>
    </row>
    <row r="143" spans="1:13" s="157" customFormat="1">
      <c r="A143" s="294"/>
      <c r="B143" s="294"/>
      <c r="C143" s="294"/>
      <c r="D143" s="294"/>
      <c r="E143" s="294"/>
      <c r="F143" s="294"/>
      <c r="G143" s="294"/>
      <c r="H143" s="294"/>
      <c r="I143" s="294"/>
      <c r="J143" s="294"/>
      <c r="K143" s="294"/>
      <c r="L143" s="294"/>
      <c r="M143" s="294"/>
    </row>
    <row r="144" spans="1:13">
      <c r="A144" s="15"/>
      <c r="B144" s="294"/>
      <c r="C144" s="15"/>
      <c r="D144" s="15"/>
      <c r="E144" s="15"/>
      <c r="F144" s="15"/>
      <c r="G144" s="15"/>
      <c r="H144" s="15"/>
      <c r="I144" s="15"/>
      <c r="J144" s="15"/>
      <c r="K144" s="15"/>
      <c r="L144" s="15"/>
      <c r="M144" s="15"/>
    </row>
    <row r="145" spans="1:13" s="157" customFormat="1" ht="18.75" customHeight="1">
      <c r="A145" s="294"/>
      <c r="B145" s="306" t="s">
        <v>321</v>
      </c>
      <c r="C145" s="306" t="s">
        <v>322</v>
      </c>
      <c r="D145" s="306" t="s">
        <v>322</v>
      </c>
      <c r="E145" s="306" t="s">
        <v>322</v>
      </c>
      <c r="F145" s="306" t="s">
        <v>322</v>
      </c>
      <c r="G145" s="306" t="s">
        <v>323</v>
      </c>
      <c r="H145" s="306" t="s">
        <v>323</v>
      </c>
      <c r="I145" s="306" t="s">
        <v>323</v>
      </c>
      <c r="J145" s="306" t="s">
        <v>323</v>
      </c>
      <c r="K145" s="294"/>
      <c r="L145" s="294"/>
      <c r="M145" s="294"/>
    </row>
    <row r="146" spans="1:13">
      <c r="B146" s="157"/>
      <c r="C146"/>
      <c r="D146"/>
      <c r="E146"/>
      <c r="F146"/>
    </row>
    <row r="147" spans="1:13">
      <c r="A147" t="s">
        <v>324</v>
      </c>
      <c r="B147" s="157"/>
      <c r="C147"/>
      <c r="D147"/>
      <c r="E147"/>
      <c r="F147"/>
    </row>
    <row r="148" spans="1:13">
      <c r="B148" s="157"/>
      <c r="C148"/>
      <c r="D148"/>
      <c r="E148"/>
      <c r="F148"/>
    </row>
    <row r="149" spans="1:13">
      <c r="A149" t="s">
        <v>325</v>
      </c>
      <c r="B149" s="157"/>
      <c r="C149"/>
      <c r="D149"/>
      <c r="E149"/>
      <c r="F149"/>
    </row>
    <row r="150" spans="1:13">
      <c r="B150" s="160" t="s">
        <v>326</v>
      </c>
      <c r="C150" s="161" t="s">
        <v>327</v>
      </c>
      <c r="D150"/>
      <c r="E150"/>
      <c r="F150" s="161" t="s">
        <v>328</v>
      </c>
      <c r="H150" s="161" t="s">
        <v>329</v>
      </c>
    </row>
    <row r="151" spans="1:13">
      <c r="B151" s="157" t="s">
        <v>318</v>
      </c>
      <c r="C151" t="s">
        <v>330</v>
      </c>
      <c r="D151"/>
      <c r="E151"/>
      <c r="F151" t="s">
        <v>331</v>
      </c>
      <c r="H151" t="s">
        <v>332</v>
      </c>
    </row>
    <row r="152" spans="1:13">
      <c r="B152" s="157" t="s">
        <v>333</v>
      </c>
      <c r="C152" t="s">
        <v>334</v>
      </c>
      <c r="D152"/>
      <c r="E152"/>
      <c r="F152" t="s">
        <v>335</v>
      </c>
      <c r="H152" t="s">
        <v>336</v>
      </c>
    </row>
    <row r="153" spans="1:13">
      <c r="B153" s="157" t="s">
        <v>333</v>
      </c>
      <c r="C153" t="s">
        <v>337</v>
      </c>
      <c r="D153"/>
      <c r="E153"/>
      <c r="F153" t="s">
        <v>338</v>
      </c>
      <c r="H153" t="s">
        <v>339</v>
      </c>
    </row>
    <row r="154" spans="1:13">
      <c r="B154" s="157"/>
      <c r="C154"/>
      <c r="D154"/>
      <c r="E154"/>
      <c r="F154"/>
      <c r="H154" s="189" t="s">
        <v>341</v>
      </c>
    </row>
    <row r="155" spans="1:13">
      <c r="B155" s="222" t="s">
        <v>342</v>
      </c>
      <c r="C155"/>
      <c r="D155"/>
      <c r="E155"/>
      <c r="F155"/>
    </row>
    <row r="156" spans="1:13">
      <c r="B156" s="157"/>
      <c r="C156" s="161" t="s">
        <v>343</v>
      </c>
      <c r="D156"/>
      <c r="E156"/>
      <c r="F156"/>
    </row>
  </sheetData>
  <pageMargins left="0.70866141732283472" right="0.70866141732283472" top="0.74803149606299213" bottom="0.74803149606299213"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List and Detail Of the Contract</vt:lpstr>
      <vt:lpstr>menpower status</vt:lpstr>
      <vt:lpstr>Bill status as per format</vt:lpstr>
      <vt:lpstr>Bill Status</vt:lpstr>
      <vt:lpstr>Expenditure against Labour</vt:lpstr>
      <vt:lpstr>Yearwise Contract Expenditure</vt:lpstr>
      <vt:lpstr>TPT wheels</vt:lpstr>
      <vt:lpstr>ATL Repair in ICD</vt:lpstr>
      <vt:lpstr>CAMC of RO</vt:lpstr>
      <vt:lpstr>CAMC of wheel lathe</vt:lpstr>
      <vt:lpstr>Housekeeping</vt:lpstr>
      <vt:lpstr>ROUND THE CLOCK WELDING</vt:lpstr>
      <vt:lpstr>Bogie Modification</vt:lpstr>
      <vt:lpstr>RA to ATL in BFKHN</vt:lpstr>
      <vt:lpstr>Hiring Truck</vt:lpstr>
      <vt:lpstr>Hiring MUV</vt:lpstr>
      <vt:lpstr>CAMC OF OH CRANE</vt:lpstr>
      <vt:lpstr>Sheet8</vt:lpstr>
      <vt:lpstr>Sheet1</vt:lpstr>
      <vt:lpstr>Sheet2</vt:lpstr>
      <vt:lpstr>'Expenditure against Labour'!Print_Area</vt:lpstr>
      <vt:lpstr>'TPT wheels'!Print_Area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2021-09-09T10:47:09Z</dcterms:modified>
</cp:coreProperties>
</file>