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Vaishali\Downloads\chandoo data analytics\chandoo excel\"/>
    </mc:Choice>
  </mc:AlternateContent>
  <xr:revisionPtr revIDLastSave="0" documentId="13_ncr:1_{77A3F067-5F98-43CA-A9C7-1C1C16D1632D}" xr6:coauthVersionLast="47" xr6:coauthVersionMax="47" xr10:uidLastSave="{00000000-0000-0000-0000-000000000000}"/>
  <bookViews>
    <workbookView xWindow="-108" yWindow="-108" windowWidth="23256" windowHeight="12456" xr2:uid="{26D4546B-D2A1-4444-8EAF-A6228F96F0C1}"/>
  </bookViews>
  <sheets>
    <sheet name="Data" sheetId="1" r:id="rId1"/>
    <sheet name="1" sheetId="2" r:id="rId2"/>
    <sheet name="2" sheetId="3" r:id="rId3"/>
    <sheet name="3" sheetId="4" r:id="rId4"/>
    <sheet name="Detail1" sheetId="14" state="hidden" r:id="rId5"/>
    <sheet name="4" sheetId="5" r:id="rId6"/>
    <sheet name="5" sheetId="6" r:id="rId7"/>
    <sheet name="6" sheetId="7" r:id="rId8"/>
    <sheet name="7" sheetId="8" r:id="rId9"/>
    <sheet name="8" sheetId="9" r:id="rId10"/>
    <sheet name="9" sheetId="12" r:id="rId11"/>
    <sheet name="10" sheetId="11" r:id="rId12"/>
  </sheets>
  <definedNames>
    <definedName name="_xlnm._FilterDatabase" localSheetId="3" hidden="1">'3'!$C$5:$F$11</definedName>
    <definedName name="_xlnm._FilterDatabase" localSheetId="0" hidden="1">Data!$C$4:$G$4</definedName>
    <definedName name="_xlchart.v1.0" hidden="1">'6'!$Q$6:$Q$305</definedName>
    <definedName name="_xlchart.v1.1" hidden="1">'6'!$S$6:$S$305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2" l="1"/>
  <c r="K9" i="12"/>
  <c r="K10" i="12"/>
  <c r="K11" i="12"/>
  <c r="K12" i="12"/>
  <c r="K13" i="12"/>
  <c r="K14" i="12"/>
  <c r="K15" i="12"/>
  <c r="K16" i="12"/>
  <c r="K17" i="12"/>
  <c r="K8" i="12"/>
  <c r="J9" i="12"/>
  <c r="L9" i="12" s="1"/>
  <c r="J10" i="12"/>
  <c r="L10" i="12" s="1"/>
  <c r="J11" i="12"/>
  <c r="L11" i="12" s="1"/>
  <c r="J12" i="12"/>
  <c r="L12" i="12" s="1"/>
  <c r="J13" i="12"/>
  <c r="L13" i="12" s="1"/>
  <c r="J14" i="12"/>
  <c r="L14" i="12" s="1"/>
  <c r="J15" i="12"/>
  <c r="L15" i="12" s="1"/>
  <c r="J16" i="12"/>
  <c r="L16" i="12" s="1"/>
  <c r="J17" i="12"/>
  <c r="L17" i="12" s="1"/>
  <c r="J8" i="12"/>
  <c r="L8" i="12" s="1"/>
  <c r="F13" i="12"/>
  <c r="F10" i="12"/>
  <c r="E13" i="12"/>
  <c r="E10" i="12"/>
  <c r="C1" i="12"/>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1" i="12" l="1"/>
  <c r="F12" i="12" s="1"/>
  <c r="E11" i="12"/>
  <c r="E12"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8"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<sst xmlns="http://schemas.openxmlformats.org/spreadsheetml/2006/main" count="2964" uniqueCount="89">
  <si>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</si>
  <si>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</si>
  <si>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</si>
  <si>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</si>
  <si>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</si>
  <si>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</si>
  <si>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</si>
  <si>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</si>
  <si>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</si>
  <si>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</si>
  <si>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</si>
  <si>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</si>
  <si>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</si>
  <si>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</si>
  <si>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</si>
  <si>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</si>
  <si>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</si>
  <si>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</si>
  <si>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</si>
  <si>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</si>
  <si>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</si>
  <si>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</si>
  <si>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</si>
  <si>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</si>
  <si>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</si>
  <si>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</si>
  <si>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</si>
  <si>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</si>
  <si>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</si>
  <si>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</si>
  <si>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</si>
  <si>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</si>
  <si>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</si>
  <si>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</si>
  <si>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</si>
  <si>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</si>
  <si>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</si>
  <si>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</si>
  <si>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</si>
  <si>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</si>
  <si>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</si>
  <si>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</si>
  <si>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</si>
  <si>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</si>
  <si>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</si>
  <si>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</si>
  <si>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</si>
  <si>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</si>
  <si>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</si>
  <si>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</si>
  <si>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</si>
  <si>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</si>
  <si>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</si>
  <si>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</si>
  <si>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</si>
  <si>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</si>
  <si>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</si>
  <si>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</si>
  <si>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</si>
  <si>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</si>
  <si>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</si>
  <si>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</si>
  <si>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</si>
  <si>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</si>
  <si>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</si>
  <si>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</si>
  <si>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</si>
  <si>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</si>
  <si>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</si>
  <si>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</si>
  <si>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</si>
  <si>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</si>
  <si>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</si>
  <si>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</si>
  <si>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</si>
  <si>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</si>
  <si>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</si>
  <si>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</si>
  <si>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</si>
  <si>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</si>
  <si>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</si>
  <si>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</si>
  <si>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</si>
  <si>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</si>
  <si>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</si>
  <si>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</si>
  <si>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Beginner Excel Data Analysis</t>
  </si>
  <si>
    <t>Details for Sum of Amount - Geography: India</t>
  </si>
  <si>
    <t xml:space="preserve">Beginner Excel Data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</si>
</sst>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0</xdr:rowOff>
    </xdr:from>
    <xdr:to>
      <xdr:col>2</xdr:col>
      <xdr:colOff>1143000</xdr:colOff>
      <xdr:row>7</xdr:row>
      <xdr:rowOff>108326</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ali" refreshedDate="45643.776699189817" createdVersion="7" refreshedVersion="8" minRefreshableVersion="3" recordCount="300" xr:uid="{5F324590-44A9-4CC0-A7CE-A8CBB34178D9}">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8">
      <sharedItems containsSemiMixedTypes="0" containsString="0" containsNumber="1" minValue="3.11" maxValue="16.73"/>
    </cacheField>
    <cacheField name="Cost" numFmtId="8">
      <sharedItems containsSemiMixedTypes="0" containsString="0" containsNumber="1" minValue="0" maxValue="8682.8700000000008"/>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ali" refreshedDate="45643.789351967593"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ali" refreshedDate="45643.789356134257" backgroundQuery="1" createdVersion="7" refreshedVersion="8"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ali" refreshedDate="45643.790413888892" backgroundQuery="1" createdVersion="7" refreshedVersion="8"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ali" refreshedDate="45643.789350578707" backgroundQuery="1" createdVersion="3" refreshedVersion="8" minRefreshableVersion="3" recordCount="0" supportSubquery="1" supportAdvancedDrill="1" xr:uid="{96675F35-27E1-4AF3-B64A-E34D17519D05}">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5473111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ali" refreshedDate="45643.789353472224" backgroundQuery="1" createdVersion="3" refreshedVersion="8" minRefreshableVersion="3" recordCount="0" supportSubquery="1" supportAdvancedDrill="1" xr:uid="{FB76576E-B9B9-4BE6-BFA9-4FD7B07ED27E}">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427904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8" minRefreshableVersion="3" rowGrandTotals="0" colGrandTotals="0" itemPrintTitles="1" createdVersion="7" indent="0" multipleFieldFilters="0">
  <location ref="C5:F11" firstHeaderRow="0" firstDataRow="1" firstDataCol="1"/>
  <pivotFields count="7">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 numFmtId="8" subtotalTop="0" showAll="0" defaultSubtotal="0"/>
    <pivotField numFmtId="8"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2" applyNumberFormats="0" applyBorderFormats="0" applyFontFormats="0" applyPatternFormats="0" applyAlignmentFormats="0" applyWidthHeightFormats="1" dataCaption="Values" updatedVersion="8"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8" minRefreshableVersion="3" itemPrintTitles="1" createdVersion="7" indent="0" multipleFieldFilters="0">
  <location ref="H5:I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 numFmtId="8" subtotalTop="0" showAll="0" defaultSubtotal="0"/>
    <pivotField numFmtId="8"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8" minRefreshableVersion="3" itemPrintTitles="1" createdVersion="7" indent="0" multipleFieldFilters="0">
  <location ref="C5:D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 numFmtId="8" subtotalTop="0" showAll="0" defaultSubtotal="0"/>
    <pivotField numFmtId="8"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3" applyNumberFormats="0" applyBorderFormats="0" applyFontFormats="0" applyPatternFormats="0" applyAlignmentFormats="0" applyWidthHeightFormats="1" dataCaption="Values" updatedVersion="8" minRefreshableVersion="3" itemPrintTitles="1" createdVersion="7" indent="0" multipleFieldFilters="0">
  <location ref="C5:D28"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1" applyNumberFormats="0" applyBorderFormats="0" applyFontFormats="0" applyPatternFormats="0" applyAlignmentFormats="0" applyWidthHeightFormats="1" dataCaption="Values" updatedVersion="8"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94279049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35473111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4:AA26" totalsRowShown="0">
  <autoFilter ref="Z4:AA26"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4:I304"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84ABDC-F06F-47B8-91AD-C1B345F9BE9D}" name="Table3" displayName="Table3" ref="A3:G10" totalsRowShown="0">
  <autoFilter ref="A3:G10" xr:uid="{8D84ABDC-F06F-47B8-91AD-C1B345F9BE9D}"/>
  <tableColumns count="7">
    <tableColumn id="1" xr3:uid="{E70A3FAB-4334-46D3-816B-363DB0123B88}" name="Sales Person"/>
    <tableColumn id="2" xr3:uid="{61F547AA-F348-43A5-AC60-5577CD535A4A}" name="Geography"/>
    <tableColumn id="3" xr3:uid="{48EB113F-09DB-4E2D-A13D-D01C34282318}" name="Product"/>
    <tableColumn id="4" xr3:uid="{374BA550-B1CB-4559-B083-385419347778}" name="Amount"/>
    <tableColumn id="5" xr3:uid="{A895D9AF-3015-4CC0-9C09-C2708E58678D}" name="Units"/>
    <tableColumn id="6" xr3:uid="{137A87EB-0427-464C-B851-B6AD30AA59E4}" name="Cost per unit"/>
    <tableColumn id="7" xr3:uid="{9B6E537E-750B-4188-9F12-45879EE53FF1}" name="Cos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1"/>
  <sheetViews>
    <sheetView tabSelected="1" zoomScale="83" zoomScaleNormal="83" workbookViewId="0">
      <selection activeCell="D5" sqref="D5:D304"/>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86</v>
      </c>
    </row>
    <row r="3" spans="1:27" x14ac:dyDescent="0.3">
      <c r="H3" s="37" t="s">
        <v>84</v>
      </c>
      <c r="I3" s="37"/>
    </row>
    <row r="4" spans="1:27" x14ac:dyDescent="0.3">
      <c r="C4" s="6" t="s">
        <v>11</v>
      </c>
      <c r="D4" s="6" t="s">
        <v>12</v>
      </c>
      <c r="E4" s="6" t="s">
        <v>0</v>
      </c>
      <c r="F4" s="10" t="s">
        <v>1</v>
      </c>
      <c r="G4" s="10" t="s">
        <v>50</v>
      </c>
      <c r="H4" s="10" t="s">
        <v>51</v>
      </c>
      <c r="I4" s="10" t="s">
        <v>70</v>
      </c>
      <c r="K4" s="9" t="s">
        <v>42</v>
      </c>
      <c r="L4" s="2"/>
      <c r="Z4" t="s">
        <v>0</v>
      </c>
      <c r="AA4" t="s">
        <v>51</v>
      </c>
    </row>
    <row r="5" spans="1:27" x14ac:dyDescent="0.3">
      <c r="C5" t="s">
        <v>40</v>
      </c>
      <c r="D5" t="s">
        <v>37</v>
      </c>
      <c r="E5" t="s">
        <v>30</v>
      </c>
      <c r="F5" s="4">
        <v>1624</v>
      </c>
      <c r="G5" s="5">
        <v>114</v>
      </c>
      <c r="H5" s="11">
        <f>_xlfn.XLOOKUP(data[[#This Row],[Product]],products[Product],products[Cost per unit])</f>
        <v>14.49</v>
      </c>
      <c r="I5" s="11">
        <f>data[[#This Row],[Cost per unit]]*data[[#This Row],[Units]]</f>
        <v>1651.8600000000001</v>
      </c>
      <c r="K5" s="7">
        <v>1</v>
      </c>
      <c r="L5" s="8" t="s">
        <v>43</v>
      </c>
      <c r="Z5" t="s">
        <v>13</v>
      </c>
      <c r="AA5" s="11">
        <v>9.33</v>
      </c>
    </row>
    <row r="6" spans="1:27" x14ac:dyDescent="0.3">
      <c r="C6" t="s">
        <v>8</v>
      </c>
      <c r="D6" t="s">
        <v>35</v>
      </c>
      <c r="E6" t="s">
        <v>32</v>
      </c>
      <c r="F6" s="4">
        <v>6706</v>
      </c>
      <c r="G6" s="5">
        <v>459</v>
      </c>
      <c r="H6" s="11">
        <f>_xlfn.XLOOKUP(data[[#This Row],[Product]],products[Product],products[Cost per unit])</f>
        <v>8.65</v>
      </c>
      <c r="I6" s="11">
        <f>data[[#This Row],[Cost per unit]]*data[[#This Row],[Units]]</f>
        <v>3970.3500000000004</v>
      </c>
      <c r="K6" s="7">
        <v>2</v>
      </c>
      <c r="L6" s="8" t="s">
        <v>52</v>
      </c>
      <c r="Z6" t="s">
        <v>14</v>
      </c>
      <c r="AA6" s="11">
        <v>11.7</v>
      </c>
    </row>
    <row r="7" spans="1:27" x14ac:dyDescent="0.3">
      <c r="C7" t="s">
        <v>9</v>
      </c>
      <c r="D7" t="s">
        <v>35</v>
      </c>
      <c r="E7" t="s">
        <v>4</v>
      </c>
      <c r="F7" s="4">
        <v>959</v>
      </c>
      <c r="G7" s="5">
        <v>147</v>
      </c>
      <c r="H7" s="11">
        <f>_xlfn.XLOOKUP(data[[#This Row],[Product]],products[Product],products[Cost per unit])</f>
        <v>11.88</v>
      </c>
      <c r="I7" s="11">
        <f>data[[#This Row],[Cost per unit]]*data[[#This Row],[Units]]</f>
        <v>1746.3600000000001</v>
      </c>
      <c r="K7" s="7">
        <v>3</v>
      </c>
      <c r="L7" s="8" t="s">
        <v>44</v>
      </c>
      <c r="Z7" t="s">
        <v>4</v>
      </c>
      <c r="AA7" s="11">
        <v>11.88</v>
      </c>
    </row>
    <row r="8" spans="1:27" x14ac:dyDescent="0.3">
      <c r="C8" t="s">
        <v>41</v>
      </c>
      <c r="D8" t="s">
        <v>36</v>
      </c>
      <c r="E8" t="s">
        <v>18</v>
      </c>
      <c r="F8" s="4">
        <v>9632</v>
      </c>
      <c r="G8" s="5">
        <v>288</v>
      </c>
      <c r="H8" s="11">
        <f>_xlfn.XLOOKUP(data[[#This Row],[Product]],products[Product],products[Cost per unit])</f>
        <v>6.47</v>
      </c>
      <c r="I8" s="11">
        <f>data[[#This Row],[Cost per unit]]*data[[#This Row],[Units]]</f>
        <v>1863.36</v>
      </c>
      <c r="K8" s="7">
        <v>4</v>
      </c>
      <c r="L8" s="8" t="s">
        <v>45</v>
      </c>
      <c r="Z8" t="s">
        <v>15</v>
      </c>
      <c r="AA8" s="11">
        <v>11.73</v>
      </c>
    </row>
    <row r="9" spans="1:27" x14ac:dyDescent="0.3">
      <c r="C9" t="s">
        <v>6</v>
      </c>
      <c r="D9" t="s">
        <v>39</v>
      </c>
      <c r="E9" t="s">
        <v>25</v>
      </c>
      <c r="F9" s="4">
        <v>2100</v>
      </c>
      <c r="G9" s="5">
        <v>414</v>
      </c>
      <c r="H9" s="11">
        <f>_xlfn.XLOOKUP(data[[#This Row],[Product]],products[Product],products[Cost per unit])</f>
        <v>13.15</v>
      </c>
      <c r="I9" s="11">
        <f>data[[#This Row],[Cost per unit]]*data[[#This Row],[Units]]</f>
        <v>5444.1</v>
      </c>
      <c r="K9" s="7">
        <v>5</v>
      </c>
      <c r="L9" s="8" t="s">
        <v>53</v>
      </c>
      <c r="Z9" t="s">
        <v>16</v>
      </c>
      <c r="AA9" s="11">
        <v>8.7899999999999991</v>
      </c>
    </row>
    <row r="10" spans="1:27" x14ac:dyDescent="0.3">
      <c r="C10" t="s">
        <v>40</v>
      </c>
      <c r="D10" t="s">
        <v>35</v>
      </c>
      <c r="E10" t="s">
        <v>33</v>
      </c>
      <c r="F10" s="4">
        <v>8869</v>
      </c>
      <c r="G10" s="5">
        <v>432</v>
      </c>
      <c r="H10" s="11">
        <f>_xlfn.XLOOKUP(data[[#This Row],[Product]],products[Product],products[Cost per unit])</f>
        <v>12.37</v>
      </c>
      <c r="I10" s="11">
        <f>data[[#This Row],[Cost per unit]]*data[[#This Row],[Units]]</f>
        <v>5343.8399999999992</v>
      </c>
      <c r="K10" s="7">
        <v>6</v>
      </c>
      <c r="L10" s="8" t="s">
        <v>85</v>
      </c>
      <c r="Z10" t="s">
        <v>17</v>
      </c>
      <c r="AA10" s="11">
        <v>3.11</v>
      </c>
    </row>
    <row r="11" spans="1:27" x14ac:dyDescent="0.3">
      <c r="C11" t="s">
        <v>6</v>
      </c>
      <c r="D11" t="s">
        <v>38</v>
      </c>
      <c r="E11" t="s">
        <v>31</v>
      </c>
      <c r="F11" s="4">
        <v>2681</v>
      </c>
      <c r="G11" s="5">
        <v>54</v>
      </c>
      <c r="H11" s="11">
        <f>_xlfn.XLOOKUP(data[[#This Row],[Product]],products[Product],products[Cost per unit])</f>
        <v>5.79</v>
      </c>
      <c r="I11" s="11">
        <f>data[[#This Row],[Cost per unit]]*data[[#This Row],[Units]]</f>
        <v>312.66000000000003</v>
      </c>
      <c r="K11" s="7">
        <v>7</v>
      </c>
      <c r="L11" s="8" t="s">
        <v>48</v>
      </c>
      <c r="Z11" t="s">
        <v>18</v>
      </c>
      <c r="AA11" s="11">
        <v>6.47</v>
      </c>
    </row>
    <row r="12" spans="1:27" x14ac:dyDescent="0.3">
      <c r="C12" t="s">
        <v>8</v>
      </c>
      <c r="D12" t="s">
        <v>35</v>
      </c>
      <c r="E12" t="s">
        <v>22</v>
      </c>
      <c r="F12" s="4">
        <v>5012</v>
      </c>
      <c r="G12" s="5">
        <v>210</v>
      </c>
      <c r="H12" s="11">
        <f>_xlfn.XLOOKUP(data[[#This Row],[Product]],products[Product],products[Cost per unit])</f>
        <v>9.77</v>
      </c>
      <c r="I12" s="11">
        <f>data[[#This Row],[Cost per unit]]*data[[#This Row],[Units]]</f>
        <v>2051.6999999999998</v>
      </c>
      <c r="K12" s="7">
        <v>8</v>
      </c>
      <c r="L12" s="8" t="s">
        <v>49</v>
      </c>
      <c r="Z12" t="s">
        <v>19</v>
      </c>
      <c r="AA12" s="11">
        <v>7.64</v>
      </c>
    </row>
    <row r="13" spans="1:27" x14ac:dyDescent="0.3">
      <c r="C13" t="s">
        <v>7</v>
      </c>
      <c r="D13" t="s">
        <v>38</v>
      </c>
      <c r="E13" t="s">
        <v>14</v>
      </c>
      <c r="F13" s="4">
        <v>1281</v>
      </c>
      <c r="G13" s="5">
        <v>75</v>
      </c>
      <c r="H13" s="11">
        <f>_xlfn.XLOOKUP(data[[#This Row],[Product]],products[Product],products[Cost per unit])</f>
        <v>11.7</v>
      </c>
      <c r="I13" s="11">
        <f>data[[#This Row],[Cost per unit]]*data[[#This Row],[Units]]</f>
        <v>877.5</v>
      </c>
      <c r="K13" s="7">
        <v>9</v>
      </c>
      <c r="L13" s="8" t="s">
        <v>46</v>
      </c>
      <c r="Z13" t="s">
        <v>20</v>
      </c>
      <c r="AA13" s="11">
        <v>10.62</v>
      </c>
    </row>
    <row r="14" spans="1:27" x14ac:dyDescent="0.3">
      <c r="C14" t="s">
        <v>5</v>
      </c>
      <c r="D14" t="s">
        <v>37</v>
      </c>
      <c r="E14" t="s">
        <v>14</v>
      </c>
      <c r="F14" s="4">
        <v>4991</v>
      </c>
      <c r="G14" s="5">
        <v>12</v>
      </c>
      <c r="H14" s="11">
        <f>_xlfn.XLOOKUP(data[[#This Row],[Product]],products[Product],products[Cost per unit])</f>
        <v>11.7</v>
      </c>
      <c r="I14" s="11">
        <f>data[[#This Row],[Cost per unit]]*data[[#This Row],[Units]]</f>
        <v>140.39999999999998</v>
      </c>
      <c r="K14" s="7">
        <v>10</v>
      </c>
      <c r="L14" s="8" t="s">
        <v>47</v>
      </c>
      <c r="Z14" t="s">
        <v>21</v>
      </c>
      <c r="AA14" s="11">
        <v>9</v>
      </c>
    </row>
    <row r="15" spans="1:27" x14ac:dyDescent="0.3">
      <c r="C15" t="s">
        <v>2</v>
      </c>
      <c r="D15" t="s">
        <v>39</v>
      </c>
      <c r="E15" t="s">
        <v>25</v>
      </c>
      <c r="F15" s="4">
        <v>1785</v>
      </c>
      <c r="G15" s="5">
        <v>462</v>
      </c>
      <c r="H15" s="11">
        <f>_xlfn.XLOOKUP(data[[#This Row],[Product]],products[Product],products[Cost per unit])</f>
        <v>13.15</v>
      </c>
      <c r="I15" s="11">
        <f>data[[#This Row],[Cost per unit]]*data[[#This Row],[Units]]</f>
        <v>6075.3</v>
      </c>
      <c r="Z15" t="s">
        <v>22</v>
      </c>
      <c r="AA15" s="11">
        <v>9.77</v>
      </c>
    </row>
    <row r="16" spans="1:27" x14ac:dyDescent="0.3">
      <c r="C16" t="s">
        <v>3</v>
      </c>
      <c r="D16" t="s">
        <v>37</v>
      </c>
      <c r="E16" t="s">
        <v>17</v>
      </c>
      <c r="F16" s="4">
        <v>3983</v>
      </c>
      <c r="G16" s="5">
        <v>144</v>
      </c>
      <c r="H16" s="11">
        <f>_xlfn.XLOOKUP(data[[#This Row],[Product]],products[Product],products[Cost per unit])</f>
        <v>3.11</v>
      </c>
      <c r="I16" s="11">
        <f>data[[#This Row],[Cost per unit]]*data[[#This Row],[Units]]</f>
        <v>447.84</v>
      </c>
      <c r="Z16" t="s">
        <v>23</v>
      </c>
      <c r="AA16" s="11">
        <v>6.49</v>
      </c>
    </row>
    <row r="17" spans="3:27" x14ac:dyDescent="0.3">
      <c r="C17" t="s">
        <v>9</v>
      </c>
      <c r="D17" t="s">
        <v>38</v>
      </c>
      <c r="E17" t="s">
        <v>16</v>
      </c>
      <c r="F17" s="4">
        <v>2646</v>
      </c>
      <c r="G17" s="5">
        <v>120</v>
      </c>
      <c r="H17" s="11">
        <f>_xlfn.XLOOKUP(data[[#This Row],[Product]],products[Product],products[Cost per unit])</f>
        <v>8.7899999999999991</v>
      </c>
      <c r="I17" s="11">
        <f>data[[#This Row],[Cost per unit]]*data[[#This Row],[Units]]</f>
        <v>1054.8</v>
      </c>
      <c r="Z17" t="s">
        <v>24</v>
      </c>
      <c r="AA17" s="11">
        <v>4.97</v>
      </c>
    </row>
    <row r="18" spans="3:27" x14ac:dyDescent="0.3">
      <c r="C18" t="s">
        <v>2</v>
      </c>
      <c r="D18" t="s">
        <v>34</v>
      </c>
      <c r="E18" t="s">
        <v>13</v>
      </c>
      <c r="F18" s="4">
        <v>252</v>
      </c>
      <c r="G18" s="5">
        <v>54</v>
      </c>
      <c r="H18" s="11">
        <f>_xlfn.XLOOKUP(data[[#This Row],[Product]],products[Product],products[Cost per unit])</f>
        <v>9.33</v>
      </c>
      <c r="I18" s="11">
        <f>data[[#This Row],[Cost per unit]]*data[[#This Row],[Units]]</f>
        <v>503.82</v>
      </c>
      <c r="Z18" t="s">
        <v>25</v>
      </c>
      <c r="AA18" s="11">
        <v>13.15</v>
      </c>
    </row>
    <row r="19" spans="3:27" x14ac:dyDescent="0.3">
      <c r="C19" t="s">
        <v>3</v>
      </c>
      <c r="D19" t="s">
        <v>35</v>
      </c>
      <c r="E19" t="s">
        <v>25</v>
      </c>
      <c r="F19" s="4">
        <v>2464</v>
      </c>
      <c r="G19" s="5">
        <v>234</v>
      </c>
      <c r="H19" s="11">
        <f>_xlfn.XLOOKUP(data[[#This Row],[Product]],products[Product],products[Cost per unit])</f>
        <v>13.15</v>
      </c>
      <c r="I19" s="11">
        <f>data[[#This Row],[Cost per unit]]*data[[#This Row],[Units]]</f>
        <v>3077.1</v>
      </c>
      <c r="Z19" t="s">
        <v>26</v>
      </c>
      <c r="AA19" s="11">
        <v>5.6</v>
      </c>
    </row>
    <row r="20" spans="3:27" x14ac:dyDescent="0.3">
      <c r="C20" t="s">
        <v>3</v>
      </c>
      <c r="D20" t="s">
        <v>35</v>
      </c>
      <c r="E20" t="s">
        <v>29</v>
      </c>
      <c r="F20" s="4">
        <v>2114</v>
      </c>
      <c r="G20" s="5">
        <v>66</v>
      </c>
      <c r="H20" s="11">
        <f>_xlfn.XLOOKUP(data[[#This Row],[Product]],products[Product],products[Cost per unit])</f>
        <v>7.16</v>
      </c>
      <c r="I20" s="11">
        <f>data[[#This Row],[Cost per unit]]*data[[#This Row],[Units]]</f>
        <v>472.56</v>
      </c>
      <c r="Z20" t="s">
        <v>27</v>
      </c>
      <c r="AA20" s="11">
        <v>16.73</v>
      </c>
    </row>
    <row r="21" spans="3:27" x14ac:dyDescent="0.3">
      <c r="C21" t="s">
        <v>6</v>
      </c>
      <c r="D21" t="s">
        <v>37</v>
      </c>
      <c r="E21" t="s">
        <v>31</v>
      </c>
      <c r="F21" s="4">
        <v>7693</v>
      </c>
      <c r="G21" s="5">
        <v>87</v>
      </c>
      <c r="H21" s="11">
        <f>_xlfn.XLOOKUP(data[[#This Row],[Product]],products[Product],products[Cost per unit])</f>
        <v>5.79</v>
      </c>
      <c r="I21" s="11">
        <f>data[[#This Row],[Cost per unit]]*data[[#This Row],[Units]]</f>
        <v>503.73</v>
      </c>
      <c r="Z21" t="s">
        <v>28</v>
      </c>
      <c r="AA21" s="11">
        <v>10.38</v>
      </c>
    </row>
    <row r="22" spans="3:27" x14ac:dyDescent="0.3">
      <c r="C22" t="s">
        <v>5</v>
      </c>
      <c r="D22" t="s">
        <v>34</v>
      </c>
      <c r="E22" t="s">
        <v>20</v>
      </c>
      <c r="F22" s="4">
        <v>15610</v>
      </c>
      <c r="G22" s="5">
        <v>339</v>
      </c>
      <c r="H22" s="11">
        <f>_xlfn.XLOOKUP(data[[#This Row],[Product]],products[Product],products[Cost per unit])</f>
        <v>10.62</v>
      </c>
      <c r="I22" s="11">
        <f>data[[#This Row],[Cost per unit]]*data[[#This Row],[Units]]</f>
        <v>3600.18</v>
      </c>
      <c r="Z22" t="s">
        <v>29</v>
      </c>
      <c r="AA22" s="11">
        <v>7.16</v>
      </c>
    </row>
    <row r="23" spans="3:27" x14ac:dyDescent="0.3">
      <c r="C23" t="s">
        <v>41</v>
      </c>
      <c r="D23" t="s">
        <v>34</v>
      </c>
      <c r="E23" t="s">
        <v>22</v>
      </c>
      <c r="F23" s="4">
        <v>336</v>
      </c>
      <c r="G23" s="5">
        <v>144</v>
      </c>
      <c r="H23" s="11">
        <f>_xlfn.XLOOKUP(data[[#This Row],[Product]],products[Product],products[Cost per unit])</f>
        <v>9.77</v>
      </c>
      <c r="I23" s="11">
        <f>data[[#This Row],[Cost per unit]]*data[[#This Row],[Units]]</f>
        <v>1406.8799999999999</v>
      </c>
      <c r="Z23" t="s">
        <v>30</v>
      </c>
      <c r="AA23" s="11">
        <v>14.49</v>
      </c>
    </row>
    <row r="24" spans="3:27" x14ac:dyDescent="0.3">
      <c r="C24" t="s">
        <v>2</v>
      </c>
      <c r="D24" t="s">
        <v>39</v>
      </c>
      <c r="E24" t="s">
        <v>20</v>
      </c>
      <c r="F24" s="4">
        <v>9443</v>
      </c>
      <c r="G24" s="5">
        <v>162</v>
      </c>
      <c r="H24" s="11">
        <f>_xlfn.XLOOKUP(data[[#This Row],[Product]],products[Product],products[Cost per unit])</f>
        <v>10.62</v>
      </c>
      <c r="I24" s="11">
        <f>data[[#This Row],[Cost per unit]]*data[[#This Row],[Units]]</f>
        <v>1720.4399999999998</v>
      </c>
      <c r="Z24" t="s">
        <v>31</v>
      </c>
      <c r="AA24" s="11">
        <v>5.79</v>
      </c>
    </row>
    <row r="25" spans="3:27" x14ac:dyDescent="0.3">
      <c r="C25" t="s">
        <v>9</v>
      </c>
      <c r="D25" t="s">
        <v>34</v>
      </c>
      <c r="E25" t="s">
        <v>23</v>
      </c>
      <c r="F25" s="4">
        <v>8155</v>
      </c>
      <c r="G25" s="5">
        <v>90</v>
      </c>
      <c r="H25" s="11">
        <f>_xlfn.XLOOKUP(data[[#This Row],[Product]],products[Product],products[Cost per unit])</f>
        <v>6.49</v>
      </c>
      <c r="I25" s="11">
        <f>data[[#This Row],[Cost per unit]]*data[[#This Row],[Units]]</f>
        <v>584.1</v>
      </c>
      <c r="Z25" t="s">
        <v>32</v>
      </c>
      <c r="AA25" s="11">
        <v>8.65</v>
      </c>
    </row>
    <row r="26" spans="3:27" x14ac:dyDescent="0.3">
      <c r="C26" t="s">
        <v>8</v>
      </c>
      <c r="D26" t="s">
        <v>38</v>
      </c>
      <c r="E26" t="s">
        <v>23</v>
      </c>
      <c r="F26" s="4">
        <v>1701</v>
      </c>
      <c r="G26" s="5">
        <v>234</v>
      </c>
      <c r="H26" s="11">
        <f>_xlfn.XLOOKUP(data[[#This Row],[Product]],products[Product],products[Cost per unit])</f>
        <v>6.49</v>
      </c>
      <c r="I26" s="11">
        <f>data[[#This Row],[Cost per unit]]*data[[#This Row],[Units]]</f>
        <v>1518.66</v>
      </c>
      <c r="Z26" t="s">
        <v>33</v>
      </c>
      <c r="AA26" s="11">
        <v>12.37</v>
      </c>
    </row>
    <row r="27" spans="3:27" x14ac:dyDescent="0.3">
      <c r="C27" t="s">
        <v>10</v>
      </c>
      <c r="D27" t="s">
        <v>38</v>
      </c>
      <c r="E27" t="s">
        <v>22</v>
      </c>
      <c r="F27" s="4">
        <v>2205</v>
      </c>
      <c r="G27" s="5">
        <v>141</v>
      </c>
      <c r="H27" s="11">
        <f>_xlfn.XLOOKUP(data[[#This Row],[Product]],products[Product],products[Cost per unit])</f>
        <v>9.77</v>
      </c>
      <c r="I27" s="11">
        <f>data[[#This Row],[Cost per unit]]*data[[#This Row],[Units]]</f>
        <v>1377.57</v>
      </c>
    </row>
    <row r="28" spans="3:27" x14ac:dyDescent="0.3">
      <c r="C28" t="s">
        <v>8</v>
      </c>
      <c r="D28" t="s">
        <v>37</v>
      </c>
      <c r="E28" t="s">
        <v>19</v>
      </c>
      <c r="F28" s="4">
        <v>1771</v>
      </c>
      <c r="G28" s="5">
        <v>204</v>
      </c>
      <c r="H28" s="11">
        <f>_xlfn.XLOOKUP(data[[#This Row],[Product]],products[Product],products[Cost per unit])</f>
        <v>7.64</v>
      </c>
      <c r="I28" s="11">
        <f>data[[#This Row],[Cost per unit]]*data[[#This Row],[Units]]</f>
        <v>1558.56</v>
      </c>
    </row>
    <row r="29" spans="3:27" x14ac:dyDescent="0.3">
      <c r="C29" t="s">
        <v>41</v>
      </c>
      <c r="D29" t="s">
        <v>35</v>
      </c>
      <c r="E29" t="s">
        <v>15</v>
      </c>
      <c r="F29" s="4">
        <v>2114</v>
      </c>
      <c r="G29" s="5">
        <v>186</v>
      </c>
      <c r="H29" s="11">
        <f>_xlfn.XLOOKUP(data[[#This Row],[Product]],products[Product],products[Cost per unit])</f>
        <v>11.73</v>
      </c>
      <c r="I29" s="11">
        <f>data[[#This Row],[Cost per unit]]*data[[#This Row],[Units]]</f>
        <v>2181.7800000000002</v>
      </c>
    </row>
    <row r="30" spans="3:27" x14ac:dyDescent="0.3">
      <c r="C30" t="s">
        <v>41</v>
      </c>
      <c r="D30" t="s">
        <v>36</v>
      </c>
      <c r="E30" t="s">
        <v>13</v>
      </c>
      <c r="F30" s="4">
        <v>10311</v>
      </c>
      <c r="G30" s="5">
        <v>231</v>
      </c>
      <c r="H30" s="11">
        <f>_xlfn.XLOOKUP(data[[#This Row],[Product]],products[Product],products[Cost per unit])</f>
        <v>9.33</v>
      </c>
      <c r="I30" s="11">
        <f>data[[#This Row],[Cost per unit]]*data[[#This Row],[Units]]</f>
        <v>2155.23</v>
      </c>
    </row>
    <row r="31" spans="3:27" x14ac:dyDescent="0.3">
      <c r="C31" t="s">
        <v>3</v>
      </c>
      <c r="D31" t="s">
        <v>39</v>
      </c>
      <c r="E31" t="s">
        <v>16</v>
      </c>
      <c r="F31" s="4">
        <v>21</v>
      </c>
      <c r="G31" s="5">
        <v>168</v>
      </c>
      <c r="H31" s="11">
        <f>_xlfn.XLOOKUP(data[[#This Row],[Product]],products[Product],products[Cost per unit])</f>
        <v>8.7899999999999991</v>
      </c>
      <c r="I31" s="11">
        <f>data[[#This Row],[Cost per unit]]*data[[#This Row],[Units]]</f>
        <v>1476.7199999999998</v>
      </c>
    </row>
    <row r="32" spans="3:27" x14ac:dyDescent="0.3">
      <c r="C32" t="s">
        <v>10</v>
      </c>
      <c r="D32" t="s">
        <v>35</v>
      </c>
      <c r="E32" t="s">
        <v>20</v>
      </c>
      <c r="F32" s="4">
        <v>1974</v>
      </c>
      <c r="G32" s="5">
        <v>195</v>
      </c>
      <c r="H32" s="11">
        <f>_xlfn.XLOOKUP(data[[#This Row],[Product]],products[Product],products[Cost per unit])</f>
        <v>10.62</v>
      </c>
      <c r="I32" s="11">
        <f>data[[#This Row],[Cost per unit]]*data[[#This Row],[Units]]</f>
        <v>2070.8999999999996</v>
      </c>
    </row>
    <row r="33" spans="3:9" x14ac:dyDescent="0.3">
      <c r="C33" t="s">
        <v>5</v>
      </c>
      <c r="D33" t="s">
        <v>36</v>
      </c>
      <c r="E33" t="s">
        <v>23</v>
      </c>
      <c r="F33" s="4">
        <v>6314</v>
      </c>
      <c r="G33" s="5">
        <v>15</v>
      </c>
      <c r="H33" s="11">
        <f>_xlfn.XLOOKUP(data[[#This Row],[Product]],products[Product],products[Cost per unit])</f>
        <v>6.49</v>
      </c>
      <c r="I33" s="11">
        <f>data[[#This Row],[Cost per unit]]*data[[#This Row],[Units]]</f>
        <v>97.350000000000009</v>
      </c>
    </row>
    <row r="34" spans="3:9" x14ac:dyDescent="0.3">
      <c r="C34" t="s">
        <v>10</v>
      </c>
      <c r="D34" t="s">
        <v>37</v>
      </c>
      <c r="E34" t="s">
        <v>23</v>
      </c>
      <c r="F34" s="4">
        <v>4683</v>
      </c>
      <c r="G34" s="5">
        <v>30</v>
      </c>
      <c r="H34" s="11">
        <f>_xlfn.XLOOKUP(data[[#This Row],[Product]],products[Product],products[Cost per unit])</f>
        <v>6.49</v>
      </c>
      <c r="I34" s="11">
        <f>data[[#This Row],[Cost per unit]]*data[[#This Row],[Units]]</f>
        <v>194.70000000000002</v>
      </c>
    </row>
    <row r="35" spans="3:9" x14ac:dyDescent="0.3">
      <c r="C35" t="s">
        <v>41</v>
      </c>
      <c r="D35" t="s">
        <v>37</v>
      </c>
      <c r="E35" t="s">
        <v>24</v>
      </c>
      <c r="F35" s="4">
        <v>6398</v>
      </c>
      <c r="G35" s="5">
        <v>102</v>
      </c>
      <c r="H35" s="11">
        <f>_xlfn.XLOOKUP(data[[#This Row],[Product]],products[Product],products[Cost per unit])</f>
        <v>4.97</v>
      </c>
      <c r="I35" s="11">
        <f>data[[#This Row],[Cost per unit]]*data[[#This Row],[Units]]</f>
        <v>506.94</v>
      </c>
    </row>
    <row r="36" spans="3:9" x14ac:dyDescent="0.3">
      <c r="C36" t="s">
        <v>2</v>
      </c>
      <c r="D36" t="s">
        <v>35</v>
      </c>
      <c r="E36" t="s">
        <v>19</v>
      </c>
      <c r="F36" s="4">
        <v>553</v>
      </c>
      <c r="G36" s="5">
        <v>15</v>
      </c>
      <c r="H36" s="11">
        <f>_xlfn.XLOOKUP(data[[#This Row],[Product]],products[Product],products[Cost per unit])</f>
        <v>7.64</v>
      </c>
      <c r="I36" s="11">
        <f>data[[#This Row],[Cost per unit]]*data[[#This Row],[Units]]</f>
        <v>114.6</v>
      </c>
    </row>
    <row r="37" spans="3:9" x14ac:dyDescent="0.3">
      <c r="C37" t="s">
        <v>8</v>
      </c>
      <c r="D37" t="s">
        <v>39</v>
      </c>
      <c r="E37" t="s">
        <v>30</v>
      </c>
      <c r="F37" s="4">
        <v>7021</v>
      </c>
      <c r="G37" s="5">
        <v>183</v>
      </c>
      <c r="H37" s="11">
        <f>_xlfn.XLOOKUP(data[[#This Row],[Product]],products[Product],products[Cost per unit])</f>
        <v>14.49</v>
      </c>
      <c r="I37" s="11">
        <f>data[[#This Row],[Cost per unit]]*data[[#This Row],[Units]]</f>
        <v>2651.67</v>
      </c>
    </row>
    <row r="38" spans="3:9" x14ac:dyDescent="0.3">
      <c r="C38" t="s">
        <v>40</v>
      </c>
      <c r="D38" t="s">
        <v>39</v>
      </c>
      <c r="E38" t="s">
        <v>22</v>
      </c>
      <c r="F38" s="4">
        <v>5817</v>
      </c>
      <c r="G38" s="5">
        <v>12</v>
      </c>
      <c r="H38" s="11">
        <f>_xlfn.XLOOKUP(data[[#This Row],[Product]],products[Product],products[Cost per unit])</f>
        <v>9.77</v>
      </c>
      <c r="I38" s="11">
        <f>data[[#This Row],[Cost per unit]]*data[[#This Row],[Units]]</f>
        <v>117.24</v>
      </c>
    </row>
    <row r="39" spans="3:9" x14ac:dyDescent="0.3">
      <c r="C39" t="s">
        <v>41</v>
      </c>
      <c r="D39" t="s">
        <v>39</v>
      </c>
      <c r="E39" t="s">
        <v>14</v>
      </c>
      <c r="F39" s="4">
        <v>3976</v>
      </c>
      <c r="G39" s="5">
        <v>72</v>
      </c>
      <c r="H39" s="11">
        <f>_xlfn.XLOOKUP(data[[#This Row],[Product]],products[Product],products[Cost per unit])</f>
        <v>11.7</v>
      </c>
      <c r="I39" s="11">
        <f>data[[#This Row],[Cost per unit]]*data[[#This Row],[Units]]</f>
        <v>842.4</v>
      </c>
    </row>
    <row r="40" spans="3:9" x14ac:dyDescent="0.3">
      <c r="C40" t="s">
        <v>6</v>
      </c>
      <c r="D40" t="s">
        <v>38</v>
      </c>
      <c r="E40" t="s">
        <v>27</v>
      </c>
      <c r="F40" s="4">
        <v>1134</v>
      </c>
      <c r="G40" s="5">
        <v>282</v>
      </c>
      <c r="H40" s="11">
        <f>_xlfn.XLOOKUP(data[[#This Row],[Product]],products[Product],products[Cost per unit])</f>
        <v>16.73</v>
      </c>
      <c r="I40" s="11">
        <f>data[[#This Row],[Cost per unit]]*data[[#This Row],[Units]]</f>
        <v>4717.8599999999997</v>
      </c>
    </row>
    <row r="41" spans="3:9" x14ac:dyDescent="0.3">
      <c r="C41" t="s">
        <v>2</v>
      </c>
      <c r="D41" t="s">
        <v>39</v>
      </c>
      <c r="E41" t="s">
        <v>28</v>
      </c>
      <c r="F41" s="4">
        <v>6027</v>
      </c>
      <c r="G41" s="5">
        <v>144</v>
      </c>
      <c r="H41" s="11">
        <f>_xlfn.XLOOKUP(data[[#This Row],[Product]],products[Product],products[Cost per unit])</f>
        <v>10.38</v>
      </c>
      <c r="I41" s="11">
        <f>data[[#This Row],[Cost per unit]]*data[[#This Row],[Units]]</f>
        <v>1494.72</v>
      </c>
    </row>
    <row r="42" spans="3:9" x14ac:dyDescent="0.3">
      <c r="C42" t="s">
        <v>6</v>
      </c>
      <c r="D42" t="s">
        <v>37</v>
      </c>
      <c r="E42" t="s">
        <v>16</v>
      </c>
      <c r="F42" s="4">
        <v>1904</v>
      </c>
      <c r="G42" s="5">
        <v>405</v>
      </c>
      <c r="H42" s="11">
        <f>_xlfn.XLOOKUP(data[[#This Row],[Product]],products[Product],products[Cost per unit])</f>
        <v>8.7899999999999991</v>
      </c>
      <c r="I42" s="11">
        <f>data[[#This Row],[Cost per unit]]*data[[#This Row],[Units]]</f>
        <v>3559.95</v>
      </c>
    </row>
    <row r="43" spans="3:9" x14ac:dyDescent="0.3">
      <c r="C43" t="s">
        <v>7</v>
      </c>
      <c r="D43" t="s">
        <v>34</v>
      </c>
      <c r="E43" t="s">
        <v>32</v>
      </c>
      <c r="F43" s="4">
        <v>3262</v>
      </c>
      <c r="G43" s="5">
        <v>75</v>
      </c>
      <c r="H43" s="11">
        <f>_xlfn.XLOOKUP(data[[#This Row],[Product]],products[Product],products[Cost per unit])</f>
        <v>8.65</v>
      </c>
      <c r="I43" s="11">
        <f>data[[#This Row],[Cost per unit]]*data[[#This Row],[Units]]</f>
        <v>648.75</v>
      </c>
    </row>
    <row r="44" spans="3:9" x14ac:dyDescent="0.3">
      <c r="C44" t="s">
        <v>40</v>
      </c>
      <c r="D44" t="s">
        <v>34</v>
      </c>
      <c r="E44" t="s">
        <v>27</v>
      </c>
      <c r="F44" s="4">
        <v>2289</v>
      </c>
      <c r="G44" s="5">
        <v>135</v>
      </c>
      <c r="H44" s="11">
        <f>_xlfn.XLOOKUP(data[[#This Row],[Product]],products[Product],products[Cost per unit])</f>
        <v>16.73</v>
      </c>
      <c r="I44" s="11">
        <f>data[[#This Row],[Cost per unit]]*data[[#This Row],[Units]]</f>
        <v>2258.5500000000002</v>
      </c>
    </row>
    <row r="45" spans="3:9" x14ac:dyDescent="0.3">
      <c r="C45" t="s">
        <v>5</v>
      </c>
      <c r="D45" t="s">
        <v>34</v>
      </c>
      <c r="E45" t="s">
        <v>27</v>
      </c>
      <c r="F45" s="4">
        <v>6986</v>
      </c>
      <c r="G45" s="5">
        <v>21</v>
      </c>
      <c r="H45" s="11">
        <f>_xlfn.XLOOKUP(data[[#This Row],[Product]],products[Product],products[Cost per unit])</f>
        <v>16.73</v>
      </c>
      <c r="I45" s="11">
        <f>data[[#This Row],[Cost per unit]]*data[[#This Row],[Units]]</f>
        <v>351.33</v>
      </c>
    </row>
    <row r="46" spans="3:9" x14ac:dyDescent="0.3">
      <c r="C46" t="s">
        <v>2</v>
      </c>
      <c r="D46" t="s">
        <v>38</v>
      </c>
      <c r="E46" t="s">
        <v>23</v>
      </c>
      <c r="F46" s="4">
        <v>4417</v>
      </c>
      <c r="G46" s="5">
        <v>153</v>
      </c>
      <c r="H46" s="11">
        <f>_xlfn.XLOOKUP(data[[#This Row],[Product]],products[Product],products[Cost per unit])</f>
        <v>6.49</v>
      </c>
      <c r="I46" s="11">
        <f>data[[#This Row],[Cost per unit]]*data[[#This Row],[Units]]</f>
        <v>992.97</v>
      </c>
    </row>
    <row r="47" spans="3:9" x14ac:dyDescent="0.3">
      <c r="C47" t="s">
        <v>6</v>
      </c>
      <c r="D47" t="s">
        <v>34</v>
      </c>
      <c r="E47" t="s">
        <v>15</v>
      </c>
      <c r="F47" s="4">
        <v>1442</v>
      </c>
      <c r="G47" s="5">
        <v>15</v>
      </c>
      <c r="H47" s="11">
        <f>_xlfn.XLOOKUP(data[[#This Row],[Product]],products[Product],products[Cost per unit])</f>
        <v>11.73</v>
      </c>
      <c r="I47" s="11">
        <f>data[[#This Row],[Cost per unit]]*data[[#This Row],[Units]]</f>
        <v>175.95000000000002</v>
      </c>
    </row>
    <row r="48" spans="3:9" x14ac:dyDescent="0.3">
      <c r="C48" t="s">
        <v>3</v>
      </c>
      <c r="D48" t="s">
        <v>35</v>
      </c>
      <c r="E48" t="s">
        <v>14</v>
      </c>
      <c r="F48" s="4">
        <v>2415</v>
      </c>
      <c r="G48" s="5">
        <v>255</v>
      </c>
      <c r="H48" s="11">
        <f>_xlfn.XLOOKUP(data[[#This Row],[Product]],products[Product],products[Cost per unit])</f>
        <v>11.7</v>
      </c>
      <c r="I48" s="11">
        <f>data[[#This Row],[Cost per unit]]*data[[#This Row],[Units]]</f>
        <v>2983.5</v>
      </c>
    </row>
    <row r="49" spans="3:9" x14ac:dyDescent="0.3">
      <c r="C49" t="s">
        <v>2</v>
      </c>
      <c r="D49" t="s">
        <v>37</v>
      </c>
      <c r="E49" t="s">
        <v>19</v>
      </c>
      <c r="F49" s="4">
        <v>238</v>
      </c>
      <c r="G49" s="5">
        <v>18</v>
      </c>
      <c r="H49" s="11">
        <f>_xlfn.XLOOKUP(data[[#This Row],[Product]],products[Product],products[Cost per unit])</f>
        <v>7.64</v>
      </c>
      <c r="I49" s="11">
        <f>data[[#This Row],[Cost per unit]]*data[[#This Row],[Units]]</f>
        <v>137.51999999999998</v>
      </c>
    </row>
    <row r="50" spans="3:9" x14ac:dyDescent="0.3">
      <c r="C50" t="s">
        <v>6</v>
      </c>
      <c r="D50" t="s">
        <v>37</v>
      </c>
      <c r="E50" t="s">
        <v>23</v>
      </c>
      <c r="F50" s="4">
        <v>4949</v>
      </c>
      <c r="G50" s="5">
        <v>189</v>
      </c>
      <c r="H50" s="11">
        <f>_xlfn.XLOOKUP(data[[#This Row],[Product]],products[Product],products[Cost per unit])</f>
        <v>6.49</v>
      </c>
      <c r="I50" s="11">
        <f>data[[#This Row],[Cost per unit]]*data[[#This Row],[Units]]</f>
        <v>1226.6100000000001</v>
      </c>
    </row>
    <row r="51" spans="3:9" x14ac:dyDescent="0.3">
      <c r="C51" t="s">
        <v>5</v>
      </c>
      <c r="D51" t="s">
        <v>38</v>
      </c>
      <c r="E51" t="s">
        <v>32</v>
      </c>
      <c r="F51" s="4">
        <v>5075</v>
      </c>
      <c r="G51" s="5">
        <v>21</v>
      </c>
      <c r="H51" s="11">
        <f>_xlfn.XLOOKUP(data[[#This Row],[Product]],products[Product],products[Cost per unit])</f>
        <v>8.65</v>
      </c>
      <c r="I51" s="11">
        <f>data[[#This Row],[Cost per unit]]*data[[#This Row],[Units]]</f>
        <v>181.65</v>
      </c>
    </row>
    <row r="52" spans="3:9" x14ac:dyDescent="0.3">
      <c r="C52" t="s">
        <v>3</v>
      </c>
      <c r="D52" t="s">
        <v>36</v>
      </c>
      <c r="E52" t="s">
        <v>16</v>
      </c>
      <c r="F52" s="4">
        <v>9198</v>
      </c>
      <c r="G52" s="5">
        <v>36</v>
      </c>
      <c r="H52" s="11">
        <f>_xlfn.XLOOKUP(data[[#This Row],[Product]],products[Product],products[Cost per unit])</f>
        <v>8.7899999999999991</v>
      </c>
      <c r="I52" s="11">
        <f>data[[#This Row],[Cost per unit]]*data[[#This Row],[Units]]</f>
        <v>316.43999999999994</v>
      </c>
    </row>
    <row r="53" spans="3:9" x14ac:dyDescent="0.3">
      <c r="C53" t="s">
        <v>6</v>
      </c>
      <c r="D53" t="s">
        <v>34</v>
      </c>
      <c r="E53" t="s">
        <v>29</v>
      </c>
      <c r="F53" s="4">
        <v>3339</v>
      </c>
      <c r="G53" s="5">
        <v>75</v>
      </c>
      <c r="H53" s="11">
        <f>_xlfn.XLOOKUP(data[[#This Row],[Product]],products[Product],products[Cost per unit])</f>
        <v>7.16</v>
      </c>
      <c r="I53" s="11">
        <f>data[[#This Row],[Cost per unit]]*data[[#This Row],[Units]]</f>
        <v>537</v>
      </c>
    </row>
    <row r="54" spans="3:9" x14ac:dyDescent="0.3">
      <c r="C54" t="s">
        <v>40</v>
      </c>
      <c r="D54" t="s">
        <v>34</v>
      </c>
      <c r="E54" t="s">
        <v>17</v>
      </c>
      <c r="F54" s="4">
        <v>5019</v>
      </c>
      <c r="G54" s="5">
        <v>156</v>
      </c>
      <c r="H54" s="11">
        <f>_xlfn.XLOOKUP(data[[#This Row],[Product]],products[Product],products[Cost per unit])</f>
        <v>3.11</v>
      </c>
      <c r="I54" s="11">
        <f>data[[#This Row],[Cost per unit]]*data[[#This Row],[Units]]</f>
        <v>485.15999999999997</v>
      </c>
    </row>
    <row r="55" spans="3:9" x14ac:dyDescent="0.3">
      <c r="C55" t="s">
        <v>5</v>
      </c>
      <c r="D55" t="s">
        <v>36</v>
      </c>
      <c r="E55" t="s">
        <v>16</v>
      </c>
      <c r="F55" s="4">
        <v>16184</v>
      </c>
      <c r="G55" s="5">
        <v>39</v>
      </c>
      <c r="H55" s="11">
        <f>_xlfn.XLOOKUP(data[[#This Row],[Product]],products[Product],products[Cost per unit])</f>
        <v>8.7899999999999991</v>
      </c>
      <c r="I55" s="11">
        <f>data[[#This Row],[Cost per unit]]*data[[#This Row],[Units]]</f>
        <v>342.80999999999995</v>
      </c>
    </row>
    <row r="56" spans="3:9" x14ac:dyDescent="0.3">
      <c r="C56" t="s">
        <v>6</v>
      </c>
      <c r="D56" t="s">
        <v>36</v>
      </c>
      <c r="E56" t="s">
        <v>21</v>
      </c>
      <c r="F56" s="4">
        <v>497</v>
      </c>
      <c r="G56" s="5">
        <v>63</v>
      </c>
      <c r="H56" s="11">
        <f>_xlfn.XLOOKUP(data[[#This Row],[Product]],products[Product],products[Cost per unit])</f>
        <v>9</v>
      </c>
      <c r="I56" s="11">
        <f>data[[#This Row],[Cost per unit]]*data[[#This Row],[Units]]</f>
        <v>567</v>
      </c>
    </row>
    <row r="57" spans="3:9" x14ac:dyDescent="0.3">
      <c r="C57" t="s">
        <v>2</v>
      </c>
      <c r="D57" t="s">
        <v>36</v>
      </c>
      <c r="E57" t="s">
        <v>29</v>
      </c>
      <c r="F57" s="4">
        <v>8211</v>
      </c>
      <c r="G57" s="5">
        <v>75</v>
      </c>
      <c r="H57" s="11">
        <f>_xlfn.XLOOKUP(data[[#This Row],[Product]],products[Product],products[Cost per unit])</f>
        <v>7.16</v>
      </c>
      <c r="I57" s="11">
        <f>data[[#This Row],[Cost per unit]]*data[[#This Row],[Units]]</f>
        <v>537</v>
      </c>
    </row>
    <row r="58" spans="3:9" x14ac:dyDescent="0.3">
      <c r="C58" t="s">
        <v>2</v>
      </c>
      <c r="D58" t="s">
        <v>38</v>
      </c>
      <c r="E58" t="s">
        <v>28</v>
      </c>
      <c r="F58" s="4">
        <v>6580</v>
      </c>
      <c r="G58" s="5">
        <v>183</v>
      </c>
      <c r="H58" s="11">
        <f>_xlfn.XLOOKUP(data[[#This Row],[Product]],products[Product],products[Cost per unit])</f>
        <v>10.38</v>
      </c>
      <c r="I58" s="11">
        <f>data[[#This Row],[Cost per unit]]*data[[#This Row],[Units]]</f>
        <v>1899.5400000000002</v>
      </c>
    </row>
    <row r="59" spans="3:9" x14ac:dyDescent="0.3">
      <c r="C59" t="s">
        <v>41</v>
      </c>
      <c r="D59" t="s">
        <v>35</v>
      </c>
      <c r="E59" t="s">
        <v>13</v>
      </c>
      <c r="F59" s="4">
        <v>4760</v>
      </c>
      <c r="G59" s="5">
        <v>69</v>
      </c>
      <c r="H59" s="11">
        <f>_xlfn.XLOOKUP(data[[#This Row],[Product]],products[Product],products[Cost per unit])</f>
        <v>9.33</v>
      </c>
      <c r="I59" s="11">
        <f>data[[#This Row],[Cost per unit]]*data[[#This Row],[Units]]</f>
        <v>643.77</v>
      </c>
    </row>
    <row r="60" spans="3:9" x14ac:dyDescent="0.3">
      <c r="C60" t="s">
        <v>40</v>
      </c>
      <c r="D60" t="s">
        <v>36</v>
      </c>
      <c r="E60" t="s">
        <v>25</v>
      </c>
      <c r="F60" s="4">
        <v>5439</v>
      </c>
      <c r="G60" s="5">
        <v>30</v>
      </c>
      <c r="H60" s="11">
        <f>_xlfn.XLOOKUP(data[[#This Row],[Product]],products[Product],products[Cost per unit])</f>
        <v>13.15</v>
      </c>
      <c r="I60" s="11">
        <f>data[[#This Row],[Cost per unit]]*data[[#This Row],[Units]]</f>
        <v>394.5</v>
      </c>
    </row>
    <row r="61" spans="3:9" x14ac:dyDescent="0.3">
      <c r="C61" t="s">
        <v>41</v>
      </c>
      <c r="D61" t="s">
        <v>34</v>
      </c>
      <c r="E61" t="s">
        <v>17</v>
      </c>
      <c r="F61" s="4">
        <v>1463</v>
      </c>
      <c r="G61" s="5">
        <v>39</v>
      </c>
      <c r="H61" s="11">
        <f>_xlfn.XLOOKUP(data[[#This Row],[Product]],products[Product],products[Cost per unit])</f>
        <v>3.11</v>
      </c>
      <c r="I61" s="11">
        <f>data[[#This Row],[Cost per unit]]*data[[#This Row],[Units]]</f>
        <v>121.28999999999999</v>
      </c>
    </row>
    <row r="62" spans="3:9" x14ac:dyDescent="0.3">
      <c r="C62" t="s">
        <v>3</v>
      </c>
      <c r="D62" t="s">
        <v>34</v>
      </c>
      <c r="E62" t="s">
        <v>32</v>
      </c>
      <c r="F62" s="4">
        <v>7777</v>
      </c>
      <c r="G62" s="5">
        <v>504</v>
      </c>
      <c r="H62" s="11">
        <f>_xlfn.XLOOKUP(data[[#This Row],[Product]],products[Product],products[Cost per unit])</f>
        <v>8.65</v>
      </c>
      <c r="I62" s="11">
        <f>data[[#This Row],[Cost per unit]]*data[[#This Row],[Units]]</f>
        <v>4359.6000000000004</v>
      </c>
    </row>
    <row r="63" spans="3:9" x14ac:dyDescent="0.3">
      <c r="C63" t="s">
        <v>9</v>
      </c>
      <c r="D63" t="s">
        <v>37</v>
      </c>
      <c r="E63" t="s">
        <v>29</v>
      </c>
      <c r="F63" s="4">
        <v>1085</v>
      </c>
      <c r="G63" s="5">
        <v>273</v>
      </c>
      <c r="H63" s="11">
        <f>_xlfn.XLOOKUP(data[[#This Row],[Product]],products[Product],products[Cost per unit])</f>
        <v>7.16</v>
      </c>
      <c r="I63" s="11">
        <f>data[[#This Row],[Cost per unit]]*data[[#This Row],[Units]]</f>
        <v>1954.68</v>
      </c>
    </row>
    <row r="64" spans="3:9" x14ac:dyDescent="0.3">
      <c r="C64" t="s">
        <v>5</v>
      </c>
      <c r="D64" t="s">
        <v>37</v>
      </c>
      <c r="E64" t="s">
        <v>31</v>
      </c>
      <c r="F64" s="4">
        <v>182</v>
      </c>
      <c r="G64" s="5">
        <v>48</v>
      </c>
      <c r="H64" s="11">
        <f>_xlfn.XLOOKUP(data[[#This Row],[Product]],products[Product],products[Cost per unit])</f>
        <v>5.79</v>
      </c>
      <c r="I64" s="11">
        <f>data[[#This Row],[Cost per unit]]*data[[#This Row],[Units]]</f>
        <v>277.92</v>
      </c>
    </row>
    <row r="65" spans="3:9" x14ac:dyDescent="0.3">
      <c r="C65" t="s">
        <v>6</v>
      </c>
      <c r="D65" t="s">
        <v>34</v>
      </c>
      <c r="E65" t="s">
        <v>27</v>
      </c>
      <c r="F65" s="4">
        <v>4242</v>
      </c>
      <c r="G65" s="5">
        <v>207</v>
      </c>
      <c r="H65" s="11">
        <f>_xlfn.XLOOKUP(data[[#This Row],[Product]],products[Product],products[Cost per unit])</f>
        <v>16.73</v>
      </c>
      <c r="I65" s="11">
        <f>data[[#This Row],[Cost per unit]]*data[[#This Row],[Units]]</f>
        <v>3463.11</v>
      </c>
    </row>
    <row r="66" spans="3:9" x14ac:dyDescent="0.3">
      <c r="C66" t="s">
        <v>6</v>
      </c>
      <c r="D66" t="s">
        <v>36</v>
      </c>
      <c r="E66" t="s">
        <v>32</v>
      </c>
      <c r="F66" s="4">
        <v>6118</v>
      </c>
      <c r="G66" s="5">
        <v>9</v>
      </c>
      <c r="H66" s="11">
        <f>_xlfn.XLOOKUP(data[[#This Row],[Product]],products[Product],products[Cost per unit])</f>
        <v>8.65</v>
      </c>
      <c r="I66" s="11">
        <f>data[[#This Row],[Cost per unit]]*data[[#This Row],[Units]]</f>
        <v>77.850000000000009</v>
      </c>
    </row>
    <row r="67" spans="3:9" x14ac:dyDescent="0.3">
      <c r="C67" t="s">
        <v>10</v>
      </c>
      <c r="D67" t="s">
        <v>36</v>
      </c>
      <c r="E67" t="s">
        <v>23</v>
      </c>
      <c r="F67" s="4">
        <v>2317</v>
      </c>
      <c r="G67" s="5">
        <v>261</v>
      </c>
      <c r="H67" s="11">
        <f>_xlfn.XLOOKUP(data[[#This Row],[Product]],products[Product],products[Cost per unit])</f>
        <v>6.49</v>
      </c>
      <c r="I67" s="11">
        <f>data[[#This Row],[Cost per unit]]*data[[#This Row],[Units]]</f>
        <v>1693.89</v>
      </c>
    </row>
    <row r="68" spans="3:9" x14ac:dyDescent="0.3">
      <c r="C68" t="s">
        <v>6</v>
      </c>
      <c r="D68" t="s">
        <v>38</v>
      </c>
      <c r="E68" t="s">
        <v>16</v>
      </c>
      <c r="F68" s="4">
        <v>938</v>
      </c>
      <c r="G68" s="5">
        <v>6</v>
      </c>
      <c r="H68" s="11">
        <f>_xlfn.XLOOKUP(data[[#This Row],[Product]],products[Product],products[Cost per unit])</f>
        <v>8.7899999999999991</v>
      </c>
      <c r="I68" s="11">
        <f>data[[#This Row],[Cost per unit]]*data[[#This Row],[Units]]</f>
        <v>52.739999999999995</v>
      </c>
    </row>
    <row r="69" spans="3:9" x14ac:dyDescent="0.3">
      <c r="C69" t="s">
        <v>8</v>
      </c>
      <c r="D69" t="s">
        <v>37</v>
      </c>
      <c r="E69" t="s">
        <v>15</v>
      </c>
      <c r="F69" s="4">
        <v>9709</v>
      </c>
      <c r="G69" s="5">
        <v>30</v>
      </c>
      <c r="H69" s="11">
        <f>_xlfn.XLOOKUP(data[[#This Row],[Product]],products[Product],products[Cost per unit])</f>
        <v>11.73</v>
      </c>
      <c r="I69" s="11">
        <f>data[[#This Row],[Cost per unit]]*data[[#This Row],[Units]]</f>
        <v>351.90000000000003</v>
      </c>
    </row>
    <row r="70" spans="3:9" x14ac:dyDescent="0.3">
      <c r="C70" t="s">
        <v>7</v>
      </c>
      <c r="D70" t="s">
        <v>34</v>
      </c>
      <c r="E70" t="s">
        <v>20</v>
      </c>
      <c r="F70" s="4">
        <v>2205</v>
      </c>
      <c r="G70" s="5">
        <v>138</v>
      </c>
      <c r="H70" s="11">
        <f>_xlfn.XLOOKUP(data[[#This Row],[Product]],products[Product],products[Cost per unit])</f>
        <v>10.62</v>
      </c>
      <c r="I70" s="11">
        <f>data[[#This Row],[Cost per unit]]*data[[#This Row],[Units]]</f>
        <v>1465.56</v>
      </c>
    </row>
    <row r="71" spans="3:9" x14ac:dyDescent="0.3">
      <c r="C71" t="s">
        <v>7</v>
      </c>
      <c r="D71" t="s">
        <v>37</v>
      </c>
      <c r="E71" t="s">
        <v>17</v>
      </c>
      <c r="F71" s="4">
        <v>4487</v>
      </c>
      <c r="G71" s="5">
        <v>111</v>
      </c>
      <c r="H71" s="11">
        <f>_xlfn.XLOOKUP(data[[#This Row],[Product]],products[Product],products[Cost per unit])</f>
        <v>3.11</v>
      </c>
      <c r="I71" s="11">
        <f>data[[#This Row],[Cost per unit]]*data[[#This Row],[Units]]</f>
        <v>345.21</v>
      </c>
    </row>
    <row r="72" spans="3:9" x14ac:dyDescent="0.3">
      <c r="C72" t="s">
        <v>5</v>
      </c>
      <c r="D72" t="s">
        <v>35</v>
      </c>
      <c r="E72" t="s">
        <v>18</v>
      </c>
      <c r="F72" s="4">
        <v>2415</v>
      </c>
      <c r="G72" s="5">
        <v>15</v>
      </c>
      <c r="H72" s="11">
        <f>_xlfn.XLOOKUP(data[[#This Row],[Product]],products[Product],products[Cost per unit])</f>
        <v>6.47</v>
      </c>
      <c r="I72" s="11">
        <f>data[[#This Row],[Cost per unit]]*data[[#This Row],[Units]]</f>
        <v>97.05</v>
      </c>
    </row>
    <row r="73" spans="3:9" x14ac:dyDescent="0.3">
      <c r="C73" t="s">
        <v>40</v>
      </c>
      <c r="D73" t="s">
        <v>34</v>
      </c>
      <c r="E73" t="s">
        <v>19</v>
      </c>
      <c r="F73" s="4">
        <v>4018</v>
      </c>
      <c r="G73" s="5">
        <v>162</v>
      </c>
      <c r="H73" s="11">
        <f>_xlfn.XLOOKUP(data[[#This Row],[Product]],products[Product],products[Cost per unit])</f>
        <v>7.64</v>
      </c>
      <c r="I73" s="11">
        <f>data[[#This Row],[Cost per unit]]*data[[#This Row],[Units]]</f>
        <v>1237.6799999999998</v>
      </c>
    </row>
    <row r="74" spans="3:9" x14ac:dyDescent="0.3">
      <c r="C74" t="s">
        <v>5</v>
      </c>
      <c r="D74" t="s">
        <v>34</v>
      </c>
      <c r="E74" t="s">
        <v>19</v>
      </c>
      <c r="F74" s="4">
        <v>861</v>
      </c>
      <c r="G74" s="5">
        <v>195</v>
      </c>
      <c r="H74" s="11">
        <f>_xlfn.XLOOKUP(data[[#This Row],[Product]],products[Product],products[Cost per unit])</f>
        <v>7.64</v>
      </c>
      <c r="I74" s="11">
        <f>data[[#This Row],[Cost per unit]]*data[[#This Row],[Units]]</f>
        <v>1489.8</v>
      </c>
    </row>
    <row r="75" spans="3:9" x14ac:dyDescent="0.3">
      <c r="C75" t="s">
        <v>10</v>
      </c>
      <c r="D75" t="s">
        <v>38</v>
      </c>
      <c r="E75" t="s">
        <v>14</v>
      </c>
      <c r="F75" s="4">
        <v>5586</v>
      </c>
      <c r="G75" s="5">
        <v>525</v>
      </c>
      <c r="H75" s="11">
        <f>_xlfn.XLOOKUP(data[[#This Row],[Product]],products[Product],products[Cost per unit])</f>
        <v>11.7</v>
      </c>
      <c r="I75" s="11">
        <f>data[[#This Row],[Cost per unit]]*data[[#This Row],[Units]]</f>
        <v>6142.5</v>
      </c>
    </row>
    <row r="76" spans="3:9" x14ac:dyDescent="0.3">
      <c r="C76" t="s">
        <v>7</v>
      </c>
      <c r="D76" t="s">
        <v>34</v>
      </c>
      <c r="E76" t="s">
        <v>33</v>
      </c>
      <c r="F76" s="4">
        <v>2226</v>
      </c>
      <c r="G76" s="5">
        <v>48</v>
      </c>
      <c r="H76" s="11">
        <f>_xlfn.XLOOKUP(data[[#This Row],[Product]],products[Product],products[Cost per unit])</f>
        <v>12.37</v>
      </c>
      <c r="I76" s="11">
        <f>data[[#This Row],[Cost per unit]]*data[[#This Row],[Units]]</f>
        <v>593.76</v>
      </c>
    </row>
    <row r="77" spans="3:9" x14ac:dyDescent="0.3">
      <c r="C77" t="s">
        <v>9</v>
      </c>
      <c r="D77" t="s">
        <v>34</v>
      </c>
      <c r="E77" t="s">
        <v>28</v>
      </c>
      <c r="F77" s="4">
        <v>14329</v>
      </c>
      <c r="G77" s="5">
        <v>150</v>
      </c>
      <c r="H77" s="11">
        <f>_xlfn.XLOOKUP(data[[#This Row],[Product]],products[Product],products[Cost per unit])</f>
        <v>10.38</v>
      </c>
      <c r="I77" s="11">
        <f>data[[#This Row],[Cost per unit]]*data[[#This Row],[Units]]</f>
        <v>1557.0000000000002</v>
      </c>
    </row>
    <row r="78" spans="3:9" x14ac:dyDescent="0.3">
      <c r="C78" t="s">
        <v>9</v>
      </c>
      <c r="D78" t="s">
        <v>34</v>
      </c>
      <c r="E78" t="s">
        <v>20</v>
      </c>
      <c r="F78" s="4">
        <v>8463</v>
      </c>
      <c r="G78" s="5">
        <v>492</v>
      </c>
      <c r="H78" s="11">
        <f>_xlfn.XLOOKUP(data[[#This Row],[Product]],products[Product],products[Cost per unit])</f>
        <v>10.62</v>
      </c>
      <c r="I78" s="11">
        <f>data[[#This Row],[Cost per unit]]*data[[#This Row],[Units]]</f>
        <v>5225.04</v>
      </c>
    </row>
    <row r="79" spans="3:9" x14ac:dyDescent="0.3">
      <c r="C79" t="s">
        <v>5</v>
      </c>
      <c r="D79" t="s">
        <v>34</v>
      </c>
      <c r="E79" t="s">
        <v>29</v>
      </c>
      <c r="F79" s="4">
        <v>2891</v>
      </c>
      <c r="G79" s="5">
        <v>102</v>
      </c>
      <c r="H79" s="11">
        <f>_xlfn.XLOOKUP(data[[#This Row],[Product]],products[Product],products[Cost per unit])</f>
        <v>7.16</v>
      </c>
      <c r="I79" s="11">
        <f>data[[#This Row],[Cost per unit]]*data[[#This Row],[Units]]</f>
        <v>730.32</v>
      </c>
    </row>
    <row r="80" spans="3:9" x14ac:dyDescent="0.3">
      <c r="C80" t="s">
        <v>3</v>
      </c>
      <c r="D80" t="s">
        <v>36</v>
      </c>
      <c r="E80" t="s">
        <v>23</v>
      </c>
      <c r="F80" s="4">
        <v>3773</v>
      </c>
      <c r="G80" s="5">
        <v>165</v>
      </c>
      <c r="H80" s="11">
        <f>_xlfn.XLOOKUP(data[[#This Row],[Product]],products[Product],products[Cost per unit])</f>
        <v>6.49</v>
      </c>
      <c r="I80" s="11">
        <f>data[[#This Row],[Cost per unit]]*data[[#This Row],[Units]]</f>
        <v>1070.8500000000001</v>
      </c>
    </row>
    <row r="81" spans="3:9" x14ac:dyDescent="0.3">
      <c r="C81" t="s">
        <v>41</v>
      </c>
      <c r="D81" t="s">
        <v>36</v>
      </c>
      <c r="E81" t="s">
        <v>28</v>
      </c>
      <c r="F81" s="4">
        <v>854</v>
      </c>
      <c r="G81" s="5">
        <v>309</v>
      </c>
      <c r="H81" s="11">
        <f>_xlfn.XLOOKUP(data[[#This Row],[Product]],products[Product],products[Cost per unit])</f>
        <v>10.38</v>
      </c>
      <c r="I81" s="11">
        <f>data[[#This Row],[Cost per unit]]*data[[#This Row],[Units]]</f>
        <v>3207.42</v>
      </c>
    </row>
    <row r="82" spans="3:9" x14ac:dyDescent="0.3">
      <c r="C82" t="s">
        <v>6</v>
      </c>
      <c r="D82" t="s">
        <v>36</v>
      </c>
      <c r="E82" t="s">
        <v>17</v>
      </c>
      <c r="F82" s="4">
        <v>4970</v>
      </c>
      <c r="G82" s="5">
        <v>156</v>
      </c>
      <c r="H82" s="11">
        <f>_xlfn.XLOOKUP(data[[#This Row],[Product]],products[Product],products[Cost per unit])</f>
        <v>3.11</v>
      </c>
      <c r="I82" s="11">
        <f>data[[#This Row],[Cost per unit]]*data[[#This Row],[Units]]</f>
        <v>485.15999999999997</v>
      </c>
    </row>
    <row r="83" spans="3:9" x14ac:dyDescent="0.3">
      <c r="C83" t="s">
        <v>9</v>
      </c>
      <c r="D83" t="s">
        <v>35</v>
      </c>
      <c r="E83" t="s">
        <v>26</v>
      </c>
      <c r="F83" s="4">
        <v>98</v>
      </c>
      <c r="G83" s="5">
        <v>159</v>
      </c>
      <c r="H83" s="11">
        <f>_xlfn.XLOOKUP(data[[#This Row],[Product]],products[Product],products[Cost per unit])</f>
        <v>5.6</v>
      </c>
      <c r="I83" s="11">
        <f>data[[#This Row],[Cost per unit]]*data[[#This Row],[Units]]</f>
        <v>890.4</v>
      </c>
    </row>
    <row r="84" spans="3:9" x14ac:dyDescent="0.3">
      <c r="C84" t="s">
        <v>5</v>
      </c>
      <c r="D84" t="s">
        <v>35</v>
      </c>
      <c r="E84" t="s">
        <v>15</v>
      </c>
      <c r="F84" s="4">
        <v>13391</v>
      </c>
      <c r="G84" s="5">
        <v>201</v>
      </c>
      <c r="H84" s="11">
        <f>_xlfn.XLOOKUP(data[[#This Row],[Product]],products[Product],products[Cost per unit])</f>
        <v>11.73</v>
      </c>
      <c r="I84" s="11">
        <f>data[[#This Row],[Cost per unit]]*data[[#This Row],[Units]]</f>
        <v>2357.73</v>
      </c>
    </row>
    <row r="85" spans="3:9" x14ac:dyDescent="0.3">
      <c r="C85" t="s">
        <v>8</v>
      </c>
      <c r="D85" t="s">
        <v>39</v>
      </c>
      <c r="E85" t="s">
        <v>31</v>
      </c>
      <c r="F85" s="4">
        <v>8890</v>
      </c>
      <c r="G85" s="5">
        <v>210</v>
      </c>
      <c r="H85" s="11">
        <f>_xlfn.XLOOKUP(data[[#This Row],[Product]],products[Product],products[Cost per unit])</f>
        <v>5.79</v>
      </c>
      <c r="I85" s="11">
        <f>data[[#This Row],[Cost per unit]]*data[[#This Row],[Units]]</f>
        <v>1215.9000000000001</v>
      </c>
    </row>
    <row r="86" spans="3:9" x14ac:dyDescent="0.3">
      <c r="C86" t="s">
        <v>2</v>
      </c>
      <c r="D86" t="s">
        <v>38</v>
      </c>
      <c r="E86" t="s">
        <v>13</v>
      </c>
      <c r="F86" s="4">
        <v>56</v>
      </c>
      <c r="G86" s="5">
        <v>51</v>
      </c>
      <c r="H86" s="11">
        <f>_xlfn.XLOOKUP(data[[#This Row],[Product]],products[Product],products[Cost per unit])</f>
        <v>9.33</v>
      </c>
      <c r="I86" s="11">
        <f>data[[#This Row],[Cost per unit]]*data[[#This Row],[Units]]</f>
        <v>475.83</v>
      </c>
    </row>
    <row r="87" spans="3:9" x14ac:dyDescent="0.3">
      <c r="C87" t="s">
        <v>3</v>
      </c>
      <c r="D87" t="s">
        <v>36</v>
      </c>
      <c r="E87" t="s">
        <v>25</v>
      </c>
      <c r="F87" s="4">
        <v>3339</v>
      </c>
      <c r="G87" s="5">
        <v>39</v>
      </c>
      <c r="H87" s="11">
        <f>_xlfn.XLOOKUP(data[[#This Row],[Product]],products[Product],products[Cost per unit])</f>
        <v>13.15</v>
      </c>
      <c r="I87" s="11">
        <f>data[[#This Row],[Cost per unit]]*data[[#This Row],[Units]]</f>
        <v>512.85</v>
      </c>
    </row>
    <row r="88" spans="3:9" x14ac:dyDescent="0.3">
      <c r="C88" t="s">
        <v>10</v>
      </c>
      <c r="D88" t="s">
        <v>35</v>
      </c>
      <c r="E88" t="s">
        <v>18</v>
      </c>
      <c r="F88" s="4">
        <v>3808</v>
      </c>
      <c r="G88" s="5">
        <v>279</v>
      </c>
      <c r="H88" s="11">
        <f>_xlfn.XLOOKUP(data[[#This Row],[Product]],products[Product],products[Cost per unit])</f>
        <v>6.47</v>
      </c>
      <c r="I88" s="11">
        <f>data[[#This Row],[Cost per unit]]*data[[#This Row],[Units]]</f>
        <v>1805.1299999999999</v>
      </c>
    </row>
    <row r="89" spans="3:9" x14ac:dyDescent="0.3">
      <c r="C89" t="s">
        <v>10</v>
      </c>
      <c r="D89" t="s">
        <v>38</v>
      </c>
      <c r="E89" t="s">
        <v>13</v>
      </c>
      <c r="F89" s="4">
        <v>63</v>
      </c>
      <c r="G89" s="5">
        <v>123</v>
      </c>
      <c r="H89" s="11">
        <f>_xlfn.XLOOKUP(data[[#This Row],[Product]],products[Product],products[Cost per unit])</f>
        <v>9.33</v>
      </c>
      <c r="I89" s="11">
        <f>data[[#This Row],[Cost per unit]]*data[[#This Row],[Units]]</f>
        <v>1147.5899999999999</v>
      </c>
    </row>
    <row r="90" spans="3:9" x14ac:dyDescent="0.3">
      <c r="C90" t="s">
        <v>2</v>
      </c>
      <c r="D90" t="s">
        <v>39</v>
      </c>
      <c r="E90" t="s">
        <v>27</v>
      </c>
      <c r="F90" s="4">
        <v>7812</v>
      </c>
      <c r="G90" s="5">
        <v>81</v>
      </c>
      <c r="H90" s="11">
        <f>_xlfn.XLOOKUP(data[[#This Row],[Product]],products[Product],products[Cost per unit])</f>
        <v>16.73</v>
      </c>
      <c r="I90" s="11">
        <f>data[[#This Row],[Cost per unit]]*data[[#This Row],[Units]]</f>
        <v>1355.13</v>
      </c>
    </row>
    <row r="91" spans="3:9" x14ac:dyDescent="0.3">
      <c r="C91" t="s">
        <v>40</v>
      </c>
      <c r="D91" t="s">
        <v>37</v>
      </c>
      <c r="E91" t="s">
        <v>19</v>
      </c>
      <c r="F91" s="4">
        <v>7693</v>
      </c>
      <c r="G91" s="5">
        <v>21</v>
      </c>
      <c r="H91" s="11">
        <f>_xlfn.XLOOKUP(data[[#This Row],[Product]],products[Product],products[Cost per unit])</f>
        <v>7.64</v>
      </c>
      <c r="I91" s="11">
        <f>data[[#This Row],[Cost per unit]]*data[[#This Row],[Units]]</f>
        <v>160.44</v>
      </c>
    </row>
    <row r="92" spans="3:9" x14ac:dyDescent="0.3">
      <c r="C92" t="s">
        <v>3</v>
      </c>
      <c r="D92" t="s">
        <v>36</v>
      </c>
      <c r="E92" t="s">
        <v>28</v>
      </c>
      <c r="F92" s="4">
        <v>973</v>
      </c>
      <c r="G92" s="5">
        <v>162</v>
      </c>
      <c r="H92" s="11">
        <f>_xlfn.XLOOKUP(data[[#This Row],[Product]],products[Product],products[Cost per unit])</f>
        <v>10.38</v>
      </c>
      <c r="I92" s="11">
        <f>data[[#This Row],[Cost per unit]]*data[[#This Row],[Units]]</f>
        <v>1681.5600000000002</v>
      </c>
    </row>
    <row r="93" spans="3:9" x14ac:dyDescent="0.3">
      <c r="C93" t="s">
        <v>10</v>
      </c>
      <c r="D93" t="s">
        <v>35</v>
      </c>
      <c r="E93" t="s">
        <v>21</v>
      </c>
      <c r="F93" s="4">
        <v>567</v>
      </c>
      <c r="G93" s="5">
        <v>228</v>
      </c>
      <c r="H93" s="11">
        <f>_xlfn.XLOOKUP(data[[#This Row],[Product]],products[Product],products[Cost per unit])</f>
        <v>9</v>
      </c>
      <c r="I93" s="11">
        <f>data[[#This Row],[Cost per unit]]*data[[#This Row],[Units]]</f>
        <v>2052</v>
      </c>
    </row>
    <row r="94" spans="3:9" x14ac:dyDescent="0.3">
      <c r="C94" t="s">
        <v>10</v>
      </c>
      <c r="D94" t="s">
        <v>36</v>
      </c>
      <c r="E94" t="s">
        <v>29</v>
      </c>
      <c r="F94" s="4">
        <v>2471</v>
      </c>
      <c r="G94" s="5">
        <v>342</v>
      </c>
      <c r="H94" s="11">
        <f>_xlfn.XLOOKUP(data[[#This Row],[Product]],products[Product],products[Cost per unit])</f>
        <v>7.16</v>
      </c>
      <c r="I94" s="11">
        <f>data[[#This Row],[Cost per unit]]*data[[#This Row],[Units]]</f>
        <v>2448.7200000000003</v>
      </c>
    </row>
    <row r="95" spans="3:9" x14ac:dyDescent="0.3">
      <c r="C95" t="s">
        <v>5</v>
      </c>
      <c r="D95" t="s">
        <v>38</v>
      </c>
      <c r="E95" t="s">
        <v>13</v>
      </c>
      <c r="F95" s="4">
        <v>7189</v>
      </c>
      <c r="G95" s="5">
        <v>54</v>
      </c>
      <c r="H95" s="11">
        <f>_xlfn.XLOOKUP(data[[#This Row],[Product]],products[Product],products[Cost per unit])</f>
        <v>9.33</v>
      </c>
      <c r="I95" s="11">
        <f>data[[#This Row],[Cost per unit]]*data[[#This Row],[Units]]</f>
        <v>503.82</v>
      </c>
    </row>
    <row r="96" spans="3:9" x14ac:dyDescent="0.3">
      <c r="C96" t="s">
        <v>41</v>
      </c>
      <c r="D96" t="s">
        <v>35</v>
      </c>
      <c r="E96" t="s">
        <v>28</v>
      </c>
      <c r="F96" s="4">
        <v>7455</v>
      </c>
      <c r="G96" s="5">
        <v>216</v>
      </c>
      <c r="H96" s="11">
        <f>_xlfn.XLOOKUP(data[[#This Row],[Product]],products[Product],products[Cost per unit])</f>
        <v>10.38</v>
      </c>
      <c r="I96" s="11">
        <f>data[[#This Row],[Cost per unit]]*data[[#This Row],[Units]]</f>
        <v>2242.0800000000004</v>
      </c>
    </row>
    <row r="97" spans="3:9" x14ac:dyDescent="0.3">
      <c r="C97" t="s">
        <v>3</v>
      </c>
      <c r="D97" t="s">
        <v>34</v>
      </c>
      <c r="E97" t="s">
        <v>26</v>
      </c>
      <c r="F97" s="4">
        <v>3108</v>
      </c>
      <c r="G97" s="5">
        <v>54</v>
      </c>
      <c r="H97" s="11">
        <f>_xlfn.XLOOKUP(data[[#This Row],[Product]],products[Product],products[Cost per unit])</f>
        <v>5.6</v>
      </c>
      <c r="I97" s="11">
        <f>data[[#This Row],[Cost per unit]]*data[[#This Row],[Units]]</f>
        <v>302.39999999999998</v>
      </c>
    </row>
    <row r="98" spans="3:9" x14ac:dyDescent="0.3">
      <c r="C98" t="s">
        <v>6</v>
      </c>
      <c r="D98" t="s">
        <v>38</v>
      </c>
      <c r="E98" t="s">
        <v>25</v>
      </c>
      <c r="F98" s="4">
        <v>469</v>
      </c>
      <c r="G98" s="5">
        <v>75</v>
      </c>
      <c r="H98" s="11">
        <f>_xlfn.XLOOKUP(data[[#This Row],[Product]],products[Product],products[Cost per unit])</f>
        <v>13.15</v>
      </c>
      <c r="I98" s="11">
        <f>data[[#This Row],[Cost per unit]]*data[[#This Row],[Units]]</f>
        <v>986.25</v>
      </c>
    </row>
    <row r="99" spans="3:9" x14ac:dyDescent="0.3">
      <c r="C99" t="s">
        <v>9</v>
      </c>
      <c r="D99" t="s">
        <v>37</v>
      </c>
      <c r="E99" t="s">
        <v>23</v>
      </c>
      <c r="F99" s="4">
        <v>2737</v>
      </c>
      <c r="G99" s="5">
        <v>93</v>
      </c>
      <c r="H99" s="11">
        <f>_xlfn.XLOOKUP(data[[#This Row],[Product]],products[Product],products[Cost per unit])</f>
        <v>6.49</v>
      </c>
      <c r="I99" s="11">
        <f>data[[#This Row],[Cost per unit]]*data[[#This Row],[Units]]</f>
        <v>603.57000000000005</v>
      </c>
    </row>
    <row r="100" spans="3:9" x14ac:dyDescent="0.3">
      <c r="C100" t="s">
        <v>9</v>
      </c>
      <c r="D100" t="s">
        <v>37</v>
      </c>
      <c r="E100" t="s">
        <v>25</v>
      </c>
      <c r="F100" s="4">
        <v>4305</v>
      </c>
      <c r="G100" s="5">
        <v>156</v>
      </c>
      <c r="H100" s="11">
        <f>_xlfn.XLOOKUP(data[[#This Row],[Product]],products[Product],products[Cost per unit])</f>
        <v>13.15</v>
      </c>
      <c r="I100" s="11">
        <f>data[[#This Row],[Cost per unit]]*data[[#This Row],[Units]]</f>
        <v>2051.4</v>
      </c>
    </row>
    <row r="101" spans="3:9" x14ac:dyDescent="0.3">
      <c r="C101" t="s">
        <v>9</v>
      </c>
      <c r="D101" t="s">
        <v>38</v>
      </c>
      <c r="E101" t="s">
        <v>17</v>
      </c>
      <c r="F101" s="4">
        <v>2408</v>
      </c>
      <c r="G101" s="5">
        <v>9</v>
      </c>
      <c r="H101" s="11">
        <f>_xlfn.XLOOKUP(data[[#This Row],[Product]],products[Product],products[Cost per unit])</f>
        <v>3.11</v>
      </c>
      <c r="I101" s="11">
        <f>data[[#This Row],[Cost per unit]]*data[[#This Row],[Units]]</f>
        <v>27.99</v>
      </c>
    </row>
    <row r="102" spans="3:9" x14ac:dyDescent="0.3">
      <c r="C102" t="s">
        <v>3</v>
      </c>
      <c r="D102" t="s">
        <v>36</v>
      </c>
      <c r="E102" t="s">
        <v>19</v>
      </c>
      <c r="F102" s="4">
        <v>1281</v>
      </c>
      <c r="G102" s="5">
        <v>18</v>
      </c>
      <c r="H102" s="11">
        <f>_xlfn.XLOOKUP(data[[#This Row],[Product]],products[Product],products[Cost per unit])</f>
        <v>7.64</v>
      </c>
      <c r="I102" s="11">
        <f>data[[#This Row],[Cost per unit]]*data[[#This Row],[Units]]</f>
        <v>137.51999999999998</v>
      </c>
    </row>
    <row r="103" spans="3:9" x14ac:dyDescent="0.3">
      <c r="C103" t="s">
        <v>40</v>
      </c>
      <c r="D103" t="s">
        <v>35</v>
      </c>
      <c r="E103" t="s">
        <v>32</v>
      </c>
      <c r="F103" s="4">
        <v>12348</v>
      </c>
      <c r="G103" s="5">
        <v>234</v>
      </c>
      <c r="H103" s="11">
        <f>_xlfn.XLOOKUP(data[[#This Row],[Product]],products[Product],products[Cost per unit])</f>
        <v>8.65</v>
      </c>
      <c r="I103" s="11">
        <f>data[[#This Row],[Cost per unit]]*data[[#This Row],[Units]]</f>
        <v>2024.1000000000001</v>
      </c>
    </row>
    <row r="104" spans="3:9" x14ac:dyDescent="0.3">
      <c r="C104" t="s">
        <v>3</v>
      </c>
      <c r="D104" t="s">
        <v>34</v>
      </c>
      <c r="E104" t="s">
        <v>28</v>
      </c>
      <c r="F104" s="4">
        <v>3689</v>
      </c>
      <c r="G104" s="5">
        <v>312</v>
      </c>
      <c r="H104" s="11">
        <f>_xlfn.XLOOKUP(data[[#This Row],[Product]],products[Product],products[Cost per unit])</f>
        <v>10.38</v>
      </c>
      <c r="I104" s="11">
        <f>data[[#This Row],[Cost per unit]]*data[[#This Row],[Units]]</f>
        <v>3238.5600000000004</v>
      </c>
    </row>
    <row r="105" spans="3:9" x14ac:dyDescent="0.3">
      <c r="C105" t="s">
        <v>7</v>
      </c>
      <c r="D105" t="s">
        <v>36</v>
      </c>
      <c r="E105" t="s">
        <v>19</v>
      </c>
      <c r="F105" s="4">
        <v>2870</v>
      </c>
      <c r="G105" s="5">
        <v>300</v>
      </c>
      <c r="H105" s="11">
        <f>_xlfn.XLOOKUP(data[[#This Row],[Product]],products[Product],products[Cost per unit])</f>
        <v>7.64</v>
      </c>
      <c r="I105" s="11">
        <f>data[[#This Row],[Cost per unit]]*data[[#This Row],[Units]]</f>
        <v>2292</v>
      </c>
    </row>
    <row r="106" spans="3:9" x14ac:dyDescent="0.3">
      <c r="C106" t="s">
        <v>2</v>
      </c>
      <c r="D106" t="s">
        <v>36</v>
      </c>
      <c r="E106" t="s">
        <v>27</v>
      </c>
      <c r="F106" s="4">
        <v>798</v>
      </c>
      <c r="G106" s="5">
        <v>519</v>
      </c>
      <c r="H106" s="11">
        <f>_xlfn.XLOOKUP(data[[#This Row],[Product]],products[Product],products[Cost per unit])</f>
        <v>16.73</v>
      </c>
      <c r="I106" s="11">
        <f>data[[#This Row],[Cost per unit]]*data[[#This Row],[Units]]</f>
        <v>8682.8700000000008</v>
      </c>
    </row>
    <row r="107" spans="3:9" x14ac:dyDescent="0.3">
      <c r="C107" t="s">
        <v>41</v>
      </c>
      <c r="D107" t="s">
        <v>37</v>
      </c>
      <c r="E107" t="s">
        <v>21</v>
      </c>
      <c r="F107" s="4">
        <v>2933</v>
      </c>
      <c r="G107" s="5">
        <v>9</v>
      </c>
      <c r="H107" s="11">
        <f>_xlfn.XLOOKUP(data[[#This Row],[Product]],products[Product],products[Cost per unit])</f>
        <v>9</v>
      </c>
      <c r="I107" s="11">
        <f>data[[#This Row],[Cost per unit]]*data[[#This Row],[Units]]</f>
        <v>81</v>
      </c>
    </row>
    <row r="108" spans="3:9" x14ac:dyDescent="0.3">
      <c r="C108" t="s">
        <v>5</v>
      </c>
      <c r="D108" t="s">
        <v>35</v>
      </c>
      <c r="E108" t="s">
        <v>4</v>
      </c>
      <c r="F108" s="4">
        <v>2744</v>
      </c>
      <c r="G108" s="5">
        <v>9</v>
      </c>
      <c r="H108" s="11">
        <f>_xlfn.XLOOKUP(data[[#This Row],[Product]],products[Product],products[Cost per unit])</f>
        <v>11.88</v>
      </c>
      <c r="I108" s="11">
        <f>data[[#This Row],[Cost per unit]]*data[[#This Row],[Units]]</f>
        <v>106.92</v>
      </c>
    </row>
    <row r="109" spans="3:9" x14ac:dyDescent="0.3">
      <c r="C109" t="s">
        <v>40</v>
      </c>
      <c r="D109" t="s">
        <v>36</v>
      </c>
      <c r="E109" t="s">
        <v>33</v>
      </c>
      <c r="F109" s="4">
        <v>9772</v>
      </c>
      <c r="G109" s="5">
        <v>90</v>
      </c>
      <c r="H109" s="11">
        <f>_xlfn.XLOOKUP(data[[#This Row],[Product]],products[Product],products[Cost per unit])</f>
        <v>12.37</v>
      </c>
      <c r="I109" s="11">
        <f>data[[#This Row],[Cost per unit]]*data[[#This Row],[Units]]</f>
        <v>1113.3</v>
      </c>
    </row>
    <row r="110" spans="3:9" x14ac:dyDescent="0.3">
      <c r="C110" t="s">
        <v>7</v>
      </c>
      <c r="D110" t="s">
        <v>34</v>
      </c>
      <c r="E110" t="s">
        <v>25</v>
      </c>
      <c r="F110" s="4">
        <v>1568</v>
      </c>
      <c r="G110" s="5">
        <v>96</v>
      </c>
      <c r="H110" s="11">
        <f>_xlfn.XLOOKUP(data[[#This Row],[Product]],products[Product],products[Cost per unit])</f>
        <v>13.15</v>
      </c>
      <c r="I110" s="11">
        <f>data[[#This Row],[Cost per unit]]*data[[#This Row],[Units]]</f>
        <v>1262.4000000000001</v>
      </c>
    </row>
    <row r="111" spans="3:9" x14ac:dyDescent="0.3">
      <c r="C111" t="s">
        <v>2</v>
      </c>
      <c r="D111" t="s">
        <v>36</v>
      </c>
      <c r="E111" t="s">
        <v>16</v>
      </c>
      <c r="F111" s="4">
        <v>11417</v>
      </c>
      <c r="G111" s="5">
        <v>21</v>
      </c>
      <c r="H111" s="11">
        <f>_xlfn.XLOOKUP(data[[#This Row],[Product]],products[Product],products[Cost per unit])</f>
        <v>8.7899999999999991</v>
      </c>
      <c r="I111" s="11">
        <f>data[[#This Row],[Cost per unit]]*data[[#This Row],[Units]]</f>
        <v>184.58999999999997</v>
      </c>
    </row>
    <row r="112" spans="3:9" x14ac:dyDescent="0.3">
      <c r="C112" t="s">
        <v>40</v>
      </c>
      <c r="D112" t="s">
        <v>34</v>
      </c>
      <c r="E112" t="s">
        <v>26</v>
      </c>
      <c r="F112" s="4">
        <v>6748</v>
      </c>
      <c r="G112" s="5">
        <v>48</v>
      </c>
      <c r="H112" s="11">
        <f>_xlfn.XLOOKUP(data[[#This Row],[Product]],products[Product],products[Cost per unit])</f>
        <v>5.6</v>
      </c>
      <c r="I112" s="11">
        <f>data[[#This Row],[Cost per unit]]*data[[#This Row],[Units]]</f>
        <v>268.79999999999995</v>
      </c>
    </row>
    <row r="113" spans="3:9" x14ac:dyDescent="0.3">
      <c r="C113" t="s">
        <v>10</v>
      </c>
      <c r="D113" t="s">
        <v>36</v>
      </c>
      <c r="E113" t="s">
        <v>27</v>
      </c>
      <c r="F113" s="4">
        <v>1407</v>
      </c>
      <c r="G113" s="5">
        <v>72</v>
      </c>
      <c r="H113" s="11">
        <f>_xlfn.XLOOKUP(data[[#This Row],[Product]],products[Product],products[Cost per unit])</f>
        <v>16.73</v>
      </c>
      <c r="I113" s="11">
        <f>data[[#This Row],[Cost per unit]]*data[[#This Row],[Units]]</f>
        <v>1204.56</v>
      </c>
    </row>
    <row r="114" spans="3:9" x14ac:dyDescent="0.3">
      <c r="C114" t="s">
        <v>8</v>
      </c>
      <c r="D114" t="s">
        <v>35</v>
      </c>
      <c r="E114" t="s">
        <v>29</v>
      </c>
      <c r="F114" s="4">
        <v>2023</v>
      </c>
      <c r="G114" s="5">
        <v>168</v>
      </c>
      <c r="H114" s="11">
        <f>_xlfn.XLOOKUP(data[[#This Row],[Product]],products[Product],products[Cost per unit])</f>
        <v>7.16</v>
      </c>
      <c r="I114" s="11">
        <f>data[[#This Row],[Cost per unit]]*data[[#This Row],[Units]]</f>
        <v>1202.8800000000001</v>
      </c>
    </row>
    <row r="115" spans="3:9" x14ac:dyDescent="0.3">
      <c r="C115" t="s">
        <v>5</v>
      </c>
      <c r="D115" t="s">
        <v>39</v>
      </c>
      <c r="E115" t="s">
        <v>26</v>
      </c>
      <c r="F115" s="4">
        <v>5236</v>
      </c>
      <c r="G115" s="5">
        <v>51</v>
      </c>
      <c r="H115" s="11">
        <f>_xlfn.XLOOKUP(data[[#This Row],[Product]],products[Product],products[Cost per unit])</f>
        <v>5.6</v>
      </c>
      <c r="I115" s="11">
        <f>data[[#This Row],[Cost per unit]]*data[[#This Row],[Units]]</f>
        <v>285.59999999999997</v>
      </c>
    </row>
    <row r="116" spans="3:9" x14ac:dyDescent="0.3">
      <c r="C116" t="s">
        <v>41</v>
      </c>
      <c r="D116" t="s">
        <v>36</v>
      </c>
      <c r="E116" t="s">
        <v>19</v>
      </c>
      <c r="F116" s="4">
        <v>1925</v>
      </c>
      <c r="G116" s="5">
        <v>192</v>
      </c>
      <c r="H116" s="11">
        <f>_xlfn.XLOOKUP(data[[#This Row],[Product]],products[Product],products[Cost per unit])</f>
        <v>7.64</v>
      </c>
      <c r="I116" s="11">
        <f>data[[#This Row],[Cost per unit]]*data[[#This Row],[Units]]</f>
        <v>1466.8799999999999</v>
      </c>
    </row>
    <row r="117" spans="3:9" x14ac:dyDescent="0.3">
      <c r="C117" t="s">
        <v>7</v>
      </c>
      <c r="D117" t="s">
        <v>37</v>
      </c>
      <c r="E117" t="s">
        <v>14</v>
      </c>
      <c r="F117" s="4">
        <v>6608</v>
      </c>
      <c r="G117" s="5">
        <v>225</v>
      </c>
      <c r="H117" s="11">
        <f>_xlfn.XLOOKUP(data[[#This Row],[Product]],products[Product],products[Cost per unit])</f>
        <v>11.7</v>
      </c>
      <c r="I117" s="11">
        <f>data[[#This Row],[Cost per unit]]*data[[#This Row],[Units]]</f>
        <v>2632.5</v>
      </c>
    </row>
    <row r="118" spans="3:9" x14ac:dyDescent="0.3">
      <c r="C118" t="s">
        <v>6</v>
      </c>
      <c r="D118" t="s">
        <v>34</v>
      </c>
      <c r="E118" t="s">
        <v>26</v>
      </c>
      <c r="F118" s="4">
        <v>8008</v>
      </c>
      <c r="G118" s="5">
        <v>456</v>
      </c>
      <c r="H118" s="11">
        <f>_xlfn.XLOOKUP(data[[#This Row],[Product]],products[Product],products[Cost per unit])</f>
        <v>5.6</v>
      </c>
      <c r="I118" s="11">
        <f>data[[#This Row],[Cost per unit]]*data[[#This Row],[Units]]</f>
        <v>2553.6</v>
      </c>
    </row>
    <row r="119" spans="3:9" x14ac:dyDescent="0.3">
      <c r="C119" t="s">
        <v>10</v>
      </c>
      <c r="D119" t="s">
        <v>34</v>
      </c>
      <c r="E119" t="s">
        <v>25</v>
      </c>
      <c r="F119" s="4">
        <v>1428</v>
      </c>
      <c r="G119" s="5">
        <v>93</v>
      </c>
      <c r="H119" s="11">
        <f>_xlfn.XLOOKUP(data[[#This Row],[Product]],products[Product],products[Cost per unit])</f>
        <v>13.15</v>
      </c>
      <c r="I119" s="11">
        <f>data[[#This Row],[Cost per unit]]*data[[#This Row],[Units]]</f>
        <v>1222.95</v>
      </c>
    </row>
    <row r="120" spans="3:9" x14ac:dyDescent="0.3">
      <c r="C120" t="s">
        <v>6</v>
      </c>
      <c r="D120" t="s">
        <v>34</v>
      </c>
      <c r="E120" t="s">
        <v>4</v>
      </c>
      <c r="F120" s="4">
        <v>525</v>
      </c>
      <c r="G120" s="5">
        <v>48</v>
      </c>
      <c r="H120" s="11">
        <f>_xlfn.XLOOKUP(data[[#This Row],[Product]],products[Product],products[Cost per unit])</f>
        <v>11.88</v>
      </c>
      <c r="I120" s="11">
        <f>data[[#This Row],[Cost per unit]]*data[[#This Row],[Units]]</f>
        <v>570.24</v>
      </c>
    </row>
    <row r="121" spans="3:9" x14ac:dyDescent="0.3">
      <c r="C121" t="s">
        <v>6</v>
      </c>
      <c r="D121" t="s">
        <v>37</v>
      </c>
      <c r="E121" t="s">
        <v>18</v>
      </c>
      <c r="F121" s="4">
        <v>1505</v>
      </c>
      <c r="G121" s="5">
        <v>102</v>
      </c>
      <c r="H121" s="11">
        <f>_xlfn.XLOOKUP(data[[#This Row],[Product]],products[Product],products[Cost per unit])</f>
        <v>6.47</v>
      </c>
      <c r="I121" s="11">
        <f>data[[#This Row],[Cost per unit]]*data[[#This Row],[Units]]</f>
        <v>659.93999999999994</v>
      </c>
    </row>
    <row r="122" spans="3:9" x14ac:dyDescent="0.3">
      <c r="C122" t="s">
        <v>7</v>
      </c>
      <c r="D122" t="s">
        <v>35</v>
      </c>
      <c r="E122" t="s">
        <v>30</v>
      </c>
      <c r="F122" s="4">
        <v>6755</v>
      </c>
      <c r="G122" s="5">
        <v>252</v>
      </c>
      <c r="H122" s="11">
        <f>_xlfn.XLOOKUP(data[[#This Row],[Product]],products[Product],products[Cost per unit])</f>
        <v>14.49</v>
      </c>
      <c r="I122" s="11">
        <f>data[[#This Row],[Cost per unit]]*data[[#This Row],[Units]]</f>
        <v>3651.48</v>
      </c>
    </row>
    <row r="123" spans="3:9" x14ac:dyDescent="0.3">
      <c r="C123" t="s">
        <v>2</v>
      </c>
      <c r="D123" t="s">
        <v>37</v>
      </c>
      <c r="E123" t="s">
        <v>18</v>
      </c>
      <c r="F123" s="4">
        <v>11571</v>
      </c>
      <c r="G123" s="5">
        <v>138</v>
      </c>
      <c r="H123" s="11">
        <f>_xlfn.XLOOKUP(data[[#This Row],[Product]],products[Product],products[Cost per unit])</f>
        <v>6.47</v>
      </c>
      <c r="I123" s="11">
        <f>data[[#This Row],[Cost per unit]]*data[[#This Row],[Units]]</f>
        <v>892.86</v>
      </c>
    </row>
    <row r="124" spans="3:9" x14ac:dyDescent="0.3">
      <c r="C124" t="s">
        <v>40</v>
      </c>
      <c r="D124" t="s">
        <v>38</v>
      </c>
      <c r="E124" t="s">
        <v>25</v>
      </c>
      <c r="F124" s="4">
        <v>2541</v>
      </c>
      <c r="G124" s="5">
        <v>90</v>
      </c>
      <c r="H124" s="11">
        <f>_xlfn.XLOOKUP(data[[#This Row],[Product]],products[Product],products[Cost per unit])</f>
        <v>13.15</v>
      </c>
      <c r="I124" s="11">
        <f>data[[#This Row],[Cost per unit]]*data[[#This Row],[Units]]</f>
        <v>1183.5</v>
      </c>
    </row>
    <row r="125" spans="3:9" x14ac:dyDescent="0.3">
      <c r="C125" t="s">
        <v>41</v>
      </c>
      <c r="D125" t="s">
        <v>37</v>
      </c>
      <c r="E125" t="s">
        <v>30</v>
      </c>
      <c r="F125" s="4">
        <v>1526</v>
      </c>
      <c r="G125" s="5">
        <v>240</v>
      </c>
      <c r="H125" s="11">
        <f>_xlfn.XLOOKUP(data[[#This Row],[Product]],products[Product],products[Cost per unit])</f>
        <v>14.49</v>
      </c>
      <c r="I125" s="11">
        <f>data[[#This Row],[Cost per unit]]*data[[#This Row],[Units]]</f>
        <v>3477.6</v>
      </c>
    </row>
    <row r="126" spans="3:9" x14ac:dyDescent="0.3">
      <c r="C126" t="s">
        <v>40</v>
      </c>
      <c r="D126" t="s">
        <v>38</v>
      </c>
      <c r="E126" t="s">
        <v>4</v>
      </c>
      <c r="F126" s="4">
        <v>6125</v>
      </c>
      <c r="G126" s="5">
        <v>102</v>
      </c>
      <c r="H126" s="11">
        <f>_xlfn.XLOOKUP(data[[#This Row],[Product]],products[Product],products[Cost per unit])</f>
        <v>11.88</v>
      </c>
      <c r="I126" s="11">
        <f>data[[#This Row],[Cost per unit]]*data[[#This Row],[Units]]</f>
        <v>1211.76</v>
      </c>
    </row>
    <row r="127" spans="3:9" x14ac:dyDescent="0.3">
      <c r="C127" t="s">
        <v>41</v>
      </c>
      <c r="D127" t="s">
        <v>35</v>
      </c>
      <c r="E127" t="s">
        <v>27</v>
      </c>
      <c r="F127" s="4">
        <v>847</v>
      </c>
      <c r="G127" s="5">
        <v>129</v>
      </c>
      <c r="H127" s="11">
        <f>_xlfn.XLOOKUP(data[[#This Row],[Product]],products[Product],products[Cost per unit])</f>
        <v>16.73</v>
      </c>
      <c r="I127" s="11">
        <f>data[[#This Row],[Cost per unit]]*data[[#This Row],[Units]]</f>
        <v>2158.17</v>
      </c>
    </row>
    <row r="128" spans="3:9" x14ac:dyDescent="0.3">
      <c r="C128" t="s">
        <v>8</v>
      </c>
      <c r="D128" t="s">
        <v>35</v>
      </c>
      <c r="E128" t="s">
        <v>27</v>
      </c>
      <c r="F128" s="4">
        <v>4753</v>
      </c>
      <c r="G128" s="5">
        <v>300</v>
      </c>
      <c r="H128" s="11">
        <f>_xlfn.XLOOKUP(data[[#This Row],[Product]],products[Product],products[Cost per unit])</f>
        <v>16.73</v>
      </c>
      <c r="I128" s="11">
        <f>data[[#This Row],[Cost per unit]]*data[[#This Row],[Units]]</f>
        <v>5019</v>
      </c>
    </row>
    <row r="129" spans="3:9" x14ac:dyDescent="0.3">
      <c r="C129" t="s">
        <v>6</v>
      </c>
      <c r="D129" t="s">
        <v>38</v>
      </c>
      <c r="E129" t="s">
        <v>33</v>
      </c>
      <c r="F129" s="4">
        <v>959</v>
      </c>
      <c r="G129" s="5">
        <v>135</v>
      </c>
      <c r="H129" s="11">
        <f>_xlfn.XLOOKUP(data[[#This Row],[Product]],products[Product],products[Cost per unit])</f>
        <v>12.37</v>
      </c>
      <c r="I129" s="11">
        <f>data[[#This Row],[Cost per unit]]*data[[#This Row],[Units]]</f>
        <v>1669.9499999999998</v>
      </c>
    </row>
    <row r="130" spans="3:9" x14ac:dyDescent="0.3">
      <c r="C130" t="s">
        <v>7</v>
      </c>
      <c r="D130" t="s">
        <v>35</v>
      </c>
      <c r="E130" t="s">
        <v>24</v>
      </c>
      <c r="F130" s="4">
        <v>2793</v>
      </c>
      <c r="G130" s="5">
        <v>114</v>
      </c>
      <c r="H130" s="11">
        <f>_xlfn.XLOOKUP(data[[#This Row],[Product]],products[Product],products[Cost per unit])</f>
        <v>4.97</v>
      </c>
      <c r="I130" s="11">
        <f>data[[#This Row],[Cost per unit]]*data[[#This Row],[Units]]</f>
        <v>566.57999999999993</v>
      </c>
    </row>
    <row r="131" spans="3:9" x14ac:dyDescent="0.3">
      <c r="C131" t="s">
        <v>7</v>
      </c>
      <c r="D131" t="s">
        <v>35</v>
      </c>
      <c r="E131" t="s">
        <v>14</v>
      </c>
      <c r="F131" s="4">
        <v>4606</v>
      </c>
      <c r="G131" s="5">
        <v>63</v>
      </c>
      <c r="H131" s="11">
        <f>_xlfn.XLOOKUP(data[[#This Row],[Product]],products[Product],products[Cost per unit])</f>
        <v>11.7</v>
      </c>
      <c r="I131" s="11">
        <f>data[[#This Row],[Cost per unit]]*data[[#This Row],[Units]]</f>
        <v>737.09999999999991</v>
      </c>
    </row>
    <row r="132" spans="3:9" x14ac:dyDescent="0.3">
      <c r="C132" t="s">
        <v>7</v>
      </c>
      <c r="D132" t="s">
        <v>36</v>
      </c>
      <c r="E132" t="s">
        <v>29</v>
      </c>
      <c r="F132" s="4">
        <v>5551</v>
      </c>
      <c r="G132" s="5">
        <v>252</v>
      </c>
      <c r="H132" s="11">
        <f>_xlfn.XLOOKUP(data[[#This Row],[Product]],products[Product],products[Cost per unit])</f>
        <v>7.16</v>
      </c>
      <c r="I132" s="11">
        <f>data[[#This Row],[Cost per unit]]*data[[#This Row],[Units]]</f>
        <v>1804.32</v>
      </c>
    </row>
    <row r="133" spans="3:9" x14ac:dyDescent="0.3">
      <c r="C133" t="s">
        <v>10</v>
      </c>
      <c r="D133" t="s">
        <v>36</v>
      </c>
      <c r="E133" t="s">
        <v>32</v>
      </c>
      <c r="F133" s="4">
        <v>6657</v>
      </c>
      <c r="G133" s="5">
        <v>303</v>
      </c>
      <c r="H133" s="11">
        <f>_xlfn.XLOOKUP(data[[#This Row],[Product]],products[Product],products[Cost per unit])</f>
        <v>8.65</v>
      </c>
      <c r="I133" s="11">
        <f>data[[#This Row],[Cost per unit]]*data[[#This Row],[Units]]</f>
        <v>2620.9500000000003</v>
      </c>
    </row>
    <row r="134" spans="3:9" x14ac:dyDescent="0.3">
      <c r="C134" t="s">
        <v>7</v>
      </c>
      <c r="D134" t="s">
        <v>39</v>
      </c>
      <c r="E134" t="s">
        <v>17</v>
      </c>
      <c r="F134" s="4">
        <v>4438</v>
      </c>
      <c r="G134" s="5">
        <v>246</v>
      </c>
      <c r="H134" s="11">
        <f>_xlfn.XLOOKUP(data[[#This Row],[Product]],products[Product],products[Cost per unit])</f>
        <v>3.11</v>
      </c>
      <c r="I134" s="11">
        <f>data[[#This Row],[Cost per unit]]*data[[#This Row],[Units]]</f>
        <v>765.06</v>
      </c>
    </row>
    <row r="135" spans="3:9" x14ac:dyDescent="0.3">
      <c r="C135" t="s">
        <v>8</v>
      </c>
      <c r="D135" t="s">
        <v>38</v>
      </c>
      <c r="E135" t="s">
        <v>22</v>
      </c>
      <c r="F135" s="4">
        <v>168</v>
      </c>
      <c r="G135" s="5">
        <v>84</v>
      </c>
      <c r="H135" s="11">
        <f>_xlfn.XLOOKUP(data[[#This Row],[Product]],products[Product],products[Cost per unit])</f>
        <v>9.77</v>
      </c>
      <c r="I135" s="11">
        <f>data[[#This Row],[Cost per unit]]*data[[#This Row],[Units]]</f>
        <v>820.68</v>
      </c>
    </row>
    <row r="136" spans="3:9" x14ac:dyDescent="0.3">
      <c r="C136" t="s">
        <v>7</v>
      </c>
      <c r="D136" t="s">
        <v>34</v>
      </c>
      <c r="E136" t="s">
        <v>17</v>
      </c>
      <c r="F136" s="4">
        <v>7777</v>
      </c>
      <c r="G136" s="5">
        <v>39</v>
      </c>
      <c r="H136" s="11">
        <f>_xlfn.XLOOKUP(data[[#This Row],[Product]],products[Product],products[Cost per unit])</f>
        <v>3.11</v>
      </c>
      <c r="I136" s="11">
        <f>data[[#This Row],[Cost per unit]]*data[[#This Row],[Units]]</f>
        <v>121.28999999999999</v>
      </c>
    </row>
    <row r="137" spans="3:9" x14ac:dyDescent="0.3">
      <c r="C137" t="s">
        <v>5</v>
      </c>
      <c r="D137" t="s">
        <v>36</v>
      </c>
      <c r="E137" t="s">
        <v>17</v>
      </c>
      <c r="F137" s="4">
        <v>3339</v>
      </c>
      <c r="G137" s="5">
        <v>348</v>
      </c>
      <c r="H137" s="11">
        <f>_xlfn.XLOOKUP(data[[#This Row],[Product]],products[Product],products[Cost per unit])</f>
        <v>3.11</v>
      </c>
      <c r="I137" s="11">
        <f>data[[#This Row],[Cost per unit]]*data[[#This Row],[Units]]</f>
        <v>1082.28</v>
      </c>
    </row>
    <row r="138" spans="3:9" x14ac:dyDescent="0.3">
      <c r="C138" t="s">
        <v>7</v>
      </c>
      <c r="D138" t="s">
        <v>37</v>
      </c>
      <c r="E138" t="s">
        <v>33</v>
      </c>
      <c r="F138" s="4">
        <v>6391</v>
      </c>
      <c r="G138" s="5">
        <v>48</v>
      </c>
      <c r="H138" s="11">
        <f>_xlfn.XLOOKUP(data[[#This Row],[Product]],products[Product],products[Cost per unit])</f>
        <v>12.37</v>
      </c>
      <c r="I138" s="11">
        <f>data[[#This Row],[Cost per unit]]*data[[#This Row],[Units]]</f>
        <v>593.76</v>
      </c>
    </row>
    <row r="139" spans="3:9" x14ac:dyDescent="0.3">
      <c r="C139" t="s">
        <v>5</v>
      </c>
      <c r="D139" t="s">
        <v>37</v>
      </c>
      <c r="E139" t="s">
        <v>22</v>
      </c>
      <c r="F139" s="4">
        <v>518</v>
      </c>
      <c r="G139" s="5">
        <v>75</v>
      </c>
      <c r="H139" s="11">
        <f>_xlfn.XLOOKUP(data[[#This Row],[Product]],products[Product],products[Cost per unit])</f>
        <v>9.77</v>
      </c>
      <c r="I139" s="11">
        <f>data[[#This Row],[Cost per unit]]*data[[#This Row],[Units]]</f>
        <v>732.75</v>
      </c>
    </row>
    <row r="140" spans="3:9" x14ac:dyDescent="0.3">
      <c r="C140" t="s">
        <v>7</v>
      </c>
      <c r="D140" t="s">
        <v>38</v>
      </c>
      <c r="E140" t="s">
        <v>28</v>
      </c>
      <c r="F140" s="4">
        <v>5677</v>
      </c>
      <c r="G140" s="5">
        <v>258</v>
      </c>
      <c r="H140" s="11">
        <f>_xlfn.XLOOKUP(data[[#This Row],[Product]],products[Product],products[Cost per unit])</f>
        <v>10.38</v>
      </c>
      <c r="I140" s="11">
        <f>data[[#This Row],[Cost per unit]]*data[[#This Row],[Units]]</f>
        <v>2678.0400000000004</v>
      </c>
    </row>
    <row r="141" spans="3:9" x14ac:dyDescent="0.3">
      <c r="C141" t="s">
        <v>6</v>
      </c>
      <c r="D141" t="s">
        <v>39</v>
      </c>
      <c r="E141" t="s">
        <v>17</v>
      </c>
      <c r="F141" s="4">
        <v>6048</v>
      </c>
      <c r="G141" s="5">
        <v>27</v>
      </c>
      <c r="H141" s="11">
        <f>_xlfn.XLOOKUP(data[[#This Row],[Product]],products[Product],products[Cost per unit])</f>
        <v>3.11</v>
      </c>
      <c r="I141" s="11">
        <f>data[[#This Row],[Cost per unit]]*data[[#This Row],[Units]]</f>
        <v>83.97</v>
      </c>
    </row>
    <row r="142" spans="3:9" x14ac:dyDescent="0.3">
      <c r="C142" t="s">
        <v>8</v>
      </c>
      <c r="D142" t="s">
        <v>38</v>
      </c>
      <c r="E142" t="s">
        <v>32</v>
      </c>
      <c r="F142" s="4">
        <v>3752</v>
      </c>
      <c r="G142" s="5">
        <v>213</v>
      </c>
      <c r="H142" s="11">
        <f>_xlfn.XLOOKUP(data[[#This Row],[Product]],products[Product],products[Cost per unit])</f>
        <v>8.65</v>
      </c>
      <c r="I142" s="11">
        <f>data[[#This Row],[Cost per unit]]*data[[#This Row],[Units]]</f>
        <v>1842.45</v>
      </c>
    </row>
    <row r="143" spans="3:9" x14ac:dyDescent="0.3">
      <c r="C143" t="s">
        <v>5</v>
      </c>
      <c r="D143" t="s">
        <v>35</v>
      </c>
      <c r="E143" t="s">
        <v>29</v>
      </c>
      <c r="F143" s="4">
        <v>4480</v>
      </c>
      <c r="G143" s="5">
        <v>357</v>
      </c>
      <c r="H143" s="11">
        <f>_xlfn.XLOOKUP(data[[#This Row],[Product]],products[Product],products[Cost per unit])</f>
        <v>7.16</v>
      </c>
      <c r="I143" s="11">
        <f>data[[#This Row],[Cost per unit]]*data[[#This Row],[Units]]</f>
        <v>2556.12</v>
      </c>
    </row>
    <row r="144" spans="3:9" x14ac:dyDescent="0.3">
      <c r="C144" t="s">
        <v>9</v>
      </c>
      <c r="D144" t="s">
        <v>37</v>
      </c>
      <c r="E144" t="s">
        <v>4</v>
      </c>
      <c r="F144" s="4">
        <v>259</v>
      </c>
      <c r="G144" s="5">
        <v>207</v>
      </c>
      <c r="H144" s="11">
        <f>_xlfn.XLOOKUP(data[[#This Row],[Product]],products[Product],products[Cost per unit])</f>
        <v>11.88</v>
      </c>
      <c r="I144" s="11">
        <f>data[[#This Row],[Cost per unit]]*data[[#This Row],[Units]]</f>
        <v>2459.1600000000003</v>
      </c>
    </row>
    <row r="145" spans="3:9" x14ac:dyDescent="0.3">
      <c r="C145" t="s">
        <v>8</v>
      </c>
      <c r="D145" t="s">
        <v>37</v>
      </c>
      <c r="E145" t="s">
        <v>30</v>
      </c>
      <c r="F145" s="4">
        <v>42</v>
      </c>
      <c r="G145" s="5">
        <v>150</v>
      </c>
      <c r="H145" s="11">
        <f>_xlfn.XLOOKUP(data[[#This Row],[Product]],products[Product],products[Cost per unit])</f>
        <v>14.49</v>
      </c>
      <c r="I145" s="11">
        <f>data[[#This Row],[Cost per unit]]*data[[#This Row],[Units]]</f>
        <v>2173.5</v>
      </c>
    </row>
    <row r="146" spans="3:9" x14ac:dyDescent="0.3">
      <c r="C146" t="s">
        <v>41</v>
      </c>
      <c r="D146" t="s">
        <v>36</v>
      </c>
      <c r="E146" t="s">
        <v>26</v>
      </c>
      <c r="F146" s="4">
        <v>98</v>
      </c>
      <c r="G146" s="5">
        <v>204</v>
      </c>
      <c r="H146" s="11">
        <f>_xlfn.XLOOKUP(data[[#This Row],[Product]],products[Product],products[Cost per unit])</f>
        <v>5.6</v>
      </c>
      <c r="I146" s="11">
        <f>data[[#This Row],[Cost per unit]]*data[[#This Row],[Units]]</f>
        <v>1142.3999999999999</v>
      </c>
    </row>
    <row r="147" spans="3:9" x14ac:dyDescent="0.3">
      <c r="C147" t="s">
        <v>7</v>
      </c>
      <c r="D147" t="s">
        <v>35</v>
      </c>
      <c r="E147" t="s">
        <v>27</v>
      </c>
      <c r="F147" s="4">
        <v>2478</v>
      </c>
      <c r="G147" s="5">
        <v>21</v>
      </c>
      <c r="H147" s="11">
        <f>_xlfn.XLOOKUP(data[[#This Row],[Product]],products[Product],products[Cost per unit])</f>
        <v>16.73</v>
      </c>
      <c r="I147" s="11">
        <f>data[[#This Row],[Cost per unit]]*data[[#This Row],[Units]]</f>
        <v>351.33</v>
      </c>
    </row>
    <row r="148" spans="3:9" x14ac:dyDescent="0.3">
      <c r="C148" t="s">
        <v>41</v>
      </c>
      <c r="D148" t="s">
        <v>34</v>
      </c>
      <c r="E148" t="s">
        <v>33</v>
      </c>
      <c r="F148" s="4">
        <v>7847</v>
      </c>
      <c r="G148" s="5">
        <v>174</v>
      </c>
      <c r="H148" s="11">
        <f>_xlfn.XLOOKUP(data[[#This Row],[Product]],products[Product],products[Cost per unit])</f>
        <v>12.37</v>
      </c>
      <c r="I148" s="11">
        <f>data[[#This Row],[Cost per unit]]*data[[#This Row],[Units]]</f>
        <v>2152.3799999999997</v>
      </c>
    </row>
    <row r="149" spans="3:9" x14ac:dyDescent="0.3">
      <c r="C149" t="s">
        <v>2</v>
      </c>
      <c r="D149" t="s">
        <v>37</v>
      </c>
      <c r="E149" t="s">
        <v>17</v>
      </c>
      <c r="F149" s="4">
        <v>9926</v>
      </c>
      <c r="G149" s="5">
        <v>201</v>
      </c>
      <c r="H149" s="11">
        <f>_xlfn.XLOOKUP(data[[#This Row],[Product]],products[Product],products[Cost per unit])</f>
        <v>3.11</v>
      </c>
      <c r="I149" s="11">
        <f>data[[#This Row],[Cost per unit]]*data[[#This Row],[Units]]</f>
        <v>625.11</v>
      </c>
    </row>
    <row r="150" spans="3:9" x14ac:dyDescent="0.3">
      <c r="C150" t="s">
        <v>8</v>
      </c>
      <c r="D150" t="s">
        <v>38</v>
      </c>
      <c r="E150" t="s">
        <v>13</v>
      </c>
      <c r="F150" s="4">
        <v>819</v>
      </c>
      <c r="G150" s="5">
        <v>510</v>
      </c>
      <c r="H150" s="11">
        <f>_xlfn.XLOOKUP(data[[#This Row],[Product]],products[Product],products[Cost per unit])</f>
        <v>9.33</v>
      </c>
      <c r="I150" s="11">
        <f>data[[#This Row],[Cost per unit]]*data[[#This Row],[Units]]</f>
        <v>4758.3</v>
      </c>
    </row>
    <row r="151" spans="3:9" x14ac:dyDescent="0.3">
      <c r="C151" t="s">
        <v>6</v>
      </c>
      <c r="D151" t="s">
        <v>39</v>
      </c>
      <c r="E151" t="s">
        <v>29</v>
      </c>
      <c r="F151" s="4">
        <v>3052</v>
      </c>
      <c r="G151" s="5">
        <v>378</v>
      </c>
      <c r="H151" s="11">
        <f>_xlfn.XLOOKUP(data[[#This Row],[Product]],products[Product],products[Cost per unit])</f>
        <v>7.16</v>
      </c>
      <c r="I151" s="11">
        <f>data[[#This Row],[Cost per unit]]*data[[#This Row],[Units]]</f>
        <v>2706.48</v>
      </c>
    </row>
    <row r="152" spans="3:9" x14ac:dyDescent="0.3">
      <c r="C152" t="s">
        <v>9</v>
      </c>
      <c r="D152" t="s">
        <v>34</v>
      </c>
      <c r="E152" t="s">
        <v>21</v>
      </c>
      <c r="F152" s="4">
        <v>6832</v>
      </c>
      <c r="G152" s="5">
        <v>27</v>
      </c>
      <c r="H152" s="11">
        <f>_xlfn.XLOOKUP(data[[#This Row],[Product]],products[Product],products[Cost per unit])</f>
        <v>9</v>
      </c>
      <c r="I152" s="11">
        <f>data[[#This Row],[Cost per unit]]*data[[#This Row],[Units]]</f>
        <v>243</v>
      </c>
    </row>
    <row r="153" spans="3:9" x14ac:dyDescent="0.3">
      <c r="C153" t="s">
        <v>2</v>
      </c>
      <c r="D153" t="s">
        <v>39</v>
      </c>
      <c r="E153" t="s">
        <v>16</v>
      </c>
      <c r="F153" s="4">
        <v>2016</v>
      </c>
      <c r="G153" s="5">
        <v>117</v>
      </c>
      <c r="H153" s="11">
        <f>_xlfn.XLOOKUP(data[[#This Row],[Product]],products[Product],products[Cost per unit])</f>
        <v>8.7899999999999991</v>
      </c>
      <c r="I153" s="11">
        <f>data[[#This Row],[Cost per unit]]*data[[#This Row],[Units]]</f>
        <v>1028.4299999999998</v>
      </c>
    </row>
    <row r="154" spans="3:9" x14ac:dyDescent="0.3">
      <c r="C154" t="s">
        <v>6</v>
      </c>
      <c r="D154" t="s">
        <v>38</v>
      </c>
      <c r="E154" t="s">
        <v>21</v>
      </c>
      <c r="F154" s="4">
        <v>7322</v>
      </c>
      <c r="G154" s="5">
        <v>36</v>
      </c>
      <c r="H154" s="11">
        <f>_xlfn.XLOOKUP(data[[#This Row],[Product]],products[Product],products[Cost per unit])</f>
        <v>9</v>
      </c>
      <c r="I154" s="11">
        <f>data[[#This Row],[Cost per unit]]*data[[#This Row],[Units]]</f>
        <v>324</v>
      </c>
    </row>
    <row r="155" spans="3:9" x14ac:dyDescent="0.3">
      <c r="C155" t="s">
        <v>8</v>
      </c>
      <c r="D155" t="s">
        <v>35</v>
      </c>
      <c r="E155" t="s">
        <v>33</v>
      </c>
      <c r="F155" s="4">
        <v>357</v>
      </c>
      <c r="G155" s="5">
        <v>126</v>
      </c>
      <c r="H155" s="11">
        <f>_xlfn.XLOOKUP(data[[#This Row],[Product]],products[Product],products[Cost per unit])</f>
        <v>12.37</v>
      </c>
      <c r="I155" s="11">
        <f>data[[#This Row],[Cost per unit]]*data[[#This Row],[Units]]</f>
        <v>1558.62</v>
      </c>
    </row>
    <row r="156" spans="3:9" x14ac:dyDescent="0.3">
      <c r="C156" t="s">
        <v>9</v>
      </c>
      <c r="D156" t="s">
        <v>39</v>
      </c>
      <c r="E156" t="s">
        <v>25</v>
      </c>
      <c r="F156" s="4">
        <v>3192</v>
      </c>
      <c r="G156" s="5">
        <v>72</v>
      </c>
      <c r="H156" s="11">
        <f>_xlfn.XLOOKUP(data[[#This Row],[Product]],products[Product],products[Cost per unit])</f>
        <v>13.15</v>
      </c>
      <c r="I156" s="11">
        <f>data[[#This Row],[Cost per unit]]*data[[#This Row],[Units]]</f>
        <v>946.80000000000007</v>
      </c>
    </row>
    <row r="157" spans="3:9" x14ac:dyDescent="0.3">
      <c r="C157" t="s">
        <v>7</v>
      </c>
      <c r="D157" t="s">
        <v>36</v>
      </c>
      <c r="E157" t="s">
        <v>22</v>
      </c>
      <c r="F157" s="4">
        <v>8435</v>
      </c>
      <c r="G157" s="5">
        <v>42</v>
      </c>
      <c r="H157" s="11">
        <f>_xlfn.XLOOKUP(data[[#This Row],[Product]],products[Product],products[Cost per unit])</f>
        <v>9.77</v>
      </c>
      <c r="I157" s="11">
        <f>data[[#This Row],[Cost per unit]]*data[[#This Row],[Units]]</f>
        <v>410.34</v>
      </c>
    </row>
    <row r="158" spans="3:9" x14ac:dyDescent="0.3">
      <c r="C158" t="s">
        <v>40</v>
      </c>
      <c r="D158" t="s">
        <v>39</v>
      </c>
      <c r="E158" t="s">
        <v>29</v>
      </c>
      <c r="F158" s="4">
        <v>0</v>
      </c>
      <c r="G158" s="5">
        <v>135</v>
      </c>
      <c r="H158" s="11">
        <f>_xlfn.XLOOKUP(data[[#This Row],[Product]],products[Product],products[Cost per unit])</f>
        <v>7.16</v>
      </c>
      <c r="I158" s="11">
        <f>data[[#This Row],[Cost per unit]]*data[[#This Row],[Units]]</f>
        <v>966.6</v>
      </c>
    </row>
    <row r="159" spans="3:9" x14ac:dyDescent="0.3">
      <c r="C159" t="s">
        <v>7</v>
      </c>
      <c r="D159" t="s">
        <v>34</v>
      </c>
      <c r="E159" t="s">
        <v>24</v>
      </c>
      <c r="F159" s="4">
        <v>8862</v>
      </c>
      <c r="G159" s="5">
        <v>189</v>
      </c>
      <c r="H159" s="11">
        <f>_xlfn.XLOOKUP(data[[#This Row],[Product]],products[Product],products[Cost per unit])</f>
        <v>4.97</v>
      </c>
      <c r="I159" s="11">
        <f>data[[#This Row],[Cost per unit]]*data[[#This Row],[Units]]</f>
        <v>939.32999999999993</v>
      </c>
    </row>
    <row r="160" spans="3:9" x14ac:dyDescent="0.3">
      <c r="C160" t="s">
        <v>6</v>
      </c>
      <c r="D160" t="s">
        <v>37</v>
      </c>
      <c r="E160" t="s">
        <v>28</v>
      </c>
      <c r="F160" s="4">
        <v>3556</v>
      </c>
      <c r="G160" s="5">
        <v>459</v>
      </c>
      <c r="H160" s="11">
        <f>_xlfn.XLOOKUP(data[[#This Row],[Product]],products[Product],products[Cost per unit])</f>
        <v>10.38</v>
      </c>
      <c r="I160" s="11">
        <f>data[[#This Row],[Cost per unit]]*data[[#This Row],[Units]]</f>
        <v>4764.42</v>
      </c>
    </row>
    <row r="161" spans="3:9" x14ac:dyDescent="0.3">
      <c r="C161" t="s">
        <v>5</v>
      </c>
      <c r="D161" t="s">
        <v>34</v>
      </c>
      <c r="E161" t="s">
        <v>15</v>
      </c>
      <c r="F161" s="4">
        <v>7280</v>
      </c>
      <c r="G161" s="5">
        <v>201</v>
      </c>
      <c r="H161" s="11">
        <f>_xlfn.XLOOKUP(data[[#This Row],[Product]],products[Product],products[Cost per unit])</f>
        <v>11.73</v>
      </c>
      <c r="I161" s="11">
        <f>data[[#This Row],[Cost per unit]]*data[[#This Row],[Units]]</f>
        <v>2357.73</v>
      </c>
    </row>
    <row r="162" spans="3:9" x14ac:dyDescent="0.3">
      <c r="C162" t="s">
        <v>6</v>
      </c>
      <c r="D162" t="s">
        <v>34</v>
      </c>
      <c r="E162" t="s">
        <v>30</v>
      </c>
      <c r="F162" s="4">
        <v>3402</v>
      </c>
      <c r="G162" s="5">
        <v>366</v>
      </c>
      <c r="H162" s="11">
        <f>_xlfn.XLOOKUP(data[[#This Row],[Product]],products[Product],products[Cost per unit])</f>
        <v>14.49</v>
      </c>
      <c r="I162" s="11">
        <f>data[[#This Row],[Cost per unit]]*data[[#This Row],[Units]]</f>
        <v>5303.34</v>
      </c>
    </row>
    <row r="163" spans="3:9" x14ac:dyDescent="0.3">
      <c r="C163" t="s">
        <v>3</v>
      </c>
      <c r="D163" t="s">
        <v>37</v>
      </c>
      <c r="E163" t="s">
        <v>29</v>
      </c>
      <c r="F163" s="4">
        <v>4592</v>
      </c>
      <c r="G163" s="5">
        <v>324</v>
      </c>
      <c r="H163" s="11">
        <f>_xlfn.XLOOKUP(data[[#This Row],[Product]],products[Product],products[Cost per unit])</f>
        <v>7.16</v>
      </c>
      <c r="I163" s="11">
        <f>data[[#This Row],[Cost per unit]]*data[[#This Row],[Units]]</f>
        <v>2319.84</v>
      </c>
    </row>
    <row r="164" spans="3:9" x14ac:dyDescent="0.3">
      <c r="C164" t="s">
        <v>9</v>
      </c>
      <c r="D164" t="s">
        <v>35</v>
      </c>
      <c r="E164" t="s">
        <v>15</v>
      </c>
      <c r="F164" s="4">
        <v>7833</v>
      </c>
      <c r="G164" s="5">
        <v>243</v>
      </c>
      <c r="H164" s="11">
        <f>_xlfn.XLOOKUP(data[[#This Row],[Product]],products[Product],products[Cost per unit])</f>
        <v>11.73</v>
      </c>
      <c r="I164" s="11">
        <f>data[[#This Row],[Cost per unit]]*data[[#This Row],[Units]]</f>
        <v>2850.3900000000003</v>
      </c>
    </row>
    <row r="165" spans="3:9" x14ac:dyDescent="0.3">
      <c r="C165" t="s">
        <v>2</v>
      </c>
      <c r="D165" t="s">
        <v>39</v>
      </c>
      <c r="E165" t="s">
        <v>21</v>
      </c>
      <c r="F165" s="4">
        <v>7651</v>
      </c>
      <c r="G165" s="5">
        <v>213</v>
      </c>
      <c r="H165" s="11">
        <f>_xlfn.XLOOKUP(data[[#This Row],[Product]],products[Product],products[Cost per unit])</f>
        <v>9</v>
      </c>
      <c r="I165" s="11">
        <f>data[[#This Row],[Cost per unit]]*data[[#This Row],[Units]]</f>
        <v>1917</v>
      </c>
    </row>
    <row r="166" spans="3:9" x14ac:dyDescent="0.3">
      <c r="C166" t="s">
        <v>40</v>
      </c>
      <c r="D166" t="s">
        <v>35</v>
      </c>
      <c r="E166" t="s">
        <v>30</v>
      </c>
      <c r="F166" s="4">
        <v>2275</v>
      </c>
      <c r="G166" s="5">
        <v>447</v>
      </c>
      <c r="H166" s="11">
        <f>_xlfn.XLOOKUP(data[[#This Row],[Product]],products[Product],products[Cost per unit])</f>
        <v>14.49</v>
      </c>
      <c r="I166" s="11">
        <f>data[[#This Row],[Cost per unit]]*data[[#This Row],[Units]]</f>
        <v>6477.03</v>
      </c>
    </row>
    <row r="167" spans="3:9" x14ac:dyDescent="0.3">
      <c r="C167" t="s">
        <v>40</v>
      </c>
      <c r="D167" t="s">
        <v>38</v>
      </c>
      <c r="E167" t="s">
        <v>13</v>
      </c>
      <c r="F167" s="4">
        <v>5670</v>
      </c>
      <c r="G167" s="5">
        <v>297</v>
      </c>
      <c r="H167" s="11">
        <f>_xlfn.XLOOKUP(data[[#This Row],[Product]],products[Product],products[Cost per unit])</f>
        <v>9.33</v>
      </c>
      <c r="I167" s="11">
        <f>data[[#This Row],[Cost per unit]]*data[[#This Row],[Units]]</f>
        <v>2771.01</v>
      </c>
    </row>
    <row r="168" spans="3:9" x14ac:dyDescent="0.3">
      <c r="C168" t="s">
        <v>7</v>
      </c>
      <c r="D168" t="s">
        <v>35</v>
      </c>
      <c r="E168" t="s">
        <v>16</v>
      </c>
      <c r="F168" s="4">
        <v>2135</v>
      </c>
      <c r="G168" s="5">
        <v>27</v>
      </c>
      <c r="H168" s="11">
        <f>_xlfn.XLOOKUP(data[[#This Row],[Product]],products[Product],products[Cost per unit])</f>
        <v>8.7899999999999991</v>
      </c>
      <c r="I168" s="11">
        <f>data[[#This Row],[Cost per unit]]*data[[#This Row],[Units]]</f>
        <v>237.32999999999998</v>
      </c>
    </row>
    <row r="169" spans="3:9" x14ac:dyDescent="0.3">
      <c r="C169" t="s">
        <v>40</v>
      </c>
      <c r="D169" t="s">
        <v>34</v>
      </c>
      <c r="E169" t="s">
        <v>23</v>
      </c>
      <c r="F169" s="4">
        <v>2779</v>
      </c>
      <c r="G169" s="5">
        <v>75</v>
      </c>
      <c r="H169" s="11">
        <f>_xlfn.XLOOKUP(data[[#This Row],[Product]],products[Product],products[Cost per unit])</f>
        <v>6.49</v>
      </c>
      <c r="I169" s="11">
        <f>data[[#This Row],[Cost per unit]]*data[[#This Row],[Units]]</f>
        <v>486.75</v>
      </c>
    </row>
    <row r="170" spans="3:9" x14ac:dyDescent="0.3">
      <c r="C170" t="s">
        <v>10</v>
      </c>
      <c r="D170" t="s">
        <v>39</v>
      </c>
      <c r="E170" t="s">
        <v>33</v>
      </c>
      <c r="F170" s="4">
        <v>12950</v>
      </c>
      <c r="G170" s="5">
        <v>30</v>
      </c>
      <c r="H170" s="11">
        <f>_xlfn.XLOOKUP(data[[#This Row],[Product]],products[Product],products[Cost per unit])</f>
        <v>12.37</v>
      </c>
      <c r="I170" s="11">
        <f>data[[#This Row],[Cost per unit]]*data[[#This Row],[Units]]</f>
        <v>371.09999999999997</v>
      </c>
    </row>
    <row r="171" spans="3:9" x14ac:dyDescent="0.3">
      <c r="C171" t="s">
        <v>7</v>
      </c>
      <c r="D171" t="s">
        <v>36</v>
      </c>
      <c r="E171" t="s">
        <v>18</v>
      </c>
      <c r="F171" s="4">
        <v>2646</v>
      </c>
      <c r="G171" s="5">
        <v>177</v>
      </c>
      <c r="H171" s="11">
        <f>_xlfn.XLOOKUP(data[[#This Row],[Product]],products[Product],products[Cost per unit])</f>
        <v>6.47</v>
      </c>
      <c r="I171" s="11">
        <f>data[[#This Row],[Cost per unit]]*data[[#This Row],[Units]]</f>
        <v>1145.19</v>
      </c>
    </row>
    <row r="172" spans="3:9" x14ac:dyDescent="0.3">
      <c r="C172" t="s">
        <v>40</v>
      </c>
      <c r="D172" t="s">
        <v>34</v>
      </c>
      <c r="E172" t="s">
        <v>33</v>
      </c>
      <c r="F172" s="4">
        <v>3794</v>
      </c>
      <c r="G172" s="5">
        <v>159</v>
      </c>
      <c r="H172" s="11">
        <f>_xlfn.XLOOKUP(data[[#This Row],[Product]],products[Product],products[Cost per unit])</f>
        <v>12.37</v>
      </c>
      <c r="I172" s="11">
        <f>data[[#This Row],[Cost per unit]]*data[[#This Row],[Units]]</f>
        <v>1966.83</v>
      </c>
    </row>
    <row r="173" spans="3:9" x14ac:dyDescent="0.3">
      <c r="C173" t="s">
        <v>3</v>
      </c>
      <c r="D173" t="s">
        <v>35</v>
      </c>
      <c r="E173" t="s">
        <v>33</v>
      </c>
      <c r="F173" s="4">
        <v>819</v>
      </c>
      <c r="G173" s="5">
        <v>306</v>
      </c>
      <c r="H173" s="11">
        <f>_xlfn.XLOOKUP(data[[#This Row],[Product]],products[Product],products[Cost per unit])</f>
        <v>12.37</v>
      </c>
      <c r="I173" s="11">
        <f>data[[#This Row],[Cost per unit]]*data[[#This Row],[Units]]</f>
        <v>3785.22</v>
      </c>
    </row>
    <row r="174" spans="3:9" x14ac:dyDescent="0.3">
      <c r="C174" t="s">
        <v>3</v>
      </c>
      <c r="D174" t="s">
        <v>34</v>
      </c>
      <c r="E174" t="s">
        <v>20</v>
      </c>
      <c r="F174" s="4">
        <v>2583</v>
      </c>
      <c r="G174" s="5">
        <v>18</v>
      </c>
      <c r="H174" s="11">
        <f>_xlfn.XLOOKUP(data[[#This Row],[Product]],products[Product],products[Cost per unit])</f>
        <v>10.62</v>
      </c>
      <c r="I174" s="11">
        <f>data[[#This Row],[Cost per unit]]*data[[#This Row],[Units]]</f>
        <v>191.16</v>
      </c>
    </row>
    <row r="175" spans="3:9" x14ac:dyDescent="0.3">
      <c r="C175" t="s">
        <v>7</v>
      </c>
      <c r="D175" t="s">
        <v>35</v>
      </c>
      <c r="E175" t="s">
        <v>19</v>
      </c>
      <c r="F175" s="4">
        <v>4585</v>
      </c>
      <c r="G175" s="5">
        <v>240</v>
      </c>
      <c r="H175" s="11">
        <f>_xlfn.XLOOKUP(data[[#This Row],[Product]],products[Product],products[Cost per unit])</f>
        <v>7.64</v>
      </c>
      <c r="I175" s="11">
        <f>data[[#This Row],[Cost per unit]]*data[[#This Row],[Units]]</f>
        <v>1833.6</v>
      </c>
    </row>
    <row r="176" spans="3:9" x14ac:dyDescent="0.3">
      <c r="C176" t="s">
        <v>5</v>
      </c>
      <c r="D176" t="s">
        <v>34</v>
      </c>
      <c r="E176" t="s">
        <v>33</v>
      </c>
      <c r="F176" s="4">
        <v>1652</v>
      </c>
      <c r="G176" s="5">
        <v>93</v>
      </c>
      <c r="H176" s="11">
        <f>_xlfn.XLOOKUP(data[[#This Row],[Product]],products[Product],products[Cost per unit])</f>
        <v>12.37</v>
      </c>
      <c r="I176" s="11">
        <f>data[[#This Row],[Cost per unit]]*data[[#This Row],[Units]]</f>
        <v>1150.4099999999999</v>
      </c>
    </row>
    <row r="177" spans="3:9" x14ac:dyDescent="0.3">
      <c r="C177" t="s">
        <v>10</v>
      </c>
      <c r="D177" t="s">
        <v>34</v>
      </c>
      <c r="E177" t="s">
        <v>26</v>
      </c>
      <c r="F177" s="4">
        <v>4991</v>
      </c>
      <c r="G177" s="5">
        <v>9</v>
      </c>
      <c r="H177" s="11">
        <f>_xlfn.XLOOKUP(data[[#This Row],[Product]],products[Product],products[Cost per unit])</f>
        <v>5.6</v>
      </c>
      <c r="I177" s="11">
        <f>data[[#This Row],[Cost per unit]]*data[[#This Row],[Units]]</f>
        <v>50.4</v>
      </c>
    </row>
    <row r="178" spans="3:9" x14ac:dyDescent="0.3">
      <c r="C178" t="s">
        <v>8</v>
      </c>
      <c r="D178" t="s">
        <v>34</v>
      </c>
      <c r="E178" t="s">
        <v>16</v>
      </c>
      <c r="F178" s="4">
        <v>2009</v>
      </c>
      <c r="G178" s="5">
        <v>219</v>
      </c>
      <c r="H178" s="11">
        <f>_xlfn.XLOOKUP(data[[#This Row],[Product]],products[Product],products[Cost per unit])</f>
        <v>8.7899999999999991</v>
      </c>
      <c r="I178" s="11">
        <f>data[[#This Row],[Cost per unit]]*data[[#This Row],[Units]]</f>
        <v>1925.0099999999998</v>
      </c>
    </row>
    <row r="179" spans="3:9" x14ac:dyDescent="0.3">
      <c r="C179" t="s">
        <v>2</v>
      </c>
      <c r="D179" t="s">
        <v>39</v>
      </c>
      <c r="E179" t="s">
        <v>22</v>
      </c>
      <c r="F179" s="4">
        <v>1568</v>
      </c>
      <c r="G179" s="5">
        <v>141</v>
      </c>
      <c r="H179" s="11">
        <f>_xlfn.XLOOKUP(data[[#This Row],[Product]],products[Product],products[Cost per unit])</f>
        <v>9.77</v>
      </c>
      <c r="I179" s="11">
        <f>data[[#This Row],[Cost per unit]]*data[[#This Row],[Units]]</f>
        <v>1377.57</v>
      </c>
    </row>
    <row r="180" spans="3:9" x14ac:dyDescent="0.3">
      <c r="C180" t="s">
        <v>41</v>
      </c>
      <c r="D180" t="s">
        <v>37</v>
      </c>
      <c r="E180" t="s">
        <v>20</v>
      </c>
      <c r="F180" s="4">
        <v>3388</v>
      </c>
      <c r="G180" s="5">
        <v>123</v>
      </c>
      <c r="H180" s="11">
        <f>_xlfn.XLOOKUP(data[[#This Row],[Product]],products[Product],products[Cost per unit])</f>
        <v>10.62</v>
      </c>
      <c r="I180" s="11">
        <f>data[[#This Row],[Cost per unit]]*data[[#This Row],[Units]]</f>
        <v>1306.26</v>
      </c>
    </row>
    <row r="181" spans="3:9" x14ac:dyDescent="0.3">
      <c r="C181" t="s">
        <v>40</v>
      </c>
      <c r="D181" t="s">
        <v>38</v>
      </c>
      <c r="E181" t="s">
        <v>24</v>
      </c>
      <c r="F181" s="4">
        <v>623</v>
      </c>
      <c r="G181" s="5">
        <v>51</v>
      </c>
      <c r="H181" s="11">
        <f>_xlfn.XLOOKUP(data[[#This Row],[Product]],products[Product],products[Cost per unit])</f>
        <v>4.97</v>
      </c>
      <c r="I181" s="11">
        <f>data[[#This Row],[Cost per unit]]*data[[#This Row],[Units]]</f>
        <v>253.47</v>
      </c>
    </row>
    <row r="182" spans="3:9" x14ac:dyDescent="0.3">
      <c r="C182" t="s">
        <v>6</v>
      </c>
      <c r="D182" t="s">
        <v>36</v>
      </c>
      <c r="E182" t="s">
        <v>4</v>
      </c>
      <c r="F182" s="4">
        <v>10073</v>
      </c>
      <c r="G182" s="5">
        <v>120</v>
      </c>
      <c r="H182" s="11">
        <f>_xlfn.XLOOKUP(data[[#This Row],[Product]],products[Product],products[Cost per unit])</f>
        <v>11.88</v>
      </c>
      <c r="I182" s="11">
        <f>data[[#This Row],[Cost per unit]]*data[[#This Row],[Units]]</f>
        <v>1425.6000000000001</v>
      </c>
    </row>
    <row r="183" spans="3:9" x14ac:dyDescent="0.3">
      <c r="C183" t="s">
        <v>8</v>
      </c>
      <c r="D183" t="s">
        <v>39</v>
      </c>
      <c r="E183" t="s">
        <v>26</v>
      </c>
      <c r="F183" s="4">
        <v>1561</v>
      </c>
      <c r="G183" s="5">
        <v>27</v>
      </c>
      <c r="H183" s="11">
        <f>_xlfn.XLOOKUP(data[[#This Row],[Product]],products[Product],products[Cost per unit])</f>
        <v>5.6</v>
      </c>
      <c r="I183" s="11">
        <f>data[[#This Row],[Cost per unit]]*data[[#This Row],[Units]]</f>
        <v>151.19999999999999</v>
      </c>
    </row>
    <row r="184" spans="3:9" x14ac:dyDescent="0.3">
      <c r="C184" t="s">
        <v>9</v>
      </c>
      <c r="D184" t="s">
        <v>36</v>
      </c>
      <c r="E184" t="s">
        <v>27</v>
      </c>
      <c r="F184" s="4">
        <v>11522</v>
      </c>
      <c r="G184" s="5">
        <v>204</v>
      </c>
      <c r="H184" s="11">
        <f>_xlfn.XLOOKUP(data[[#This Row],[Product]],products[Product],products[Cost per unit])</f>
        <v>16.73</v>
      </c>
      <c r="I184" s="11">
        <f>data[[#This Row],[Cost per unit]]*data[[#This Row],[Units]]</f>
        <v>3412.92</v>
      </c>
    </row>
    <row r="185" spans="3:9" x14ac:dyDescent="0.3">
      <c r="C185" t="s">
        <v>6</v>
      </c>
      <c r="D185" t="s">
        <v>38</v>
      </c>
      <c r="E185" t="s">
        <v>13</v>
      </c>
      <c r="F185" s="4">
        <v>2317</v>
      </c>
      <c r="G185" s="5">
        <v>123</v>
      </c>
      <c r="H185" s="11">
        <f>_xlfn.XLOOKUP(data[[#This Row],[Product]],products[Product],products[Cost per unit])</f>
        <v>9.33</v>
      </c>
      <c r="I185" s="11">
        <f>data[[#This Row],[Cost per unit]]*data[[#This Row],[Units]]</f>
        <v>1147.5899999999999</v>
      </c>
    </row>
    <row r="186" spans="3:9" x14ac:dyDescent="0.3">
      <c r="C186" t="s">
        <v>10</v>
      </c>
      <c r="D186" t="s">
        <v>37</v>
      </c>
      <c r="E186" t="s">
        <v>28</v>
      </c>
      <c r="F186" s="4">
        <v>3059</v>
      </c>
      <c r="G186" s="5">
        <v>27</v>
      </c>
      <c r="H186" s="11">
        <f>_xlfn.XLOOKUP(data[[#This Row],[Product]],products[Product],products[Cost per unit])</f>
        <v>10.38</v>
      </c>
      <c r="I186" s="11">
        <f>data[[#This Row],[Cost per unit]]*data[[#This Row],[Units]]</f>
        <v>280.26000000000005</v>
      </c>
    </row>
    <row r="187" spans="3:9" x14ac:dyDescent="0.3">
      <c r="C187" t="s">
        <v>41</v>
      </c>
      <c r="D187" t="s">
        <v>37</v>
      </c>
      <c r="E187" t="s">
        <v>26</v>
      </c>
      <c r="F187" s="4">
        <v>2324</v>
      </c>
      <c r="G187" s="5">
        <v>177</v>
      </c>
      <c r="H187" s="11">
        <f>_xlfn.XLOOKUP(data[[#This Row],[Product]],products[Product],products[Cost per unit])</f>
        <v>5.6</v>
      </c>
      <c r="I187" s="11">
        <f>data[[#This Row],[Cost per unit]]*data[[#This Row],[Units]]</f>
        <v>991.19999999999993</v>
      </c>
    </row>
    <row r="188" spans="3:9" x14ac:dyDescent="0.3">
      <c r="C188" t="s">
        <v>3</v>
      </c>
      <c r="D188" t="s">
        <v>39</v>
      </c>
      <c r="E188" t="s">
        <v>26</v>
      </c>
      <c r="F188" s="4">
        <v>4956</v>
      </c>
      <c r="G188" s="5">
        <v>171</v>
      </c>
      <c r="H188" s="11">
        <f>_xlfn.XLOOKUP(data[[#This Row],[Product]],products[Product],products[Cost per unit])</f>
        <v>5.6</v>
      </c>
      <c r="I188" s="11">
        <f>data[[#This Row],[Cost per unit]]*data[[#This Row],[Units]]</f>
        <v>957.59999999999991</v>
      </c>
    </row>
    <row r="189" spans="3:9" x14ac:dyDescent="0.3">
      <c r="C189" t="s">
        <v>10</v>
      </c>
      <c r="D189" t="s">
        <v>34</v>
      </c>
      <c r="E189" t="s">
        <v>19</v>
      </c>
      <c r="F189" s="4">
        <v>5355</v>
      </c>
      <c r="G189" s="5">
        <v>204</v>
      </c>
      <c r="H189" s="11">
        <f>_xlfn.XLOOKUP(data[[#This Row],[Product]],products[Product],products[Cost per unit])</f>
        <v>7.64</v>
      </c>
      <c r="I189" s="11">
        <f>data[[#This Row],[Cost per unit]]*data[[#This Row],[Units]]</f>
        <v>1558.56</v>
      </c>
    </row>
    <row r="190" spans="3:9" x14ac:dyDescent="0.3">
      <c r="C190" t="s">
        <v>3</v>
      </c>
      <c r="D190" t="s">
        <v>34</v>
      </c>
      <c r="E190" t="s">
        <v>14</v>
      </c>
      <c r="F190" s="4">
        <v>7259</v>
      </c>
      <c r="G190" s="5">
        <v>276</v>
      </c>
      <c r="H190" s="11">
        <f>_xlfn.XLOOKUP(data[[#This Row],[Product]],products[Product],products[Cost per unit])</f>
        <v>11.7</v>
      </c>
      <c r="I190" s="11">
        <f>data[[#This Row],[Cost per unit]]*data[[#This Row],[Units]]</f>
        <v>3229.2</v>
      </c>
    </row>
    <row r="191" spans="3:9" x14ac:dyDescent="0.3">
      <c r="C191" t="s">
        <v>8</v>
      </c>
      <c r="D191" t="s">
        <v>37</v>
      </c>
      <c r="E191" t="s">
        <v>26</v>
      </c>
      <c r="F191" s="4">
        <v>6279</v>
      </c>
      <c r="G191" s="5">
        <v>45</v>
      </c>
      <c r="H191" s="11">
        <f>_xlfn.XLOOKUP(data[[#This Row],[Product]],products[Product],products[Cost per unit])</f>
        <v>5.6</v>
      </c>
      <c r="I191" s="11">
        <f>data[[#This Row],[Cost per unit]]*data[[#This Row],[Units]]</f>
        <v>251.99999999999997</v>
      </c>
    </row>
    <row r="192" spans="3:9" x14ac:dyDescent="0.3">
      <c r="C192" t="s">
        <v>40</v>
      </c>
      <c r="D192" t="s">
        <v>38</v>
      </c>
      <c r="E192" t="s">
        <v>29</v>
      </c>
      <c r="F192" s="4">
        <v>2541</v>
      </c>
      <c r="G192" s="5">
        <v>45</v>
      </c>
      <c r="H192" s="11">
        <f>_xlfn.XLOOKUP(data[[#This Row],[Product]],products[Product],products[Cost per unit])</f>
        <v>7.16</v>
      </c>
      <c r="I192" s="11">
        <f>data[[#This Row],[Cost per unit]]*data[[#This Row],[Units]]</f>
        <v>322.2</v>
      </c>
    </row>
    <row r="193" spans="3:9" x14ac:dyDescent="0.3">
      <c r="C193" t="s">
        <v>6</v>
      </c>
      <c r="D193" t="s">
        <v>35</v>
      </c>
      <c r="E193" t="s">
        <v>27</v>
      </c>
      <c r="F193" s="4">
        <v>3864</v>
      </c>
      <c r="G193" s="5">
        <v>177</v>
      </c>
      <c r="H193" s="11">
        <f>_xlfn.XLOOKUP(data[[#This Row],[Product]],products[Product],products[Cost per unit])</f>
        <v>16.73</v>
      </c>
      <c r="I193" s="11">
        <f>data[[#This Row],[Cost per unit]]*data[[#This Row],[Units]]</f>
        <v>2961.21</v>
      </c>
    </row>
    <row r="194" spans="3:9" x14ac:dyDescent="0.3">
      <c r="C194" t="s">
        <v>5</v>
      </c>
      <c r="D194" t="s">
        <v>36</v>
      </c>
      <c r="E194" t="s">
        <v>13</v>
      </c>
      <c r="F194" s="4">
        <v>6146</v>
      </c>
      <c r="G194" s="5">
        <v>63</v>
      </c>
      <c r="H194" s="11">
        <f>_xlfn.XLOOKUP(data[[#This Row],[Product]],products[Product],products[Cost per unit])</f>
        <v>9.33</v>
      </c>
      <c r="I194" s="11">
        <f>data[[#This Row],[Cost per unit]]*data[[#This Row],[Units]]</f>
        <v>587.79</v>
      </c>
    </row>
    <row r="195" spans="3:9" x14ac:dyDescent="0.3">
      <c r="C195" t="s">
        <v>9</v>
      </c>
      <c r="D195" t="s">
        <v>39</v>
      </c>
      <c r="E195" t="s">
        <v>18</v>
      </c>
      <c r="F195" s="4">
        <v>2639</v>
      </c>
      <c r="G195" s="5">
        <v>204</v>
      </c>
      <c r="H195" s="11">
        <f>_xlfn.XLOOKUP(data[[#This Row],[Product]],products[Product],products[Cost per unit])</f>
        <v>6.47</v>
      </c>
      <c r="I195" s="11">
        <f>data[[#This Row],[Cost per unit]]*data[[#This Row],[Units]]</f>
        <v>1319.8799999999999</v>
      </c>
    </row>
    <row r="196" spans="3:9" x14ac:dyDescent="0.3">
      <c r="C196" t="s">
        <v>8</v>
      </c>
      <c r="D196" t="s">
        <v>37</v>
      </c>
      <c r="E196" t="s">
        <v>22</v>
      </c>
      <c r="F196" s="4">
        <v>1890</v>
      </c>
      <c r="G196" s="5">
        <v>195</v>
      </c>
      <c r="H196" s="11">
        <f>_xlfn.XLOOKUP(data[[#This Row],[Product]],products[Product],products[Cost per unit])</f>
        <v>9.77</v>
      </c>
      <c r="I196" s="11">
        <f>data[[#This Row],[Cost per unit]]*data[[#This Row],[Units]]</f>
        <v>1905.1499999999999</v>
      </c>
    </row>
    <row r="197" spans="3:9" x14ac:dyDescent="0.3">
      <c r="C197" t="s">
        <v>7</v>
      </c>
      <c r="D197" t="s">
        <v>34</v>
      </c>
      <c r="E197" t="s">
        <v>14</v>
      </c>
      <c r="F197" s="4">
        <v>1932</v>
      </c>
      <c r="G197" s="5">
        <v>369</v>
      </c>
      <c r="H197" s="11">
        <f>_xlfn.XLOOKUP(data[[#This Row],[Product]],products[Product],products[Cost per unit])</f>
        <v>11.7</v>
      </c>
      <c r="I197" s="11">
        <f>data[[#This Row],[Cost per unit]]*data[[#This Row],[Units]]</f>
        <v>4317.3</v>
      </c>
    </row>
    <row r="198" spans="3:9" x14ac:dyDescent="0.3">
      <c r="C198" t="s">
        <v>3</v>
      </c>
      <c r="D198" t="s">
        <v>34</v>
      </c>
      <c r="E198" t="s">
        <v>25</v>
      </c>
      <c r="F198" s="4">
        <v>6300</v>
      </c>
      <c r="G198" s="5">
        <v>42</v>
      </c>
      <c r="H198" s="11">
        <f>_xlfn.XLOOKUP(data[[#This Row],[Product]],products[Product],products[Cost per unit])</f>
        <v>13.15</v>
      </c>
      <c r="I198" s="11">
        <f>data[[#This Row],[Cost per unit]]*data[[#This Row],[Units]]</f>
        <v>552.30000000000007</v>
      </c>
    </row>
    <row r="199" spans="3:9" x14ac:dyDescent="0.3">
      <c r="C199" t="s">
        <v>6</v>
      </c>
      <c r="D199" t="s">
        <v>37</v>
      </c>
      <c r="E199" t="s">
        <v>30</v>
      </c>
      <c r="F199" s="4">
        <v>560</v>
      </c>
      <c r="G199" s="5">
        <v>81</v>
      </c>
      <c r="H199" s="11">
        <f>_xlfn.XLOOKUP(data[[#This Row],[Product]],products[Product],products[Cost per unit])</f>
        <v>14.49</v>
      </c>
      <c r="I199" s="11">
        <f>data[[#This Row],[Cost per unit]]*data[[#This Row],[Units]]</f>
        <v>1173.69</v>
      </c>
    </row>
    <row r="200" spans="3:9" x14ac:dyDescent="0.3">
      <c r="C200" t="s">
        <v>9</v>
      </c>
      <c r="D200" t="s">
        <v>37</v>
      </c>
      <c r="E200" t="s">
        <v>26</v>
      </c>
      <c r="F200" s="4">
        <v>2856</v>
      </c>
      <c r="G200" s="5">
        <v>246</v>
      </c>
      <c r="H200" s="11">
        <f>_xlfn.XLOOKUP(data[[#This Row],[Product]],products[Product],products[Cost per unit])</f>
        <v>5.6</v>
      </c>
      <c r="I200" s="11">
        <f>data[[#This Row],[Cost per unit]]*data[[#This Row],[Units]]</f>
        <v>1377.6</v>
      </c>
    </row>
    <row r="201" spans="3:9" x14ac:dyDescent="0.3">
      <c r="C201" t="s">
        <v>9</v>
      </c>
      <c r="D201" t="s">
        <v>34</v>
      </c>
      <c r="E201" t="s">
        <v>17</v>
      </c>
      <c r="F201" s="4">
        <v>707</v>
      </c>
      <c r="G201" s="5">
        <v>174</v>
      </c>
      <c r="H201" s="11">
        <f>_xlfn.XLOOKUP(data[[#This Row],[Product]],products[Product],products[Cost per unit])</f>
        <v>3.11</v>
      </c>
      <c r="I201" s="11">
        <f>data[[#This Row],[Cost per unit]]*data[[#This Row],[Units]]</f>
        <v>541.14</v>
      </c>
    </row>
    <row r="202" spans="3:9" x14ac:dyDescent="0.3">
      <c r="C202" t="s">
        <v>8</v>
      </c>
      <c r="D202" t="s">
        <v>35</v>
      </c>
      <c r="E202" t="s">
        <v>30</v>
      </c>
      <c r="F202" s="4">
        <v>3598</v>
      </c>
      <c r="G202" s="5">
        <v>81</v>
      </c>
      <c r="H202" s="11">
        <f>_xlfn.XLOOKUP(data[[#This Row],[Product]],products[Product],products[Cost per unit])</f>
        <v>14.49</v>
      </c>
      <c r="I202" s="11">
        <f>data[[#This Row],[Cost per unit]]*data[[#This Row],[Units]]</f>
        <v>1173.69</v>
      </c>
    </row>
    <row r="203" spans="3:9" x14ac:dyDescent="0.3">
      <c r="C203" t="s">
        <v>40</v>
      </c>
      <c r="D203" t="s">
        <v>35</v>
      </c>
      <c r="E203" t="s">
        <v>22</v>
      </c>
      <c r="F203" s="4">
        <v>6853</v>
      </c>
      <c r="G203" s="5">
        <v>372</v>
      </c>
      <c r="H203" s="11">
        <f>_xlfn.XLOOKUP(data[[#This Row],[Product]],products[Product],products[Cost per unit])</f>
        <v>9.77</v>
      </c>
      <c r="I203" s="11">
        <f>data[[#This Row],[Cost per unit]]*data[[#This Row],[Units]]</f>
        <v>3634.44</v>
      </c>
    </row>
    <row r="204" spans="3:9" x14ac:dyDescent="0.3">
      <c r="C204" t="s">
        <v>40</v>
      </c>
      <c r="D204" t="s">
        <v>35</v>
      </c>
      <c r="E204" t="s">
        <v>16</v>
      </c>
      <c r="F204" s="4">
        <v>4725</v>
      </c>
      <c r="G204" s="5">
        <v>174</v>
      </c>
      <c r="H204" s="11">
        <f>_xlfn.XLOOKUP(data[[#This Row],[Product]],products[Product],products[Cost per unit])</f>
        <v>8.7899999999999991</v>
      </c>
      <c r="I204" s="11">
        <f>data[[#This Row],[Cost per unit]]*data[[#This Row],[Units]]</f>
        <v>1529.4599999999998</v>
      </c>
    </row>
    <row r="205" spans="3:9" x14ac:dyDescent="0.3">
      <c r="C205" t="s">
        <v>41</v>
      </c>
      <c r="D205" t="s">
        <v>36</v>
      </c>
      <c r="E205" t="s">
        <v>32</v>
      </c>
      <c r="F205" s="4">
        <v>10304</v>
      </c>
      <c r="G205" s="5">
        <v>84</v>
      </c>
      <c r="H205" s="11">
        <f>_xlfn.XLOOKUP(data[[#This Row],[Product]],products[Product],products[Cost per unit])</f>
        <v>8.65</v>
      </c>
      <c r="I205" s="11">
        <f>data[[#This Row],[Cost per unit]]*data[[#This Row],[Units]]</f>
        <v>726.6</v>
      </c>
    </row>
    <row r="206" spans="3:9" x14ac:dyDescent="0.3">
      <c r="C206" t="s">
        <v>41</v>
      </c>
      <c r="D206" t="s">
        <v>34</v>
      </c>
      <c r="E206" t="s">
        <v>16</v>
      </c>
      <c r="F206" s="4">
        <v>1274</v>
      </c>
      <c r="G206" s="5">
        <v>225</v>
      </c>
      <c r="H206" s="11">
        <f>_xlfn.XLOOKUP(data[[#This Row],[Product]],products[Product],products[Cost per unit])</f>
        <v>8.7899999999999991</v>
      </c>
      <c r="I206" s="11">
        <f>data[[#This Row],[Cost per unit]]*data[[#This Row],[Units]]</f>
        <v>1977.7499999999998</v>
      </c>
    </row>
    <row r="207" spans="3:9" x14ac:dyDescent="0.3">
      <c r="C207" t="s">
        <v>5</v>
      </c>
      <c r="D207" t="s">
        <v>36</v>
      </c>
      <c r="E207" t="s">
        <v>30</v>
      </c>
      <c r="F207" s="4">
        <v>1526</v>
      </c>
      <c r="G207" s="5">
        <v>105</v>
      </c>
      <c r="H207" s="11">
        <f>_xlfn.XLOOKUP(data[[#This Row],[Product]],products[Product],products[Cost per unit])</f>
        <v>14.49</v>
      </c>
      <c r="I207" s="11">
        <f>data[[#This Row],[Cost per unit]]*data[[#This Row],[Units]]</f>
        <v>1521.45</v>
      </c>
    </row>
    <row r="208" spans="3:9" x14ac:dyDescent="0.3">
      <c r="C208" t="s">
        <v>40</v>
      </c>
      <c r="D208" t="s">
        <v>39</v>
      </c>
      <c r="E208" t="s">
        <v>28</v>
      </c>
      <c r="F208" s="4">
        <v>3101</v>
      </c>
      <c r="G208" s="5">
        <v>225</v>
      </c>
      <c r="H208" s="11">
        <f>_xlfn.XLOOKUP(data[[#This Row],[Product]],products[Product],products[Cost per unit])</f>
        <v>10.38</v>
      </c>
      <c r="I208" s="11">
        <f>data[[#This Row],[Cost per unit]]*data[[#This Row],[Units]]</f>
        <v>2335.5</v>
      </c>
    </row>
    <row r="209" spans="3:9" x14ac:dyDescent="0.3">
      <c r="C209" t="s">
        <v>2</v>
      </c>
      <c r="D209" t="s">
        <v>37</v>
      </c>
      <c r="E209" t="s">
        <v>14</v>
      </c>
      <c r="F209" s="4">
        <v>1057</v>
      </c>
      <c r="G209" s="5">
        <v>54</v>
      </c>
      <c r="H209" s="11">
        <f>_xlfn.XLOOKUP(data[[#This Row],[Product]],products[Product],products[Cost per unit])</f>
        <v>11.7</v>
      </c>
      <c r="I209" s="11">
        <f>data[[#This Row],[Cost per unit]]*data[[#This Row],[Units]]</f>
        <v>631.79999999999995</v>
      </c>
    </row>
    <row r="210" spans="3:9" x14ac:dyDescent="0.3">
      <c r="C210" t="s">
        <v>7</v>
      </c>
      <c r="D210" t="s">
        <v>37</v>
      </c>
      <c r="E210" t="s">
        <v>26</v>
      </c>
      <c r="F210" s="4">
        <v>5306</v>
      </c>
      <c r="G210" s="5">
        <v>0</v>
      </c>
      <c r="H210" s="11">
        <f>_xlfn.XLOOKUP(data[[#This Row],[Product]],products[Product],products[Cost per unit])</f>
        <v>5.6</v>
      </c>
      <c r="I210" s="11">
        <f>data[[#This Row],[Cost per unit]]*data[[#This Row],[Units]]</f>
        <v>0</v>
      </c>
    </row>
    <row r="211" spans="3:9" x14ac:dyDescent="0.3">
      <c r="C211" t="s">
        <v>5</v>
      </c>
      <c r="D211" t="s">
        <v>39</v>
      </c>
      <c r="E211" t="s">
        <v>24</v>
      </c>
      <c r="F211" s="4">
        <v>4018</v>
      </c>
      <c r="G211" s="5">
        <v>171</v>
      </c>
      <c r="H211" s="11">
        <f>_xlfn.XLOOKUP(data[[#This Row],[Product]],products[Product],products[Cost per unit])</f>
        <v>4.97</v>
      </c>
      <c r="I211" s="11">
        <f>data[[#This Row],[Cost per unit]]*data[[#This Row],[Units]]</f>
        <v>849.87</v>
      </c>
    </row>
    <row r="212" spans="3:9" x14ac:dyDescent="0.3">
      <c r="C212" t="s">
        <v>9</v>
      </c>
      <c r="D212" t="s">
        <v>34</v>
      </c>
      <c r="E212" t="s">
        <v>16</v>
      </c>
      <c r="F212" s="4">
        <v>938</v>
      </c>
      <c r="G212" s="5">
        <v>189</v>
      </c>
      <c r="H212" s="11">
        <f>_xlfn.XLOOKUP(data[[#This Row],[Product]],products[Product],products[Cost per unit])</f>
        <v>8.7899999999999991</v>
      </c>
      <c r="I212" s="11">
        <f>data[[#This Row],[Cost per unit]]*data[[#This Row],[Units]]</f>
        <v>1661.31</v>
      </c>
    </row>
    <row r="213" spans="3:9" x14ac:dyDescent="0.3">
      <c r="C213" t="s">
        <v>7</v>
      </c>
      <c r="D213" t="s">
        <v>38</v>
      </c>
      <c r="E213" t="s">
        <v>18</v>
      </c>
      <c r="F213" s="4">
        <v>1778</v>
      </c>
      <c r="G213" s="5">
        <v>270</v>
      </c>
      <c r="H213" s="11">
        <f>_xlfn.XLOOKUP(data[[#This Row],[Product]],products[Product],products[Cost per unit])</f>
        <v>6.47</v>
      </c>
      <c r="I213" s="11">
        <f>data[[#This Row],[Cost per unit]]*data[[#This Row],[Units]]</f>
        <v>1746.8999999999999</v>
      </c>
    </row>
    <row r="214" spans="3:9" x14ac:dyDescent="0.3">
      <c r="C214" t="s">
        <v>6</v>
      </c>
      <c r="D214" t="s">
        <v>39</v>
      </c>
      <c r="E214" t="s">
        <v>30</v>
      </c>
      <c r="F214" s="4">
        <v>1638</v>
      </c>
      <c r="G214" s="5">
        <v>63</v>
      </c>
      <c r="H214" s="11">
        <f>_xlfn.XLOOKUP(data[[#This Row],[Product]],products[Product],products[Cost per unit])</f>
        <v>14.49</v>
      </c>
      <c r="I214" s="11">
        <f>data[[#This Row],[Cost per unit]]*data[[#This Row],[Units]]</f>
        <v>912.87</v>
      </c>
    </row>
    <row r="215" spans="3:9" x14ac:dyDescent="0.3">
      <c r="C215" t="s">
        <v>41</v>
      </c>
      <c r="D215" t="s">
        <v>38</v>
      </c>
      <c r="E215" t="s">
        <v>25</v>
      </c>
      <c r="F215" s="4">
        <v>154</v>
      </c>
      <c r="G215" s="5">
        <v>21</v>
      </c>
      <c r="H215" s="11">
        <f>_xlfn.XLOOKUP(data[[#This Row],[Product]],products[Product],products[Cost per unit])</f>
        <v>13.15</v>
      </c>
      <c r="I215" s="11">
        <f>data[[#This Row],[Cost per unit]]*data[[#This Row],[Units]]</f>
        <v>276.15000000000003</v>
      </c>
    </row>
    <row r="216" spans="3:9" x14ac:dyDescent="0.3">
      <c r="C216" t="s">
        <v>7</v>
      </c>
      <c r="D216" t="s">
        <v>37</v>
      </c>
      <c r="E216" t="s">
        <v>22</v>
      </c>
      <c r="F216" s="4">
        <v>9835</v>
      </c>
      <c r="G216" s="5">
        <v>207</v>
      </c>
      <c r="H216" s="11">
        <f>_xlfn.XLOOKUP(data[[#This Row],[Product]],products[Product],products[Cost per unit])</f>
        <v>9.77</v>
      </c>
      <c r="I216" s="11">
        <f>data[[#This Row],[Cost per unit]]*data[[#This Row],[Units]]</f>
        <v>2022.3899999999999</v>
      </c>
    </row>
    <row r="217" spans="3:9" x14ac:dyDescent="0.3">
      <c r="C217" t="s">
        <v>9</v>
      </c>
      <c r="D217" t="s">
        <v>37</v>
      </c>
      <c r="E217" t="s">
        <v>20</v>
      </c>
      <c r="F217" s="4">
        <v>7273</v>
      </c>
      <c r="G217" s="5">
        <v>96</v>
      </c>
      <c r="H217" s="11">
        <f>_xlfn.XLOOKUP(data[[#This Row],[Product]],products[Product],products[Cost per unit])</f>
        <v>10.62</v>
      </c>
      <c r="I217" s="11">
        <f>data[[#This Row],[Cost per unit]]*data[[#This Row],[Units]]</f>
        <v>1019.52</v>
      </c>
    </row>
    <row r="218" spans="3:9" x14ac:dyDescent="0.3">
      <c r="C218" t="s">
        <v>5</v>
      </c>
      <c r="D218" t="s">
        <v>39</v>
      </c>
      <c r="E218" t="s">
        <v>22</v>
      </c>
      <c r="F218" s="4">
        <v>6909</v>
      </c>
      <c r="G218" s="5">
        <v>81</v>
      </c>
      <c r="H218" s="11">
        <f>_xlfn.XLOOKUP(data[[#This Row],[Product]],products[Product],products[Cost per unit])</f>
        <v>9.77</v>
      </c>
      <c r="I218" s="11">
        <f>data[[#This Row],[Cost per unit]]*data[[#This Row],[Units]]</f>
        <v>791.37</v>
      </c>
    </row>
    <row r="219" spans="3:9" x14ac:dyDescent="0.3">
      <c r="C219" t="s">
        <v>9</v>
      </c>
      <c r="D219" t="s">
        <v>39</v>
      </c>
      <c r="E219" t="s">
        <v>24</v>
      </c>
      <c r="F219" s="4">
        <v>3920</v>
      </c>
      <c r="G219" s="5">
        <v>306</v>
      </c>
      <c r="H219" s="11">
        <f>_xlfn.XLOOKUP(data[[#This Row],[Product]],products[Product],products[Cost per unit])</f>
        <v>4.97</v>
      </c>
      <c r="I219" s="11">
        <f>data[[#This Row],[Cost per unit]]*data[[#This Row],[Units]]</f>
        <v>1520.82</v>
      </c>
    </row>
    <row r="220" spans="3:9" x14ac:dyDescent="0.3">
      <c r="C220" t="s">
        <v>10</v>
      </c>
      <c r="D220" t="s">
        <v>39</v>
      </c>
      <c r="E220" t="s">
        <v>21</v>
      </c>
      <c r="F220" s="4">
        <v>4858</v>
      </c>
      <c r="G220" s="5">
        <v>279</v>
      </c>
      <c r="H220" s="11">
        <f>_xlfn.XLOOKUP(data[[#This Row],[Product]],products[Product],products[Cost per unit])</f>
        <v>9</v>
      </c>
      <c r="I220" s="11">
        <f>data[[#This Row],[Cost per unit]]*data[[#This Row],[Units]]</f>
        <v>2511</v>
      </c>
    </row>
    <row r="221" spans="3:9" x14ac:dyDescent="0.3">
      <c r="C221" t="s">
        <v>2</v>
      </c>
      <c r="D221" t="s">
        <v>38</v>
      </c>
      <c r="E221" t="s">
        <v>4</v>
      </c>
      <c r="F221" s="4">
        <v>3549</v>
      </c>
      <c r="G221" s="5">
        <v>3</v>
      </c>
      <c r="H221" s="11">
        <f>_xlfn.XLOOKUP(data[[#This Row],[Product]],products[Product],products[Cost per unit])</f>
        <v>11.88</v>
      </c>
      <c r="I221" s="11">
        <f>data[[#This Row],[Cost per unit]]*data[[#This Row],[Units]]</f>
        <v>35.64</v>
      </c>
    </row>
    <row r="222" spans="3:9" x14ac:dyDescent="0.3">
      <c r="C222" t="s">
        <v>7</v>
      </c>
      <c r="D222" t="s">
        <v>39</v>
      </c>
      <c r="E222" t="s">
        <v>27</v>
      </c>
      <c r="F222" s="4">
        <v>966</v>
      </c>
      <c r="G222" s="5">
        <v>198</v>
      </c>
      <c r="H222" s="11">
        <f>_xlfn.XLOOKUP(data[[#This Row],[Product]],products[Product],products[Cost per unit])</f>
        <v>16.73</v>
      </c>
      <c r="I222" s="11">
        <f>data[[#This Row],[Cost per unit]]*data[[#This Row],[Units]]</f>
        <v>3312.54</v>
      </c>
    </row>
    <row r="223" spans="3:9" x14ac:dyDescent="0.3">
      <c r="C223" t="s">
        <v>5</v>
      </c>
      <c r="D223" t="s">
        <v>39</v>
      </c>
      <c r="E223" t="s">
        <v>18</v>
      </c>
      <c r="F223" s="4">
        <v>385</v>
      </c>
      <c r="G223" s="5">
        <v>249</v>
      </c>
      <c r="H223" s="11">
        <f>_xlfn.XLOOKUP(data[[#This Row],[Product]],products[Product],products[Cost per unit])</f>
        <v>6.47</v>
      </c>
      <c r="I223" s="11">
        <f>data[[#This Row],[Cost per unit]]*data[[#This Row],[Units]]</f>
        <v>1611.03</v>
      </c>
    </row>
    <row r="224" spans="3:9" x14ac:dyDescent="0.3">
      <c r="C224" t="s">
        <v>6</v>
      </c>
      <c r="D224" t="s">
        <v>34</v>
      </c>
      <c r="E224" t="s">
        <v>16</v>
      </c>
      <c r="F224" s="4">
        <v>2219</v>
      </c>
      <c r="G224" s="5">
        <v>75</v>
      </c>
      <c r="H224" s="11">
        <f>_xlfn.XLOOKUP(data[[#This Row],[Product]],products[Product],products[Cost per unit])</f>
        <v>8.7899999999999991</v>
      </c>
      <c r="I224" s="11">
        <f>data[[#This Row],[Cost per unit]]*data[[#This Row],[Units]]</f>
        <v>659.24999999999989</v>
      </c>
    </row>
    <row r="225" spans="3:9" x14ac:dyDescent="0.3">
      <c r="C225" t="s">
        <v>9</v>
      </c>
      <c r="D225" t="s">
        <v>36</v>
      </c>
      <c r="E225" t="s">
        <v>32</v>
      </c>
      <c r="F225" s="4">
        <v>2954</v>
      </c>
      <c r="G225" s="5">
        <v>189</v>
      </c>
      <c r="H225" s="11">
        <f>_xlfn.XLOOKUP(data[[#This Row],[Product]],products[Product],products[Cost per unit])</f>
        <v>8.65</v>
      </c>
      <c r="I225" s="11">
        <f>data[[#This Row],[Cost per unit]]*data[[#This Row],[Units]]</f>
        <v>1634.8500000000001</v>
      </c>
    </row>
    <row r="226" spans="3:9" x14ac:dyDescent="0.3">
      <c r="C226" t="s">
        <v>7</v>
      </c>
      <c r="D226" t="s">
        <v>36</v>
      </c>
      <c r="E226" t="s">
        <v>32</v>
      </c>
      <c r="F226" s="4">
        <v>280</v>
      </c>
      <c r="G226" s="5">
        <v>87</v>
      </c>
      <c r="H226" s="11">
        <f>_xlfn.XLOOKUP(data[[#This Row],[Product]],products[Product],products[Cost per unit])</f>
        <v>8.65</v>
      </c>
      <c r="I226" s="11">
        <f>data[[#This Row],[Cost per unit]]*data[[#This Row],[Units]]</f>
        <v>752.55000000000007</v>
      </c>
    </row>
    <row r="227" spans="3:9" x14ac:dyDescent="0.3">
      <c r="C227" t="s">
        <v>41</v>
      </c>
      <c r="D227" t="s">
        <v>36</v>
      </c>
      <c r="E227" t="s">
        <v>30</v>
      </c>
      <c r="F227" s="4">
        <v>6118</v>
      </c>
      <c r="G227" s="5">
        <v>174</v>
      </c>
      <c r="H227" s="11">
        <f>_xlfn.XLOOKUP(data[[#This Row],[Product]],products[Product],products[Cost per unit])</f>
        <v>14.49</v>
      </c>
      <c r="I227" s="11">
        <f>data[[#This Row],[Cost per unit]]*data[[#This Row],[Units]]</f>
        <v>2521.2600000000002</v>
      </c>
    </row>
    <row r="228" spans="3:9" x14ac:dyDescent="0.3">
      <c r="C228" t="s">
        <v>2</v>
      </c>
      <c r="D228" t="s">
        <v>39</v>
      </c>
      <c r="E228" t="s">
        <v>15</v>
      </c>
      <c r="F228" s="4">
        <v>4802</v>
      </c>
      <c r="G228" s="5">
        <v>36</v>
      </c>
      <c r="H228" s="11">
        <f>_xlfn.XLOOKUP(data[[#This Row],[Product]],products[Product],products[Cost per unit])</f>
        <v>11.73</v>
      </c>
      <c r="I228" s="11">
        <f>data[[#This Row],[Cost per unit]]*data[[#This Row],[Units]]</f>
        <v>422.28000000000003</v>
      </c>
    </row>
    <row r="229" spans="3:9" x14ac:dyDescent="0.3">
      <c r="C229" t="s">
        <v>9</v>
      </c>
      <c r="D229" t="s">
        <v>38</v>
      </c>
      <c r="E229" t="s">
        <v>24</v>
      </c>
      <c r="F229" s="4">
        <v>4137</v>
      </c>
      <c r="G229" s="5">
        <v>60</v>
      </c>
      <c r="H229" s="11">
        <f>_xlfn.XLOOKUP(data[[#This Row],[Product]],products[Product],products[Cost per unit])</f>
        <v>4.97</v>
      </c>
      <c r="I229" s="11">
        <f>data[[#This Row],[Cost per unit]]*data[[#This Row],[Units]]</f>
        <v>298.2</v>
      </c>
    </row>
    <row r="230" spans="3:9" x14ac:dyDescent="0.3">
      <c r="C230" t="s">
        <v>3</v>
      </c>
      <c r="D230" t="s">
        <v>35</v>
      </c>
      <c r="E230" t="s">
        <v>23</v>
      </c>
      <c r="F230" s="4">
        <v>2023</v>
      </c>
      <c r="G230" s="5">
        <v>78</v>
      </c>
      <c r="H230" s="11">
        <f>_xlfn.XLOOKUP(data[[#This Row],[Product]],products[Product],products[Cost per unit])</f>
        <v>6.49</v>
      </c>
      <c r="I230" s="11">
        <f>data[[#This Row],[Cost per unit]]*data[[#This Row],[Units]]</f>
        <v>506.22</v>
      </c>
    </row>
    <row r="231" spans="3:9" x14ac:dyDescent="0.3">
      <c r="C231" t="s">
        <v>9</v>
      </c>
      <c r="D231" t="s">
        <v>36</v>
      </c>
      <c r="E231" t="s">
        <v>30</v>
      </c>
      <c r="F231" s="4">
        <v>9051</v>
      </c>
      <c r="G231" s="5">
        <v>57</v>
      </c>
      <c r="H231" s="11">
        <f>_xlfn.XLOOKUP(data[[#This Row],[Product]],products[Product],products[Cost per unit])</f>
        <v>14.49</v>
      </c>
      <c r="I231" s="11">
        <f>data[[#This Row],[Cost per unit]]*data[[#This Row],[Units]]</f>
        <v>825.93000000000006</v>
      </c>
    </row>
    <row r="232" spans="3:9" x14ac:dyDescent="0.3">
      <c r="C232" t="s">
        <v>9</v>
      </c>
      <c r="D232" t="s">
        <v>37</v>
      </c>
      <c r="E232" t="s">
        <v>28</v>
      </c>
      <c r="F232" s="4">
        <v>2919</v>
      </c>
      <c r="G232" s="5">
        <v>45</v>
      </c>
      <c r="H232" s="11">
        <f>_xlfn.XLOOKUP(data[[#This Row],[Product]],products[Product],products[Cost per unit])</f>
        <v>10.38</v>
      </c>
      <c r="I232" s="11">
        <f>data[[#This Row],[Cost per unit]]*data[[#This Row],[Units]]</f>
        <v>467.1</v>
      </c>
    </row>
    <row r="233" spans="3:9" x14ac:dyDescent="0.3">
      <c r="C233" t="s">
        <v>41</v>
      </c>
      <c r="D233" t="s">
        <v>38</v>
      </c>
      <c r="E233" t="s">
        <v>22</v>
      </c>
      <c r="F233" s="4">
        <v>5915</v>
      </c>
      <c r="G233" s="5">
        <v>3</v>
      </c>
      <c r="H233" s="11">
        <f>_xlfn.XLOOKUP(data[[#This Row],[Product]],products[Product],products[Cost per unit])</f>
        <v>9.77</v>
      </c>
      <c r="I233" s="11">
        <f>data[[#This Row],[Cost per unit]]*data[[#This Row],[Units]]</f>
        <v>29.31</v>
      </c>
    </row>
    <row r="234" spans="3:9" x14ac:dyDescent="0.3">
      <c r="C234" t="s">
        <v>10</v>
      </c>
      <c r="D234" t="s">
        <v>35</v>
      </c>
      <c r="E234" t="s">
        <v>15</v>
      </c>
      <c r="F234" s="4">
        <v>2562</v>
      </c>
      <c r="G234" s="5">
        <v>6</v>
      </c>
      <c r="H234" s="11">
        <f>_xlfn.XLOOKUP(data[[#This Row],[Product]],products[Product],products[Cost per unit])</f>
        <v>11.73</v>
      </c>
      <c r="I234" s="11">
        <f>data[[#This Row],[Cost per unit]]*data[[#This Row],[Units]]</f>
        <v>70.38</v>
      </c>
    </row>
    <row r="235" spans="3:9" x14ac:dyDescent="0.3">
      <c r="C235" t="s">
        <v>5</v>
      </c>
      <c r="D235" t="s">
        <v>37</v>
      </c>
      <c r="E235" t="s">
        <v>25</v>
      </c>
      <c r="F235" s="4">
        <v>8813</v>
      </c>
      <c r="G235" s="5">
        <v>21</v>
      </c>
      <c r="H235" s="11">
        <f>_xlfn.XLOOKUP(data[[#This Row],[Product]],products[Product],products[Cost per unit])</f>
        <v>13.15</v>
      </c>
      <c r="I235" s="11">
        <f>data[[#This Row],[Cost per unit]]*data[[#This Row],[Units]]</f>
        <v>276.15000000000003</v>
      </c>
    </row>
    <row r="236" spans="3:9" x14ac:dyDescent="0.3">
      <c r="C236" t="s">
        <v>5</v>
      </c>
      <c r="D236" t="s">
        <v>36</v>
      </c>
      <c r="E236" t="s">
        <v>18</v>
      </c>
      <c r="F236" s="4">
        <v>6111</v>
      </c>
      <c r="G236" s="5">
        <v>3</v>
      </c>
      <c r="H236" s="11">
        <f>_xlfn.XLOOKUP(data[[#This Row],[Product]],products[Product],products[Cost per unit])</f>
        <v>6.47</v>
      </c>
      <c r="I236" s="11">
        <f>data[[#This Row],[Cost per unit]]*data[[#This Row],[Units]]</f>
        <v>19.41</v>
      </c>
    </row>
    <row r="237" spans="3:9" x14ac:dyDescent="0.3">
      <c r="C237" t="s">
        <v>8</v>
      </c>
      <c r="D237" t="s">
        <v>34</v>
      </c>
      <c r="E237" t="s">
        <v>31</v>
      </c>
      <c r="F237" s="4">
        <v>3507</v>
      </c>
      <c r="G237" s="5">
        <v>288</v>
      </c>
      <c r="H237" s="11">
        <f>_xlfn.XLOOKUP(data[[#This Row],[Product]],products[Product],products[Cost per unit])</f>
        <v>5.79</v>
      </c>
      <c r="I237" s="11">
        <f>data[[#This Row],[Cost per unit]]*data[[#This Row],[Units]]</f>
        <v>1667.52</v>
      </c>
    </row>
    <row r="238" spans="3:9" x14ac:dyDescent="0.3">
      <c r="C238" t="s">
        <v>6</v>
      </c>
      <c r="D238" t="s">
        <v>36</v>
      </c>
      <c r="E238" t="s">
        <v>13</v>
      </c>
      <c r="F238" s="4">
        <v>4319</v>
      </c>
      <c r="G238" s="5">
        <v>30</v>
      </c>
      <c r="H238" s="11">
        <f>_xlfn.XLOOKUP(data[[#This Row],[Product]],products[Product],products[Cost per unit])</f>
        <v>9.33</v>
      </c>
      <c r="I238" s="11">
        <f>data[[#This Row],[Cost per unit]]*data[[#This Row],[Units]]</f>
        <v>279.89999999999998</v>
      </c>
    </row>
    <row r="239" spans="3:9" x14ac:dyDescent="0.3">
      <c r="C239" t="s">
        <v>40</v>
      </c>
      <c r="D239" t="s">
        <v>38</v>
      </c>
      <c r="E239" t="s">
        <v>26</v>
      </c>
      <c r="F239" s="4">
        <v>609</v>
      </c>
      <c r="G239" s="5">
        <v>87</v>
      </c>
      <c r="H239" s="11">
        <f>_xlfn.XLOOKUP(data[[#This Row],[Product]],products[Product],products[Cost per unit])</f>
        <v>5.6</v>
      </c>
      <c r="I239" s="11">
        <f>data[[#This Row],[Cost per unit]]*data[[#This Row],[Units]]</f>
        <v>487.2</v>
      </c>
    </row>
    <row r="240" spans="3:9" x14ac:dyDescent="0.3">
      <c r="C240" t="s">
        <v>40</v>
      </c>
      <c r="D240" t="s">
        <v>39</v>
      </c>
      <c r="E240" t="s">
        <v>27</v>
      </c>
      <c r="F240" s="4">
        <v>6370</v>
      </c>
      <c r="G240" s="5">
        <v>30</v>
      </c>
      <c r="H240" s="11">
        <f>_xlfn.XLOOKUP(data[[#This Row],[Product]],products[Product],products[Cost per unit])</f>
        <v>16.73</v>
      </c>
      <c r="I240" s="11">
        <f>data[[#This Row],[Cost per unit]]*data[[#This Row],[Units]]</f>
        <v>501.90000000000003</v>
      </c>
    </row>
    <row r="241" spans="3:9" x14ac:dyDescent="0.3">
      <c r="C241" t="s">
        <v>5</v>
      </c>
      <c r="D241" t="s">
        <v>38</v>
      </c>
      <c r="E241" t="s">
        <v>19</v>
      </c>
      <c r="F241" s="4">
        <v>5474</v>
      </c>
      <c r="G241" s="5">
        <v>168</v>
      </c>
      <c r="H241" s="11">
        <f>_xlfn.XLOOKUP(data[[#This Row],[Product]],products[Product],products[Cost per unit])</f>
        <v>7.64</v>
      </c>
      <c r="I241" s="11">
        <f>data[[#This Row],[Cost per unit]]*data[[#This Row],[Units]]</f>
        <v>1283.52</v>
      </c>
    </row>
    <row r="242" spans="3:9" x14ac:dyDescent="0.3">
      <c r="C242" t="s">
        <v>40</v>
      </c>
      <c r="D242" t="s">
        <v>36</v>
      </c>
      <c r="E242" t="s">
        <v>27</v>
      </c>
      <c r="F242" s="4">
        <v>3164</v>
      </c>
      <c r="G242" s="5">
        <v>306</v>
      </c>
      <c r="H242" s="11">
        <f>_xlfn.XLOOKUP(data[[#This Row],[Product]],products[Product],products[Cost per unit])</f>
        <v>16.73</v>
      </c>
      <c r="I242" s="11">
        <f>data[[#This Row],[Cost per unit]]*data[[#This Row],[Units]]</f>
        <v>5119.38</v>
      </c>
    </row>
    <row r="243" spans="3:9" x14ac:dyDescent="0.3">
      <c r="C243" t="s">
        <v>6</v>
      </c>
      <c r="D243" t="s">
        <v>35</v>
      </c>
      <c r="E243" t="s">
        <v>4</v>
      </c>
      <c r="F243" s="4">
        <v>1302</v>
      </c>
      <c r="G243" s="5">
        <v>402</v>
      </c>
      <c r="H243" s="11">
        <f>_xlfn.XLOOKUP(data[[#This Row],[Product]],products[Product],products[Cost per unit])</f>
        <v>11.88</v>
      </c>
      <c r="I243" s="11">
        <f>data[[#This Row],[Cost per unit]]*data[[#This Row],[Units]]</f>
        <v>4775.76</v>
      </c>
    </row>
    <row r="244" spans="3:9" x14ac:dyDescent="0.3">
      <c r="C244" t="s">
        <v>3</v>
      </c>
      <c r="D244" t="s">
        <v>37</v>
      </c>
      <c r="E244" t="s">
        <v>28</v>
      </c>
      <c r="F244" s="4">
        <v>7308</v>
      </c>
      <c r="G244" s="5">
        <v>327</v>
      </c>
      <c r="H244" s="11">
        <f>_xlfn.XLOOKUP(data[[#This Row],[Product]],products[Product],products[Cost per unit])</f>
        <v>10.38</v>
      </c>
      <c r="I244" s="11">
        <f>data[[#This Row],[Cost per unit]]*data[[#This Row],[Units]]</f>
        <v>3394.26</v>
      </c>
    </row>
    <row r="245" spans="3:9" x14ac:dyDescent="0.3">
      <c r="C245" t="s">
        <v>40</v>
      </c>
      <c r="D245" t="s">
        <v>37</v>
      </c>
      <c r="E245" t="s">
        <v>27</v>
      </c>
      <c r="F245" s="4">
        <v>6132</v>
      </c>
      <c r="G245" s="5">
        <v>93</v>
      </c>
      <c r="H245" s="11">
        <f>_xlfn.XLOOKUP(data[[#This Row],[Product]],products[Product],products[Cost per unit])</f>
        <v>16.73</v>
      </c>
      <c r="I245" s="11">
        <f>data[[#This Row],[Cost per unit]]*data[[#This Row],[Units]]</f>
        <v>1555.89</v>
      </c>
    </row>
    <row r="246" spans="3:9" x14ac:dyDescent="0.3">
      <c r="C246" t="s">
        <v>10</v>
      </c>
      <c r="D246" t="s">
        <v>35</v>
      </c>
      <c r="E246" t="s">
        <v>14</v>
      </c>
      <c r="F246" s="4">
        <v>3472</v>
      </c>
      <c r="G246" s="5">
        <v>96</v>
      </c>
      <c r="H246" s="11">
        <f>_xlfn.XLOOKUP(data[[#This Row],[Product]],products[Product],products[Cost per unit])</f>
        <v>11.7</v>
      </c>
      <c r="I246" s="11">
        <f>data[[#This Row],[Cost per unit]]*data[[#This Row],[Units]]</f>
        <v>1123.1999999999998</v>
      </c>
    </row>
    <row r="247" spans="3:9" x14ac:dyDescent="0.3">
      <c r="C247" t="s">
        <v>8</v>
      </c>
      <c r="D247" t="s">
        <v>39</v>
      </c>
      <c r="E247" t="s">
        <v>18</v>
      </c>
      <c r="F247" s="4">
        <v>9660</v>
      </c>
      <c r="G247" s="5">
        <v>27</v>
      </c>
      <c r="H247" s="11">
        <f>_xlfn.XLOOKUP(data[[#This Row],[Product]],products[Product],products[Cost per unit])</f>
        <v>6.47</v>
      </c>
      <c r="I247" s="11">
        <f>data[[#This Row],[Cost per unit]]*data[[#This Row],[Units]]</f>
        <v>174.69</v>
      </c>
    </row>
    <row r="248" spans="3:9" x14ac:dyDescent="0.3">
      <c r="C248" t="s">
        <v>9</v>
      </c>
      <c r="D248" t="s">
        <v>38</v>
      </c>
      <c r="E248" t="s">
        <v>26</v>
      </c>
      <c r="F248" s="4">
        <v>2436</v>
      </c>
      <c r="G248" s="5">
        <v>99</v>
      </c>
      <c r="H248" s="11">
        <f>_xlfn.XLOOKUP(data[[#This Row],[Product]],products[Product],products[Cost per unit])</f>
        <v>5.6</v>
      </c>
      <c r="I248" s="11">
        <f>data[[#This Row],[Cost per unit]]*data[[#This Row],[Units]]</f>
        <v>554.4</v>
      </c>
    </row>
    <row r="249" spans="3:9" x14ac:dyDescent="0.3">
      <c r="C249" t="s">
        <v>9</v>
      </c>
      <c r="D249" t="s">
        <v>38</v>
      </c>
      <c r="E249" t="s">
        <v>33</v>
      </c>
      <c r="F249" s="4">
        <v>9506</v>
      </c>
      <c r="G249" s="5">
        <v>87</v>
      </c>
      <c r="H249" s="11">
        <f>_xlfn.XLOOKUP(data[[#This Row],[Product]],products[Product],products[Cost per unit])</f>
        <v>12.37</v>
      </c>
      <c r="I249" s="11">
        <f>data[[#This Row],[Cost per unit]]*data[[#This Row],[Units]]</f>
        <v>1076.1899999999998</v>
      </c>
    </row>
    <row r="250" spans="3:9" x14ac:dyDescent="0.3">
      <c r="C250" t="s">
        <v>10</v>
      </c>
      <c r="D250" t="s">
        <v>37</v>
      </c>
      <c r="E250" t="s">
        <v>21</v>
      </c>
      <c r="F250" s="4">
        <v>245</v>
      </c>
      <c r="G250" s="5">
        <v>288</v>
      </c>
      <c r="H250" s="11">
        <f>_xlfn.XLOOKUP(data[[#This Row],[Product]],products[Product],products[Cost per unit])</f>
        <v>9</v>
      </c>
      <c r="I250" s="11">
        <f>data[[#This Row],[Cost per unit]]*data[[#This Row],[Units]]</f>
        <v>2592</v>
      </c>
    </row>
    <row r="251" spans="3:9" x14ac:dyDescent="0.3">
      <c r="C251" t="s">
        <v>8</v>
      </c>
      <c r="D251" t="s">
        <v>35</v>
      </c>
      <c r="E251" t="s">
        <v>20</v>
      </c>
      <c r="F251" s="4">
        <v>2702</v>
      </c>
      <c r="G251" s="5">
        <v>363</v>
      </c>
      <c r="H251" s="11">
        <f>_xlfn.XLOOKUP(data[[#This Row],[Product]],products[Product],products[Cost per unit])</f>
        <v>10.62</v>
      </c>
      <c r="I251" s="11">
        <f>data[[#This Row],[Cost per unit]]*data[[#This Row],[Units]]</f>
        <v>3855.0599999999995</v>
      </c>
    </row>
    <row r="252" spans="3:9" x14ac:dyDescent="0.3">
      <c r="C252" t="s">
        <v>10</v>
      </c>
      <c r="D252" t="s">
        <v>34</v>
      </c>
      <c r="E252" t="s">
        <v>17</v>
      </c>
      <c r="F252" s="4">
        <v>700</v>
      </c>
      <c r="G252" s="5">
        <v>87</v>
      </c>
      <c r="H252" s="11">
        <f>_xlfn.XLOOKUP(data[[#This Row],[Product]],products[Product],products[Cost per unit])</f>
        <v>3.11</v>
      </c>
      <c r="I252" s="11">
        <f>data[[#This Row],[Cost per unit]]*data[[#This Row],[Units]]</f>
        <v>270.57</v>
      </c>
    </row>
    <row r="253" spans="3:9" x14ac:dyDescent="0.3">
      <c r="C253" t="s">
        <v>6</v>
      </c>
      <c r="D253" t="s">
        <v>34</v>
      </c>
      <c r="E253" t="s">
        <v>17</v>
      </c>
      <c r="F253" s="4">
        <v>3759</v>
      </c>
      <c r="G253" s="5">
        <v>150</v>
      </c>
      <c r="H253" s="11">
        <f>_xlfn.XLOOKUP(data[[#This Row],[Product]],products[Product],products[Cost per unit])</f>
        <v>3.11</v>
      </c>
      <c r="I253" s="11">
        <f>data[[#This Row],[Cost per unit]]*data[[#This Row],[Units]]</f>
        <v>466.5</v>
      </c>
    </row>
    <row r="254" spans="3:9" x14ac:dyDescent="0.3">
      <c r="C254" t="s">
        <v>2</v>
      </c>
      <c r="D254" t="s">
        <v>35</v>
      </c>
      <c r="E254" t="s">
        <v>17</v>
      </c>
      <c r="F254" s="4">
        <v>1589</v>
      </c>
      <c r="G254" s="5">
        <v>303</v>
      </c>
      <c r="H254" s="11">
        <f>_xlfn.XLOOKUP(data[[#This Row],[Product]],products[Product],products[Cost per unit])</f>
        <v>3.11</v>
      </c>
      <c r="I254" s="11">
        <f>data[[#This Row],[Cost per unit]]*data[[#This Row],[Units]]</f>
        <v>942.32999999999993</v>
      </c>
    </row>
    <row r="255" spans="3:9" x14ac:dyDescent="0.3">
      <c r="C255" t="s">
        <v>7</v>
      </c>
      <c r="D255" t="s">
        <v>35</v>
      </c>
      <c r="E255" t="s">
        <v>28</v>
      </c>
      <c r="F255" s="4">
        <v>5194</v>
      </c>
      <c r="G255" s="5">
        <v>288</v>
      </c>
      <c r="H255" s="11">
        <f>_xlfn.XLOOKUP(data[[#This Row],[Product]],products[Product],products[Cost per unit])</f>
        <v>10.38</v>
      </c>
      <c r="I255" s="11">
        <f>data[[#This Row],[Cost per unit]]*data[[#This Row],[Units]]</f>
        <v>2989.44</v>
      </c>
    </row>
    <row r="256" spans="3:9" x14ac:dyDescent="0.3">
      <c r="C256" t="s">
        <v>10</v>
      </c>
      <c r="D256" t="s">
        <v>36</v>
      </c>
      <c r="E256" t="s">
        <v>13</v>
      </c>
      <c r="F256" s="4">
        <v>945</v>
      </c>
      <c r="G256" s="5">
        <v>75</v>
      </c>
      <c r="H256" s="11">
        <f>_xlfn.XLOOKUP(data[[#This Row],[Product]],products[Product],products[Cost per unit])</f>
        <v>9.33</v>
      </c>
      <c r="I256" s="11">
        <f>data[[#This Row],[Cost per unit]]*data[[#This Row],[Units]]</f>
        <v>699.75</v>
      </c>
    </row>
    <row r="257" spans="3:9" x14ac:dyDescent="0.3">
      <c r="C257" t="s">
        <v>40</v>
      </c>
      <c r="D257" t="s">
        <v>38</v>
      </c>
      <c r="E257" t="s">
        <v>31</v>
      </c>
      <c r="F257" s="4">
        <v>1988</v>
      </c>
      <c r="G257" s="5">
        <v>39</v>
      </c>
      <c r="H257" s="11">
        <f>_xlfn.XLOOKUP(data[[#This Row],[Product]],products[Product],products[Cost per unit])</f>
        <v>5.79</v>
      </c>
      <c r="I257" s="11">
        <f>data[[#This Row],[Cost per unit]]*data[[#This Row],[Units]]</f>
        <v>225.81</v>
      </c>
    </row>
    <row r="258" spans="3:9" x14ac:dyDescent="0.3">
      <c r="C258" t="s">
        <v>6</v>
      </c>
      <c r="D258" t="s">
        <v>34</v>
      </c>
      <c r="E258" t="s">
        <v>32</v>
      </c>
      <c r="F258" s="4">
        <v>6734</v>
      </c>
      <c r="G258" s="5">
        <v>123</v>
      </c>
      <c r="H258" s="11">
        <f>_xlfn.XLOOKUP(data[[#This Row],[Product]],products[Product],products[Cost per unit])</f>
        <v>8.65</v>
      </c>
      <c r="I258" s="11">
        <f>data[[#This Row],[Cost per unit]]*data[[#This Row],[Units]]</f>
        <v>1063.95</v>
      </c>
    </row>
    <row r="259" spans="3:9" x14ac:dyDescent="0.3">
      <c r="C259" t="s">
        <v>40</v>
      </c>
      <c r="D259" t="s">
        <v>36</v>
      </c>
      <c r="E259" t="s">
        <v>4</v>
      </c>
      <c r="F259" s="4">
        <v>217</v>
      </c>
      <c r="G259" s="5">
        <v>36</v>
      </c>
      <c r="H259" s="11">
        <f>_xlfn.XLOOKUP(data[[#This Row],[Product]],products[Product],products[Cost per unit])</f>
        <v>11.88</v>
      </c>
      <c r="I259" s="11">
        <f>data[[#This Row],[Cost per unit]]*data[[#This Row],[Units]]</f>
        <v>427.68</v>
      </c>
    </row>
    <row r="260" spans="3:9" x14ac:dyDescent="0.3">
      <c r="C260" t="s">
        <v>5</v>
      </c>
      <c r="D260" t="s">
        <v>34</v>
      </c>
      <c r="E260" t="s">
        <v>22</v>
      </c>
      <c r="F260" s="4">
        <v>6279</v>
      </c>
      <c r="G260" s="5">
        <v>237</v>
      </c>
      <c r="H260" s="11">
        <f>_xlfn.XLOOKUP(data[[#This Row],[Product]],products[Product],products[Cost per unit])</f>
        <v>9.77</v>
      </c>
      <c r="I260" s="11">
        <f>data[[#This Row],[Cost per unit]]*data[[#This Row],[Units]]</f>
        <v>2315.4899999999998</v>
      </c>
    </row>
    <row r="261" spans="3:9" x14ac:dyDescent="0.3">
      <c r="C261" t="s">
        <v>40</v>
      </c>
      <c r="D261" t="s">
        <v>36</v>
      </c>
      <c r="E261" t="s">
        <v>13</v>
      </c>
      <c r="F261" s="4">
        <v>4424</v>
      </c>
      <c r="G261" s="5">
        <v>201</v>
      </c>
      <c r="H261" s="11">
        <f>_xlfn.XLOOKUP(data[[#This Row],[Product]],products[Product],products[Cost per unit])</f>
        <v>9.33</v>
      </c>
      <c r="I261" s="11">
        <f>data[[#This Row],[Cost per unit]]*data[[#This Row],[Units]]</f>
        <v>1875.33</v>
      </c>
    </row>
    <row r="262" spans="3:9" x14ac:dyDescent="0.3">
      <c r="C262" t="s">
        <v>2</v>
      </c>
      <c r="D262" t="s">
        <v>36</v>
      </c>
      <c r="E262" t="s">
        <v>17</v>
      </c>
      <c r="F262" s="4">
        <v>189</v>
      </c>
      <c r="G262" s="5">
        <v>48</v>
      </c>
      <c r="H262" s="11">
        <f>_xlfn.XLOOKUP(data[[#This Row],[Product]],products[Product],products[Cost per unit])</f>
        <v>3.11</v>
      </c>
      <c r="I262" s="11">
        <f>data[[#This Row],[Cost per unit]]*data[[#This Row],[Units]]</f>
        <v>149.28</v>
      </c>
    </row>
    <row r="263" spans="3:9" x14ac:dyDescent="0.3">
      <c r="C263" t="s">
        <v>5</v>
      </c>
      <c r="D263" t="s">
        <v>35</v>
      </c>
      <c r="E263" t="s">
        <v>22</v>
      </c>
      <c r="F263" s="4">
        <v>490</v>
      </c>
      <c r="G263" s="5">
        <v>84</v>
      </c>
      <c r="H263" s="11">
        <f>_xlfn.XLOOKUP(data[[#This Row],[Product]],products[Product],products[Cost per unit])</f>
        <v>9.77</v>
      </c>
      <c r="I263" s="11">
        <f>data[[#This Row],[Cost per unit]]*data[[#This Row],[Units]]</f>
        <v>820.68</v>
      </c>
    </row>
    <row r="264" spans="3:9" x14ac:dyDescent="0.3">
      <c r="C264" t="s">
        <v>8</v>
      </c>
      <c r="D264" t="s">
        <v>37</v>
      </c>
      <c r="E264" t="s">
        <v>21</v>
      </c>
      <c r="F264" s="4">
        <v>434</v>
      </c>
      <c r="G264" s="5">
        <v>87</v>
      </c>
      <c r="H264" s="11">
        <f>_xlfn.XLOOKUP(data[[#This Row],[Product]],products[Product],products[Cost per unit])</f>
        <v>9</v>
      </c>
      <c r="I264" s="11">
        <f>data[[#This Row],[Cost per unit]]*data[[#This Row],[Units]]</f>
        <v>783</v>
      </c>
    </row>
    <row r="265" spans="3:9" x14ac:dyDescent="0.3">
      <c r="C265" t="s">
        <v>7</v>
      </c>
      <c r="D265" t="s">
        <v>38</v>
      </c>
      <c r="E265" t="s">
        <v>30</v>
      </c>
      <c r="F265" s="4">
        <v>10129</v>
      </c>
      <c r="G265" s="5">
        <v>312</v>
      </c>
      <c r="H265" s="11">
        <f>_xlfn.XLOOKUP(data[[#This Row],[Product]],products[Product],products[Cost per unit])</f>
        <v>14.49</v>
      </c>
      <c r="I265" s="11">
        <f>data[[#This Row],[Cost per unit]]*data[[#This Row],[Units]]</f>
        <v>4520.88</v>
      </c>
    </row>
    <row r="266" spans="3:9" x14ac:dyDescent="0.3">
      <c r="C266" t="s">
        <v>3</v>
      </c>
      <c r="D266" t="s">
        <v>39</v>
      </c>
      <c r="E266" t="s">
        <v>28</v>
      </c>
      <c r="F266" s="4">
        <v>1652</v>
      </c>
      <c r="G266" s="5">
        <v>102</v>
      </c>
      <c r="H266" s="11">
        <f>_xlfn.XLOOKUP(data[[#This Row],[Product]],products[Product],products[Cost per unit])</f>
        <v>10.38</v>
      </c>
      <c r="I266" s="11">
        <f>data[[#This Row],[Cost per unit]]*data[[#This Row],[Units]]</f>
        <v>1058.76</v>
      </c>
    </row>
    <row r="267" spans="3:9" x14ac:dyDescent="0.3">
      <c r="C267" t="s">
        <v>8</v>
      </c>
      <c r="D267" t="s">
        <v>38</v>
      </c>
      <c r="E267" t="s">
        <v>21</v>
      </c>
      <c r="F267" s="4">
        <v>6433</v>
      </c>
      <c r="G267" s="5">
        <v>78</v>
      </c>
      <c r="H267" s="11">
        <f>_xlfn.XLOOKUP(data[[#This Row],[Product]],products[Product],products[Cost per unit])</f>
        <v>9</v>
      </c>
      <c r="I267" s="11">
        <f>data[[#This Row],[Cost per unit]]*data[[#This Row],[Units]]</f>
        <v>702</v>
      </c>
    </row>
    <row r="268" spans="3:9" x14ac:dyDescent="0.3">
      <c r="C268" t="s">
        <v>3</v>
      </c>
      <c r="D268" t="s">
        <v>34</v>
      </c>
      <c r="E268" t="s">
        <v>23</v>
      </c>
      <c r="F268" s="4">
        <v>2212</v>
      </c>
      <c r="G268" s="5">
        <v>117</v>
      </c>
      <c r="H268" s="11">
        <f>_xlfn.XLOOKUP(data[[#This Row],[Product]],products[Product],products[Cost per unit])</f>
        <v>6.49</v>
      </c>
      <c r="I268" s="11">
        <f>data[[#This Row],[Cost per unit]]*data[[#This Row],[Units]]</f>
        <v>759.33</v>
      </c>
    </row>
    <row r="269" spans="3:9" x14ac:dyDescent="0.3">
      <c r="C269" t="s">
        <v>41</v>
      </c>
      <c r="D269" t="s">
        <v>35</v>
      </c>
      <c r="E269" t="s">
        <v>19</v>
      </c>
      <c r="F269" s="4">
        <v>609</v>
      </c>
      <c r="G269" s="5">
        <v>99</v>
      </c>
      <c r="H269" s="11">
        <f>_xlfn.XLOOKUP(data[[#This Row],[Product]],products[Product],products[Cost per unit])</f>
        <v>7.64</v>
      </c>
      <c r="I269" s="11">
        <f>data[[#This Row],[Cost per unit]]*data[[#This Row],[Units]]</f>
        <v>756.36</v>
      </c>
    </row>
    <row r="270" spans="3:9" x14ac:dyDescent="0.3">
      <c r="C270" t="s">
        <v>40</v>
      </c>
      <c r="D270" t="s">
        <v>35</v>
      </c>
      <c r="E270" t="s">
        <v>24</v>
      </c>
      <c r="F270" s="4">
        <v>1638</v>
      </c>
      <c r="G270" s="5">
        <v>48</v>
      </c>
      <c r="H270" s="11">
        <f>_xlfn.XLOOKUP(data[[#This Row],[Product]],products[Product],products[Cost per unit])</f>
        <v>4.97</v>
      </c>
      <c r="I270" s="11">
        <f>data[[#This Row],[Cost per unit]]*data[[#This Row],[Units]]</f>
        <v>238.56</v>
      </c>
    </row>
    <row r="271" spans="3:9" x14ac:dyDescent="0.3">
      <c r="C271" t="s">
        <v>7</v>
      </c>
      <c r="D271" t="s">
        <v>34</v>
      </c>
      <c r="E271" t="s">
        <v>15</v>
      </c>
      <c r="F271" s="4">
        <v>3829</v>
      </c>
      <c r="G271" s="5">
        <v>24</v>
      </c>
      <c r="H271" s="11">
        <f>_xlfn.XLOOKUP(data[[#This Row],[Product]],products[Product],products[Cost per unit])</f>
        <v>11.73</v>
      </c>
      <c r="I271" s="11">
        <f>data[[#This Row],[Cost per unit]]*data[[#This Row],[Units]]</f>
        <v>281.52</v>
      </c>
    </row>
    <row r="272" spans="3:9" x14ac:dyDescent="0.3">
      <c r="C272" t="s">
        <v>40</v>
      </c>
      <c r="D272" t="s">
        <v>39</v>
      </c>
      <c r="E272" t="s">
        <v>15</v>
      </c>
      <c r="F272" s="4">
        <v>5775</v>
      </c>
      <c r="G272" s="5">
        <v>42</v>
      </c>
      <c r="H272" s="11">
        <f>_xlfn.XLOOKUP(data[[#This Row],[Product]],products[Product],products[Cost per unit])</f>
        <v>11.73</v>
      </c>
      <c r="I272" s="11">
        <f>data[[#This Row],[Cost per unit]]*data[[#This Row],[Units]]</f>
        <v>492.66</v>
      </c>
    </row>
    <row r="273" spans="3:9" x14ac:dyDescent="0.3">
      <c r="C273" t="s">
        <v>6</v>
      </c>
      <c r="D273" t="s">
        <v>35</v>
      </c>
      <c r="E273" t="s">
        <v>20</v>
      </c>
      <c r="F273" s="4">
        <v>1071</v>
      </c>
      <c r="G273" s="5">
        <v>270</v>
      </c>
      <c r="H273" s="11">
        <f>_xlfn.XLOOKUP(data[[#This Row],[Product]],products[Product],products[Cost per unit])</f>
        <v>10.62</v>
      </c>
      <c r="I273" s="11">
        <f>data[[#This Row],[Cost per unit]]*data[[#This Row],[Units]]</f>
        <v>2867.3999999999996</v>
      </c>
    </row>
    <row r="274" spans="3:9" x14ac:dyDescent="0.3">
      <c r="C274" t="s">
        <v>8</v>
      </c>
      <c r="D274" t="s">
        <v>36</v>
      </c>
      <c r="E274" t="s">
        <v>23</v>
      </c>
      <c r="F274" s="4">
        <v>5019</v>
      </c>
      <c r="G274" s="5">
        <v>150</v>
      </c>
      <c r="H274" s="11">
        <f>_xlfn.XLOOKUP(data[[#This Row],[Product]],products[Product],products[Cost per unit])</f>
        <v>6.49</v>
      </c>
      <c r="I274" s="11">
        <f>data[[#This Row],[Cost per unit]]*data[[#This Row],[Units]]</f>
        <v>973.5</v>
      </c>
    </row>
    <row r="275" spans="3:9" x14ac:dyDescent="0.3">
      <c r="C275" t="s">
        <v>2</v>
      </c>
      <c r="D275" t="s">
        <v>37</v>
      </c>
      <c r="E275" t="s">
        <v>15</v>
      </c>
      <c r="F275" s="4">
        <v>2863</v>
      </c>
      <c r="G275" s="5">
        <v>42</v>
      </c>
      <c r="H275" s="11">
        <f>_xlfn.XLOOKUP(data[[#This Row],[Product]],products[Product],products[Cost per unit])</f>
        <v>11.73</v>
      </c>
      <c r="I275" s="11">
        <f>data[[#This Row],[Cost per unit]]*data[[#This Row],[Units]]</f>
        <v>492.66</v>
      </c>
    </row>
    <row r="276" spans="3:9" x14ac:dyDescent="0.3">
      <c r="C276" t="s">
        <v>40</v>
      </c>
      <c r="D276" t="s">
        <v>35</v>
      </c>
      <c r="E276" t="s">
        <v>29</v>
      </c>
      <c r="F276" s="4">
        <v>1617</v>
      </c>
      <c r="G276" s="5">
        <v>126</v>
      </c>
      <c r="H276" s="11">
        <f>_xlfn.XLOOKUP(data[[#This Row],[Product]],products[Product],products[Cost per unit])</f>
        <v>7.16</v>
      </c>
      <c r="I276" s="11">
        <f>data[[#This Row],[Cost per unit]]*data[[#This Row],[Units]]</f>
        <v>902.16</v>
      </c>
    </row>
    <row r="277" spans="3:9" x14ac:dyDescent="0.3">
      <c r="C277" t="s">
        <v>6</v>
      </c>
      <c r="D277" t="s">
        <v>37</v>
      </c>
      <c r="E277" t="s">
        <v>26</v>
      </c>
      <c r="F277" s="4">
        <v>6818</v>
      </c>
      <c r="G277" s="5">
        <v>6</v>
      </c>
      <c r="H277" s="11">
        <f>_xlfn.XLOOKUP(data[[#This Row],[Product]],products[Product],products[Cost per unit])</f>
        <v>5.6</v>
      </c>
      <c r="I277" s="11">
        <f>data[[#This Row],[Cost per unit]]*data[[#This Row],[Units]]</f>
        <v>33.599999999999994</v>
      </c>
    </row>
    <row r="278" spans="3:9" x14ac:dyDescent="0.3">
      <c r="C278" t="s">
        <v>3</v>
      </c>
      <c r="D278" t="s">
        <v>35</v>
      </c>
      <c r="E278" t="s">
        <v>15</v>
      </c>
      <c r="F278" s="4">
        <v>6657</v>
      </c>
      <c r="G278" s="5">
        <v>276</v>
      </c>
      <c r="H278" s="11">
        <f>_xlfn.XLOOKUP(data[[#This Row],[Product]],products[Product],products[Cost per unit])</f>
        <v>11.73</v>
      </c>
      <c r="I278" s="11">
        <f>data[[#This Row],[Cost per unit]]*data[[#This Row],[Units]]</f>
        <v>3237.48</v>
      </c>
    </row>
    <row r="279" spans="3:9" x14ac:dyDescent="0.3">
      <c r="C279" t="s">
        <v>3</v>
      </c>
      <c r="D279" t="s">
        <v>34</v>
      </c>
      <c r="E279" t="s">
        <v>17</v>
      </c>
      <c r="F279" s="4">
        <v>2919</v>
      </c>
      <c r="G279" s="5">
        <v>93</v>
      </c>
      <c r="H279" s="11">
        <f>_xlfn.XLOOKUP(data[[#This Row],[Product]],products[Product],products[Cost per unit])</f>
        <v>3.11</v>
      </c>
      <c r="I279" s="11">
        <f>data[[#This Row],[Cost per unit]]*data[[#This Row],[Units]]</f>
        <v>289.22999999999996</v>
      </c>
    </row>
    <row r="280" spans="3:9" x14ac:dyDescent="0.3">
      <c r="C280" t="s">
        <v>2</v>
      </c>
      <c r="D280" t="s">
        <v>36</v>
      </c>
      <c r="E280" t="s">
        <v>31</v>
      </c>
      <c r="F280" s="4">
        <v>3094</v>
      </c>
      <c r="G280" s="5">
        <v>246</v>
      </c>
      <c r="H280" s="11">
        <f>_xlfn.XLOOKUP(data[[#This Row],[Product]],products[Product],products[Cost per unit])</f>
        <v>5.79</v>
      </c>
      <c r="I280" s="11">
        <f>data[[#This Row],[Cost per unit]]*data[[#This Row],[Units]]</f>
        <v>1424.34</v>
      </c>
    </row>
    <row r="281" spans="3:9" x14ac:dyDescent="0.3">
      <c r="C281" t="s">
        <v>6</v>
      </c>
      <c r="D281" t="s">
        <v>39</v>
      </c>
      <c r="E281" t="s">
        <v>24</v>
      </c>
      <c r="F281" s="4">
        <v>2989</v>
      </c>
      <c r="G281" s="5">
        <v>3</v>
      </c>
      <c r="H281" s="11">
        <f>_xlfn.XLOOKUP(data[[#This Row],[Product]],products[Product],products[Cost per unit])</f>
        <v>4.97</v>
      </c>
      <c r="I281" s="11">
        <f>data[[#This Row],[Cost per unit]]*data[[#This Row],[Units]]</f>
        <v>14.91</v>
      </c>
    </row>
    <row r="282" spans="3:9" x14ac:dyDescent="0.3">
      <c r="C282" t="s">
        <v>8</v>
      </c>
      <c r="D282" t="s">
        <v>38</v>
      </c>
      <c r="E282" t="s">
        <v>27</v>
      </c>
      <c r="F282" s="4">
        <v>2268</v>
      </c>
      <c r="G282" s="5">
        <v>63</v>
      </c>
      <c r="H282" s="11">
        <f>_xlfn.XLOOKUP(data[[#This Row],[Product]],products[Product],products[Cost per unit])</f>
        <v>16.73</v>
      </c>
      <c r="I282" s="11">
        <f>data[[#This Row],[Cost per unit]]*data[[#This Row],[Units]]</f>
        <v>1053.99</v>
      </c>
    </row>
    <row r="283" spans="3:9" x14ac:dyDescent="0.3">
      <c r="C283" t="s">
        <v>5</v>
      </c>
      <c r="D283" t="s">
        <v>35</v>
      </c>
      <c r="E283" t="s">
        <v>31</v>
      </c>
      <c r="F283" s="4">
        <v>4753</v>
      </c>
      <c r="G283" s="5">
        <v>246</v>
      </c>
      <c r="H283" s="11">
        <f>_xlfn.XLOOKUP(data[[#This Row],[Product]],products[Product],products[Cost per unit])</f>
        <v>5.79</v>
      </c>
      <c r="I283" s="11">
        <f>data[[#This Row],[Cost per unit]]*data[[#This Row],[Units]]</f>
        <v>1424.34</v>
      </c>
    </row>
    <row r="284" spans="3:9" x14ac:dyDescent="0.3">
      <c r="C284" t="s">
        <v>2</v>
      </c>
      <c r="D284" t="s">
        <v>34</v>
      </c>
      <c r="E284" t="s">
        <v>19</v>
      </c>
      <c r="F284" s="4">
        <v>7511</v>
      </c>
      <c r="G284" s="5">
        <v>120</v>
      </c>
      <c r="H284" s="11">
        <f>_xlfn.XLOOKUP(data[[#This Row],[Product]],products[Product],products[Cost per unit])</f>
        <v>7.64</v>
      </c>
      <c r="I284" s="11">
        <f>data[[#This Row],[Cost per unit]]*data[[#This Row],[Units]]</f>
        <v>916.8</v>
      </c>
    </row>
    <row r="285" spans="3:9" x14ac:dyDescent="0.3">
      <c r="C285" t="s">
        <v>2</v>
      </c>
      <c r="D285" t="s">
        <v>38</v>
      </c>
      <c r="E285" t="s">
        <v>31</v>
      </c>
      <c r="F285" s="4">
        <v>4326</v>
      </c>
      <c r="G285" s="5">
        <v>348</v>
      </c>
      <c r="H285" s="11">
        <f>_xlfn.XLOOKUP(data[[#This Row],[Product]],products[Product],products[Cost per unit])</f>
        <v>5.79</v>
      </c>
      <c r="I285" s="11">
        <f>data[[#This Row],[Cost per unit]]*data[[#This Row],[Units]]</f>
        <v>2014.92</v>
      </c>
    </row>
    <row r="286" spans="3:9" x14ac:dyDescent="0.3">
      <c r="C286" t="s">
        <v>41</v>
      </c>
      <c r="D286" t="s">
        <v>34</v>
      </c>
      <c r="E286" t="s">
        <v>23</v>
      </c>
      <c r="F286" s="4">
        <v>4935</v>
      </c>
      <c r="G286" s="5">
        <v>126</v>
      </c>
      <c r="H286" s="11">
        <f>_xlfn.XLOOKUP(data[[#This Row],[Product]],products[Product],products[Cost per unit])</f>
        <v>6.49</v>
      </c>
      <c r="I286" s="11">
        <f>data[[#This Row],[Cost per unit]]*data[[#This Row],[Units]]</f>
        <v>817.74</v>
      </c>
    </row>
    <row r="287" spans="3:9" x14ac:dyDescent="0.3">
      <c r="C287" t="s">
        <v>6</v>
      </c>
      <c r="D287" t="s">
        <v>35</v>
      </c>
      <c r="E287" t="s">
        <v>30</v>
      </c>
      <c r="F287" s="4">
        <v>4781</v>
      </c>
      <c r="G287" s="5">
        <v>123</v>
      </c>
      <c r="H287" s="11">
        <f>_xlfn.XLOOKUP(data[[#This Row],[Product]],products[Product],products[Cost per unit])</f>
        <v>14.49</v>
      </c>
      <c r="I287" s="11">
        <f>data[[#This Row],[Cost per unit]]*data[[#This Row],[Units]]</f>
        <v>1782.27</v>
      </c>
    </row>
    <row r="288" spans="3:9" x14ac:dyDescent="0.3">
      <c r="C288" t="s">
        <v>5</v>
      </c>
      <c r="D288" t="s">
        <v>38</v>
      </c>
      <c r="E288" t="s">
        <v>25</v>
      </c>
      <c r="F288" s="4">
        <v>7483</v>
      </c>
      <c r="G288" s="5">
        <v>45</v>
      </c>
      <c r="H288" s="11">
        <f>_xlfn.XLOOKUP(data[[#This Row],[Product]],products[Product],products[Cost per unit])</f>
        <v>13.15</v>
      </c>
      <c r="I288" s="11">
        <f>data[[#This Row],[Cost per unit]]*data[[#This Row],[Units]]</f>
        <v>591.75</v>
      </c>
    </row>
    <row r="289" spans="3:9" x14ac:dyDescent="0.3">
      <c r="C289" t="s">
        <v>10</v>
      </c>
      <c r="D289" t="s">
        <v>38</v>
      </c>
      <c r="E289" t="s">
        <v>4</v>
      </c>
      <c r="F289" s="4">
        <v>6860</v>
      </c>
      <c r="G289" s="5">
        <v>126</v>
      </c>
      <c r="H289" s="11">
        <f>_xlfn.XLOOKUP(data[[#This Row],[Product]],products[Product],products[Cost per unit])</f>
        <v>11.88</v>
      </c>
      <c r="I289" s="11">
        <f>data[[#This Row],[Cost per unit]]*data[[#This Row],[Units]]</f>
        <v>1496.88</v>
      </c>
    </row>
    <row r="290" spans="3:9" x14ac:dyDescent="0.3">
      <c r="C290" t="s">
        <v>40</v>
      </c>
      <c r="D290" t="s">
        <v>37</v>
      </c>
      <c r="E290" t="s">
        <v>29</v>
      </c>
      <c r="F290" s="4">
        <v>9002</v>
      </c>
      <c r="G290" s="5">
        <v>72</v>
      </c>
      <c r="H290" s="11">
        <f>_xlfn.XLOOKUP(data[[#This Row],[Product]],products[Product],products[Cost per unit])</f>
        <v>7.16</v>
      </c>
      <c r="I290" s="11">
        <f>data[[#This Row],[Cost per unit]]*data[[#This Row],[Units]]</f>
        <v>515.52</v>
      </c>
    </row>
    <row r="291" spans="3:9" x14ac:dyDescent="0.3">
      <c r="C291" t="s">
        <v>6</v>
      </c>
      <c r="D291" t="s">
        <v>36</v>
      </c>
      <c r="E291" t="s">
        <v>29</v>
      </c>
      <c r="F291" s="4">
        <v>1400</v>
      </c>
      <c r="G291" s="5">
        <v>135</v>
      </c>
      <c r="H291" s="11">
        <f>_xlfn.XLOOKUP(data[[#This Row],[Product]],products[Product],products[Cost per unit])</f>
        <v>7.16</v>
      </c>
      <c r="I291" s="11">
        <f>data[[#This Row],[Cost per unit]]*data[[#This Row],[Units]]</f>
        <v>966.6</v>
      </c>
    </row>
    <row r="292" spans="3:9" x14ac:dyDescent="0.3">
      <c r="C292" t="s">
        <v>10</v>
      </c>
      <c r="D292" t="s">
        <v>34</v>
      </c>
      <c r="E292" t="s">
        <v>22</v>
      </c>
      <c r="F292" s="4">
        <v>4053</v>
      </c>
      <c r="G292" s="5">
        <v>24</v>
      </c>
      <c r="H292" s="11">
        <f>_xlfn.XLOOKUP(data[[#This Row],[Product]],products[Product],products[Cost per unit])</f>
        <v>9.77</v>
      </c>
      <c r="I292" s="11">
        <f>data[[#This Row],[Cost per unit]]*data[[#This Row],[Units]]</f>
        <v>234.48</v>
      </c>
    </row>
    <row r="293" spans="3:9" x14ac:dyDescent="0.3">
      <c r="C293" t="s">
        <v>7</v>
      </c>
      <c r="D293" t="s">
        <v>36</v>
      </c>
      <c r="E293" t="s">
        <v>31</v>
      </c>
      <c r="F293" s="4">
        <v>2149</v>
      </c>
      <c r="G293" s="5">
        <v>117</v>
      </c>
      <c r="H293" s="11">
        <f>_xlfn.XLOOKUP(data[[#This Row],[Product]],products[Product],products[Cost per unit])</f>
        <v>5.79</v>
      </c>
      <c r="I293" s="11">
        <f>data[[#This Row],[Cost per unit]]*data[[#This Row],[Units]]</f>
        <v>677.43</v>
      </c>
    </row>
    <row r="294" spans="3:9" x14ac:dyDescent="0.3">
      <c r="C294" t="s">
        <v>3</v>
      </c>
      <c r="D294" t="s">
        <v>39</v>
      </c>
      <c r="E294" t="s">
        <v>29</v>
      </c>
      <c r="F294" s="4">
        <v>3640</v>
      </c>
      <c r="G294" s="5">
        <v>51</v>
      </c>
      <c r="H294" s="11">
        <f>_xlfn.XLOOKUP(data[[#This Row],[Product]],products[Product],products[Cost per unit])</f>
        <v>7.16</v>
      </c>
      <c r="I294" s="11">
        <f>data[[#This Row],[Cost per unit]]*data[[#This Row],[Units]]</f>
        <v>365.16</v>
      </c>
    </row>
    <row r="295" spans="3:9" x14ac:dyDescent="0.3">
      <c r="C295" t="s">
        <v>2</v>
      </c>
      <c r="D295" t="s">
        <v>39</v>
      </c>
      <c r="E295" t="s">
        <v>23</v>
      </c>
      <c r="F295" s="4">
        <v>630</v>
      </c>
      <c r="G295" s="5">
        <v>36</v>
      </c>
      <c r="H295" s="11">
        <f>_xlfn.XLOOKUP(data[[#This Row],[Product]],products[Product],products[Cost per unit])</f>
        <v>6.49</v>
      </c>
      <c r="I295" s="11">
        <f>data[[#This Row],[Cost per unit]]*data[[#This Row],[Units]]</f>
        <v>233.64000000000001</v>
      </c>
    </row>
    <row r="296" spans="3:9" x14ac:dyDescent="0.3">
      <c r="C296" t="s">
        <v>9</v>
      </c>
      <c r="D296" t="s">
        <v>35</v>
      </c>
      <c r="E296" t="s">
        <v>27</v>
      </c>
      <c r="F296" s="4">
        <v>2429</v>
      </c>
      <c r="G296" s="5">
        <v>144</v>
      </c>
      <c r="H296" s="11">
        <f>_xlfn.XLOOKUP(data[[#This Row],[Product]],products[Product],products[Cost per unit])</f>
        <v>16.73</v>
      </c>
      <c r="I296" s="11">
        <f>data[[#This Row],[Cost per unit]]*data[[#This Row],[Units]]</f>
        <v>2409.12</v>
      </c>
    </row>
    <row r="297" spans="3:9" x14ac:dyDescent="0.3">
      <c r="C297" t="s">
        <v>9</v>
      </c>
      <c r="D297" t="s">
        <v>36</v>
      </c>
      <c r="E297" t="s">
        <v>25</v>
      </c>
      <c r="F297" s="4">
        <v>2142</v>
      </c>
      <c r="G297" s="5">
        <v>114</v>
      </c>
      <c r="H297" s="11">
        <f>_xlfn.XLOOKUP(data[[#This Row],[Product]],products[Product],products[Cost per unit])</f>
        <v>13.15</v>
      </c>
      <c r="I297" s="11">
        <f>data[[#This Row],[Cost per unit]]*data[[#This Row],[Units]]</f>
        <v>1499.1000000000001</v>
      </c>
    </row>
    <row r="298" spans="3:9" x14ac:dyDescent="0.3">
      <c r="C298" t="s">
        <v>7</v>
      </c>
      <c r="D298" t="s">
        <v>37</v>
      </c>
      <c r="E298" t="s">
        <v>30</v>
      </c>
      <c r="F298" s="4">
        <v>6454</v>
      </c>
      <c r="G298" s="5">
        <v>54</v>
      </c>
      <c r="H298" s="11">
        <f>_xlfn.XLOOKUP(data[[#This Row],[Product]],products[Product],products[Cost per unit])</f>
        <v>14.49</v>
      </c>
      <c r="I298" s="11">
        <f>data[[#This Row],[Cost per unit]]*data[[#This Row],[Units]]</f>
        <v>782.46</v>
      </c>
    </row>
    <row r="299" spans="3:9" x14ac:dyDescent="0.3">
      <c r="C299" t="s">
        <v>7</v>
      </c>
      <c r="D299" t="s">
        <v>37</v>
      </c>
      <c r="E299" t="s">
        <v>16</v>
      </c>
      <c r="F299" s="4">
        <v>4487</v>
      </c>
      <c r="G299" s="5">
        <v>333</v>
      </c>
      <c r="H299" s="11">
        <f>_xlfn.XLOOKUP(data[[#This Row],[Product]],products[Product],products[Cost per unit])</f>
        <v>8.7899999999999991</v>
      </c>
      <c r="I299" s="11">
        <f>data[[#This Row],[Cost per unit]]*data[[#This Row],[Units]]</f>
        <v>2927.0699999999997</v>
      </c>
    </row>
    <row r="300" spans="3:9" x14ac:dyDescent="0.3">
      <c r="C300" t="s">
        <v>3</v>
      </c>
      <c r="D300" t="s">
        <v>37</v>
      </c>
      <c r="E300" t="s">
        <v>4</v>
      </c>
      <c r="F300" s="4">
        <v>938</v>
      </c>
      <c r="G300" s="5">
        <v>366</v>
      </c>
      <c r="H300" s="11">
        <f>_xlfn.XLOOKUP(data[[#This Row],[Product]],products[Product],products[Cost per unit])</f>
        <v>11.88</v>
      </c>
      <c r="I300" s="11">
        <f>data[[#This Row],[Cost per unit]]*data[[#This Row],[Units]]</f>
        <v>4348.08</v>
      </c>
    </row>
    <row r="301" spans="3:9" x14ac:dyDescent="0.3">
      <c r="C301" t="s">
        <v>3</v>
      </c>
      <c r="D301" t="s">
        <v>38</v>
      </c>
      <c r="E301" t="s">
        <v>26</v>
      </c>
      <c r="F301" s="4">
        <v>8841</v>
      </c>
      <c r="G301" s="5">
        <v>303</v>
      </c>
      <c r="H301" s="11">
        <f>_xlfn.XLOOKUP(data[[#This Row],[Product]],products[Product],products[Cost per unit])</f>
        <v>5.6</v>
      </c>
      <c r="I301" s="11">
        <f>data[[#This Row],[Cost per unit]]*data[[#This Row],[Units]]</f>
        <v>1696.8</v>
      </c>
    </row>
    <row r="302" spans="3:9" x14ac:dyDescent="0.3">
      <c r="C302" t="s">
        <v>2</v>
      </c>
      <c r="D302" t="s">
        <v>39</v>
      </c>
      <c r="E302" t="s">
        <v>33</v>
      </c>
      <c r="F302" s="4">
        <v>4018</v>
      </c>
      <c r="G302" s="5">
        <v>126</v>
      </c>
      <c r="H302" s="11">
        <f>_xlfn.XLOOKUP(data[[#This Row],[Product]],products[Product],products[Cost per unit])</f>
        <v>12.37</v>
      </c>
      <c r="I302" s="11">
        <f>data[[#This Row],[Cost per unit]]*data[[#This Row],[Units]]</f>
        <v>1558.62</v>
      </c>
    </row>
    <row r="303" spans="3:9" x14ac:dyDescent="0.3">
      <c r="C303" t="s">
        <v>41</v>
      </c>
      <c r="D303" t="s">
        <v>37</v>
      </c>
      <c r="E303" t="s">
        <v>15</v>
      </c>
      <c r="F303" s="4">
        <v>714</v>
      </c>
      <c r="G303" s="5">
        <v>231</v>
      </c>
      <c r="H303" s="11">
        <f>_xlfn.XLOOKUP(data[[#This Row],[Product]],products[Product],products[Cost per unit])</f>
        <v>11.73</v>
      </c>
      <c r="I303" s="11">
        <f>data[[#This Row],[Cost per unit]]*data[[#This Row],[Units]]</f>
        <v>2709.63</v>
      </c>
    </row>
    <row r="304" spans="3:9" x14ac:dyDescent="0.3">
      <c r="C304" t="s">
        <v>9</v>
      </c>
      <c r="D304" t="s">
        <v>38</v>
      </c>
      <c r="E304" t="s">
        <v>25</v>
      </c>
      <c r="F304" s="4">
        <v>3850</v>
      </c>
      <c r="G304" s="5">
        <v>102</v>
      </c>
      <c r="H304" s="11">
        <f>_xlfn.XLOOKUP(data[[#This Row],[Product]],products[Product],products[Cost per unit])</f>
        <v>13.15</v>
      </c>
      <c r="I304" s="11">
        <f>data[[#This Row],[Cost per unit]]*data[[#This Row],[Units]]</f>
        <v>1341.3</v>
      </c>
    </row>
    <row r="305" spans="6:7" x14ac:dyDescent="0.3">
      <c r="F305" s="4"/>
      <c r="G305" s="5"/>
    </row>
    <row r="306" spans="6:7" x14ac:dyDescent="0.3">
      <c r="F306" s="4"/>
      <c r="G306" s="5"/>
    </row>
    <row r="307" spans="6:7" x14ac:dyDescent="0.3">
      <c r="F307" s="4"/>
      <c r="G307" s="5"/>
    </row>
    <row r="308" spans="6:7" x14ac:dyDescent="0.3">
      <c r="F308" s="4"/>
      <c r="G308" s="5"/>
    </row>
    <row r="309" spans="6:7" x14ac:dyDescent="0.3">
      <c r="F309" s="4"/>
      <c r="G309" s="5"/>
    </row>
    <row r="310" spans="6:7" x14ac:dyDescent="0.3">
      <c r="F310" s="4"/>
      <c r="G310" s="5"/>
    </row>
    <row r="311" spans="6:7" x14ac:dyDescent="0.3">
      <c r="F311" s="4"/>
      <c r="G311" s="5"/>
    </row>
    <row r="312" spans="6:7" x14ac:dyDescent="0.3">
      <c r="F312" s="4"/>
      <c r="G312" s="5"/>
    </row>
    <row r="313" spans="6:7" x14ac:dyDescent="0.3">
      <c r="F313" s="4"/>
      <c r="G313" s="5"/>
    </row>
    <row r="314" spans="6:7" x14ac:dyDescent="0.3">
      <c r="F314" s="4"/>
      <c r="G314" s="5"/>
    </row>
    <row r="315" spans="6:7" x14ac:dyDescent="0.3">
      <c r="F315" s="4"/>
      <c r="G315" s="5"/>
    </row>
    <row r="316" spans="6:7" x14ac:dyDescent="0.3">
      <c r="F316" s="4"/>
      <c r="G316" s="5"/>
    </row>
    <row r="317" spans="6:7" x14ac:dyDescent="0.3">
      <c r="F317" s="4"/>
      <c r="G317" s="5"/>
    </row>
    <row r="318" spans="6:7" x14ac:dyDescent="0.3">
      <c r="F318" s="4"/>
      <c r="G318" s="5"/>
    </row>
    <row r="319" spans="6:7" x14ac:dyDescent="0.3">
      <c r="F319" s="4"/>
      <c r="G319" s="5"/>
    </row>
    <row r="320" spans="6:7"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sheetData>
  <mergeCells count="1">
    <mergeCell ref="H3:I3"/>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91" zoomScaleNormal="91" workbookViewId="0"/>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Data!L12</f>
        <v>Profits by product (using products table)</v>
      </c>
    </row>
    <row r="2" spans="1:4" s="12" customFormat="1" x14ac:dyDescent="0.3">
      <c r="A2" s="13"/>
      <c r="B2" s="15" t="s">
        <v>88</v>
      </c>
    </row>
    <row r="5" spans="1:4" x14ac:dyDescent="0.3">
      <c r="C5" s="22" t="s">
        <v>64</v>
      </c>
      <c r="D5" t="s">
        <v>71</v>
      </c>
    </row>
    <row r="6" spans="1:4" x14ac:dyDescent="0.3">
      <c r="C6" s="23" t="s">
        <v>26</v>
      </c>
      <c r="D6" s="27">
        <v>58277.8</v>
      </c>
    </row>
    <row r="7" spans="1:4" x14ac:dyDescent="0.3">
      <c r="C7" s="23" t="s">
        <v>17</v>
      </c>
      <c r="D7" s="27">
        <v>56471.590000000004</v>
      </c>
    </row>
    <row r="8" spans="1:4" x14ac:dyDescent="0.3">
      <c r="C8" s="23" t="s">
        <v>32</v>
      </c>
      <c r="D8" s="27">
        <v>52063.35</v>
      </c>
    </row>
    <row r="9" spans="1:4" x14ac:dyDescent="0.3">
      <c r="C9" s="23" t="s">
        <v>15</v>
      </c>
      <c r="D9" s="27">
        <v>50988.91</v>
      </c>
    </row>
    <row r="10" spans="1:4" x14ac:dyDescent="0.3">
      <c r="C10" s="23" t="s">
        <v>22</v>
      </c>
      <c r="D10" s="27">
        <v>46234.960000000006</v>
      </c>
    </row>
    <row r="11" spans="1:4" x14ac:dyDescent="0.3">
      <c r="C11" s="23" t="s">
        <v>33</v>
      </c>
      <c r="D11" s="27">
        <v>46226.020000000004</v>
      </c>
    </row>
    <row r="12" spans="1:4" x14ac:dyDescent="0.3">
      <c r="C12" s="23" t="s">
        <v>23</v>
      </c>
      <c r="D12" s="27">
        <v>44884.12</v>
      </c>
    </row>
    <row r="13" spans="1:4" x14ac:dyDescent="0.3">
      <c r="C13" s="23" t="s">
        <v>16</v>
      </c>
      <c r="D13" s="27">
        <v>43177.340000000004</v>
      </c>
    </row>
    <row r="14" spans="1:4" x14ac:dyDescent="0.3">
      <c r="C14" s="23" t="s">
        <v>18</v>
      </c>
      <c r="D14" s="27">
        <v>40814.559999999998</v>
      </c>
    </row>
    <row r="15" spans="1:4" x14ac:dyDescent="0.3">
      <c r="C15" s="23" t="s">
        <v>28</v>
      </c>
      <c r="D15" s="27">
        <v>39084.340000000004</v>
      </c>
    </row>
    <row r="16" spans="1:4" x14ac:dyDescent="0.3">
      <c r="C16" s="23" t="s">
        <v>29</v>
      </c>
      <c r="D16" s="27">
        <v>36700.840000000004</v>
      </c>
    </row>
    <row r="17" spans="3:4" x14ac:dyDescent="0.3">
      <c r="C17" s="23" t="s">
        <v>20</v>
      </c>
      <c r="D17" s="27">
        <v>31390.480000000003</v>
      </c>
    </row>
    <row r="18" spans="3:4" x14ac:dyDescent="0.3">
      <c r="C18" s="23" t="s">
        <v>24</v>
      </c>
      <c r="D18" s="27">
        <v>30189.32</v>
      </c>
    </row>
    <row r="19" spans="3:4" x14ac:dyDescent="0.3">
      <c r="C19" s="23" t="s">
        <v>19</v>
      </c>
      <c r="D19" s="27">
        <v>29800.160000000003</v>
      </c>
    </row>
    <row r="20" spans="3:4" x14ac:dyDescent="0.3">
      <c r="C20" s="23" t="s">
        <v>13</v>
      </c>
      <c r="D20" s="27">
        <v>29721.27</v>
      </c>
    </row>
    <row r="21" spans="3:4" x14ac:dyDescent="0.3">
      <c r="C21" s="23" t="s">
        <v>25</v>
      </c>
      <c r="D21" s="27">
        <v>29678.099999999995</v>
      </c>
    </row>
    <row r="22" spans="3:4" x14ac:dyDescent="0.3">
      <c r="C22" s="23" t="s">
        <v>31</v>
      </c>
      <c r="D22" s="27">
        <v>29518.43</v>
      </c>
    </row>
    <row r="23" spans="3:4" x14ac:dyDescent="0.3">
      <c r="C23" s="23" t="s">
        <v>21</v>
      </c>
      <c r="D23" s="27">
        <v>26000</v>
      </c>
    </row>
    <row r="24" spans="3:4" x14ac:dyDescent="0.3">
      <c r="C24" s="23" t="s">
        <v>30</v>
      </c>
      <c r="D24" s="27">
        <v>25899.020000000011</v>
      </c>
    </row>
    <row r="25" spans="3:4" x14ac:dyDescent="0.3">
      <c r="C25" s="23" t="s">
        <v>27</v>
      </c>
      <c r="D25" s="27">
        <v>19572.14</v>
      </c>
    </row>
    <row r="26" spans="3:4" x14ac:dyDescent="0.3">
      <c r="C26" s="23" t="s">
        <v>14</v>
      </c>
      <c r="D26" s="27">
        <v>19525.600000000002</v>
      </c>
    </row>
    <row r="27" spans="3:4" x14ac:dyDescent="0.3">
      <c r="C27" s="23" t="s">
        <v>4</v>
      </c>
      <c r="D27" s="27">
        <v>14946.919999999998</v>
      </c>
    </row>
    <row r="28" spans="3:4" x14ac:dyDescent="0.3">
      <c r="C28" s="23" t="s">
        <v>65</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7"/>
  <sheetViews>
    <sheetView showGridLines="0" zoomScaleNormal="100" workbookViewId="0"/>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1" max="15" width="10.44140625" customWidth="1"/>
    <col min="16" max="16" width="12.88671875" customWidth="1"/>
  </cols>
  <sheetData>
    <row r="1" spans="1:18" s="2" customFormat="1" ht="52.5" customHeight="1" x14ac:dyDescent="0.3">
      <c r="A1" s="1"/>
      <c r="B1" s="14">
        <v>9</v>
      </c>
      <c r="C1" s="3" t="str">
        <f>Data!L13</f>
        <v>Dynamic country-level Sales Report</v>
      </c>
    </row>
    <row r="3" spans="1:18" x14ac:dyDescent="0.3">
      <c r="C3" t="s">
        <v>73</v>
      </c>
      <c r="E3" s="28" t="s">
        <v>36</v>
      </c>
      <c r="P3" t="s">
        <v>72</v>
      </c>
      <c r="R3" t="s">
        <v>81</v>
      </c>
    </row>
    <row r="4" spans="1:18" x14ac:dyDescent="0.3">
      <c r="P4" t="s">
        <v>34</v>
      </c>
      <c r="R4" t="s">
        <v>2</v>
      </c>
    </row>
    <row r="5" spans="1:18" x14ac:dyDescent="0.3">
      <c r="C5" s="29" t="s">
        <v>74</v>
      </c>
      <c r="D5" s="29"/>
      <c r="E5" s="29"/>
      <c r="F5" s="29"/>
      <c r="H5" s="29" t="s">
        <v>80</v>
      </c>
      <c r="I5" s="29"/>
      <c r="J5" s="29"/>
      <c r="K5" s="29"/>
      <c r="L5" s="29"/>
      <c r="P5" t="s">
        <v>36</v>
      </c>
      <c r="R5" t="s">
        <v>8</v>
      </c>
    </row>
    <row r="6" spans="1:18" x14ac:dyDescent="0.3">
      <c r="P6" t="s">
        <v>35</v>
      </c>
      <c r="R6" t="s">
        <v>41</v>
      </c>
    </row>
    <row r="7" spans="1:18" x14ac:dyDescent="0.3">
      <c r="D7" s="18" t="s">
        <v>79</v>
      </c>
      <c r="E7" s="18"/>
      <c r="F7" s="18">
        <f>COUNTIFS(data[Geography],E3)</f>
        <v>50</v>
      </c>
      <c r="I7" s="31"/>
      <c r="J7" s="32" t="s">
        <v>1</v>
      </c>
      <c r="K7" s="32" t="s">
        <v>50</v>
      </c>
      <c r="L7" s="33" t="s">
        <v>82</v>
      </c>
      <c r="P7" t="s">
        <v>38</v>
      </c>
      <c r="R7" t="s">
        <v>7</v>
      </c>
    </row>
    <row r="8" spans="1:18" x14ac:dyDescent="0.3">
      <c r="I8" s="18" t="s">
        <v>2</v>
      </c>
      <c r="J8" s="30">
        <f>SUMIFS(data[Amount], data[Sales Person],$I8, data[Geography],$E$3)</f>
        <v>23709</v>
      </c>
      <c r="K8" s="20">
        <f>SUMIFS(data[Units], data[Sales Person],$I8, data[Geography],$E$3)</f>
        <v>909</v>
      </c>
      <c r="L8" s="34">
        <f>IF(J8&gt;12000,1,-1)</f>
        <v>1</v>
      </c>
      <c r="P8" t="s">
        <v>39</v>
      </c>
      <c r="R8" t="s">
        <v>6</v>
      </c>
    </row>
    <row r="9" spans="1:18" x14ac:dyDescent="0.3">
      <c r="D9" s="31"/>
      <c r="E9" s="32" t="s">
        <v>78</v>
      </c>
      <c r="F9" s="32" t="s">
        <v>54</v>
      </c>
      <c r="I9" s="18" t="s">
        <v>8</v>
      </c>
      <c r="J9" s="30">
        <f>SUMIFS(data[Amount], data[Sales Person],$I9, data[Geography],$E$3)</f>
        <v>5019</v>
      </c>
      <c r="K9" s="20">
        <f>SUMIFS(data[Units], data[Sales Person],$I9, data[Geography],$E$3)</f>
        <v>150</v>
      </c>
      <c r="L9" s="34">
        <f t="shared" ref="L9:L17" si="0">IF(J9&gt;12000,1,-1)</f>
        <v>-1</v>
      </c>
      <c r="P9" t="s">
        <v>37</v>
      </c>
      <c r="R9" t="s">
        <v>5</v>
      </c>
    </row>
    <row r="10" spans="1:18" x14ac:dyDescent="0.3">
      <c r="D10" s="18" t="s">
        <v>75</v>
      </c>
      <c r="E10" s="30">
        <f>SUMIFS(data[Amount], data[Geography],E$3)</f>
        <v>237944</v>
      </c>
      <c r="F10" s="30">
        <f>AVERAGEIFS(data[Amount], data[Geography],E$3)</f>
        <v>4758.88</v>
      </c>
      <c r="I10" s="18" t="s">
        <v>41</v>
      </c>
      <c r="J10" s="30">
        <f>SUMIFS(data[Amount], data[Sales Person],$I10, data[Geography],$E$3)</f>
        <v>39242</v>
      </c>
      <c r="K10" s="20">
        <f>SUMIFS(data[Units], data[Sales Person],$I10, data[Geography],$E$3)</f>
        <v>1482</v>
      </c>
      <c r="L10" s="34">
        <f t="shared" si="0"/>
        <v>1</v>
      </c>
      <c r="R10" t="s">
        <v>3</v>
      </c>
    </row>
    <row r="11" spans="1:18" x14ac:dyDescent="0.3">
      <c r="D11" s="18" t="s">
        <v>70</v>
      </c>
      <c r="E11" s="30">
        <f>SUMIFS(data[Cost], data[Geography],E$3)</f>
        <v>68259.839999999997</v>
      </c>
      <c r="F11" s="30">
        <f>AVERAGEIFS(data[Cost], data[Geography],E$3)</f>
        <v>1365.1967999999999</v>
      </c>
      <c r="I11" s="18" t="s">
        <v>7</v>
      </c>
      <c r="J11" s="30">
        <f>SUMIFS(data[Amount], data[Sales Person],$I11, data[Geography],$E$3)</f>
        <v>21931</v>
      </c>
      <c r="K11" s="20">
        <f>SUMIFS(data[Units], data[Sales Person],$I11, data[Geography],$E$3)</f>
        <v>975</v>
      </c>
      <c r="L11" s="34">
        <f t="shared" si="0"/>
        <v>1</v>
      </c>
      <c r="R11" t="s">
        <v>9</v>
      </c>
    </row>
    <row r="12" spans="1:18" x14ac:dyDescent="0.3">
      <c r="D12" s="18" t="s">
        <v>77</v>
      </c>
      <c r="E12" s="30">
        <f>E10-E11</f>
        <v>169684.16</v>
      </c>
      <c r="F12" s="30">
        <f>F10-F11</f>
        <v>3393.6832000000004</v>
      </c>
      <c r="I12" s="18" t="s">
        <v>6</v>
      </c>
      <c r="J12" s="30">
        <f>SUMIFS(data[Amount], data[Sales Person],$I12, data[Geography],$E$3)</f>
        <v>27377</v>
      </c>
      <c r="K12" s="20">
        <f>SUMIFS(data[Units], data[Sales Person],$I12, data[Geography],$E$3)</f>
        <v>513</v>
      </c>
      <c r="L12" s="34">
        <f t="shared" si="0"/>
        <v>1</v>
      </c>
      <c r="R12" t="s">
        <v>10</v>
      </c>
    </row>
    <row r="13" spans="1:18" x14ac:dyDescent="0.3">
      <c r="D13" s="18" t="s">
        <v>76</v>
      </c>
      <c r="E13" s="20">
        <f>SUMIFS(data[Units], data[Geography],E$3)</f>
        <v>7302</v>
      </c>
      <c r="F13" s="20">
        <f>AVERAGEIFS(data[Units], data[Geography],E$3)</f>
        <v>146.04</v>
      </c>
      <c r="I13" s="18" t="s">
        <v>5</v>
      </c>
      <c r="J13" s="30">
        <f>SUMIFS(data[Amount], data[Sales Person],$I13, data[Geography],$E$3)</f>
        <v>39620</v>
      </c>
      <c r="K13" s="20">
        <f>SUMIFS(data[Units], data[Sales Person],$I13, data[Geography],$E$3)</f>
        <v>573</v>
      </c>
      <c r="L13" s="34">
        <f t="shared" si="0"/>
        <v>1</v>
      </c>
      <c r="R13" t="s">
        <v>40</v>
      </c>
    </row>
    <row r="14" spans="1:18" x14ac:dyDescent="0.3">
      <c r="I14" s="18" t="s">
        <v>3</v>
      </c>
      <c r="J14" s="30">
        <f>SUMIFS(data[Amount], data[Sales Person],$I14, data[Geography],$E$3)</f>
        <v>18564</v>
      </c>
      <c r="K14" s="20">
        <f>SUMIFS(data[Units], data[Sales Person],$I14, data[Geography],$E$3)</f>
        <v>420</v>
      </c>
      <c r="L14" s="34">
        <f t="shared" si="0"/>
        <v>1</v>
      </c>
    </row>
    <row r="15" spans="1:18" x14ac:dyDescent="0.3">
      <c r="I15" s="18" t="s">
        <v>9</v>
      </c>
      <c r="J15" s="30">
        <f>SUMIFS(data[Amount], data[Sales Person],$I15, data[Geography],$E$3)</f>
        <v>25669</v>
      </c>
      <c r="K15" s="20">
        <f>SUMIFS(data[Units], data[Sales Person],$I15, data[Geography],$E$3)</f>
        <v>564</v>
      </c>
      <c r="L15" s="34">
        <f t="shared" si="0"/>
        <v>1</v>
      </c>
    </row>
    <row r="16" spans="1:18" x14ac:dyDescent="0.3">
      <c r="I16" s="18" t="s">
        <v>10</v>
      </c>
      <c r="J16" s="30">
        <f>SUMIFS(data[Amount], data[Sales Person],$I16, data[Geography],$E$3)</f>
        <v>13797</v>
      </c>
      <c r="K16" s="20">
        <f>SUMIFS(data[Units], data[Sales Person],$I16, data[Geography],$E$3)</f>
        <v>1053</v>
      </c>
      <c r="L16" s="34">
        <f t="shared" si="0"/>
        <v>1</v>
      </c>
    </row>
    <row r="17" spans="9:12" x14ac:dyDescent="0.3">
      <c r="I17" s="18" t="s">
        <v>40</v>
      </c>
      <c r="J17" s="30">
        <f>SUMIFS(data[Amount], data[Sales Person],$I17, data[Geography],$E$3)</f>
        <v>23016</v>
      </c>
      <c r="K17" s="20">
        <f>SUMIFS(data[Units], data[Sales Person],$I17, data[Geography],$E$3)</f>
        <v>663</v>
      </c>
      <c r="L17" s="34">
        <f t="shared" si="0"/>
        <v>1</v>
      </c>
    </row>
  </sheetData>
  <conditionalFormatting sqref="J8:J17">
    <cfRule type="dataBar" priority="8">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3" xr:uid="{10A76BEA-5A13-449B-BCF3-CB3B80D39EFF}">
      <formula1>$P$4:$P$9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J8:J17</xm:sqref>
        </x14:conditionalFormatting>
        <x14:conditionalFormatting xmlns:xm="http://schemas.microsoft.com/office/excel/2006/main">
          <x14:cfRule type="iconSet" priority="6"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L8:L17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zoomScale="97" zoomScaleNormal="97" workbookViewId="0"/>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Data!L14</f>
        <v>Which products to discontinue?</v>
      </c>
    </row>
    <row r="2" spans="1:7" s="12" customFormat="1" x14ac:dyDescent="0.3">
      <c r="A2" s="13"/>
      <c r="B2" s="15" t="s">
        <v>88</v>
      </c>
    </row>
    <row r="5" spans="1:7" x14ac:dyDescent="0.3">
      <c r="C5" s="22" t="s">
        <v>64</v>
      </c>
      <c r="D5" t="s">
        <v>66</v>
      </c>
      <c r="E5" t="s">
        <v>67</v>
      </c>
      <c r="F5" t="s">
        <v>71</v>
      </c>
      <c r="G5" t="s">
        <v>83</v>
      </c>
    </row>
    <row r="6" spans="1:7" x14ac:dyDescent="0.3">
      <c r="C6" s="23" t="s">
        <v>4</v>
      </c>
      <c r="D6">
        <v>33551</v>
      </c>
      <c r="E6">
        <v>1566</v>
      </c>
      <c r="F6" s="27">
        <v>14946.919999999998</v>
      </c>
      <c r="G6" s="35">
        <v>0.44549849482876808</v>
      </c>
    </row>
    <row r="7" spans="1:7" x14ac:dyDescent="0.3">
      <c r="C7" s="23" t="s">
        <v>24</v>
      </c>
      <c r="D7">
        <v>35378</v>
      </c>
      <c r="E7">
        <v>1044</v>
      </c>
      <c r="F7" s="27">
        <v>30189.32</v>
      </c>
      <c r="G7" s="35">
        <v>0.85333597150771667</v>
      </c>
    </row>
    <row r="8" spans="1:7" x14ac:dyDescent="0.3">
      <c r="C8" s="23" t="s">
        <v>21</v>
      </c>
      <c r="D8">
        <v>37772</v>
      </c>
      <c r="E8">
        <v>1308</v>
      </c>
      <c r="F8" s="27">
        <v>26000</v>
      </c>
      <c r="G8" s="35">
        <v>0.68834056973419466</v>
      </c>
    </row>
    <row r="9" spans="1:7" x14ac:dyDescent="0.3">
      <c r="C9" s="23" t="s">
        <v>31</v>
      </c>
      <c r="D9">
        <v>39263</v>
      </c>
      <c r="E9">
        <v>1683</v>
      </c>
      <c r="F9" s="27">
        <v>29518.43</v>
      </c>
      <c r="G9" s="35">
        <v>0.75181290273285284</v>
      </c>
    </row>
    <row r="10" spans="1:7" x14ac:dyDescent="0.3">
      <c r="C10" s="23" t="s">
        <v>14</v>
      </c>
      <c r="D10">
        <v>43183</v>
      </c>
      <c r="E10">
        <v>2022</v>
      </c>
      <c r="F10" s="27">
        <v>19525.600000000002</v>
      </c>
      <c r="G10" s="35">
        <v>0.45215941458444298</v>
      </c>
    </row>
    <row r="11" spans="1:7" x14ac:dyDescent="0.3">
      <c r="C11" s="23" t="s">
        <v>19</v>
      </c>
      <c r="D11">
        <v>44744</v>
      </c>
      <c r="E11">
        <v>1956</v>
      </c>
      <c r="F11" s="27">
        <v>29800.160000000003</v>
      </c>
      <c r="G11" s="35">
        <v>0.66601466118362251</v>
      </c>
    </row>
    <row r="12" spans="1:7" x14ac:dyDescent="0.3">
      <c r="C12" s="23" t="s">
        <v>13</v>
      </c>
      <c r="D12">
        <v>47271</v>
      </c>
      <c r="E12">
        <v>1881</v>
      </c>
      <c r="F12" s="27">
        <v>29721.27</v>
      </c>
      <c r="G12" s="35">
        <v>0.62874214634765502</v>
      </c>
    </row>
    <row r="13" spans="1:7" x14ac:dyDescent="0.3">
      <c r="C13" s="23" t="s">
        <v>18</v>
      </c>
      <c r="D13">
        <v>52150</v>
      </c>
      <c r="E13">
        <v>1752</v>
      </c>
      <c r="F13" s="27">
        <v>40814.559999999998</v>
      </c>
      <c r="G13" s="35">
        <v>0.78263777564717163</v>
      </c>
    </row>
    <row r="14" spans="1:7" x14ac:dyDescent="0.3">
      <c r="C14" s="23" t="s">
        <v>20</v>
      </c>
      <c r="D14">
        <v>54712</v>
      </c>
      <c r="E14">
        <v>2196</v>
      </c>
      <c r="F14" s="27">
        <v>31390.480000000003</v>
      </c>
      <c r="G14" s="35">
        <v>0.57374031291124439</v>
      </c>
    </row>
    <row r="15" spans="1:7" x14ac:dyDescent="0.3">
      <c r="C15" s="23" t="s">
        <v>23</v>
      </c>
      <c r="D15">
        <v>56644</v>
      </c>
      <c r="E15">
        <v>1812</v>
      </c>
      <c r="F15" s="27">
        <v>44884.12</v>
      </c>
      <c r="G15" s="35">
        <v>0.79238966174705183</v>
      </c>
    </row>
    <row r="16" spans="1:7" x14ac:dyDescent="0.3">
      <c r="C16" s="23" t="s">
        <v>25</v>
      </c>
      <c r="D16">
        <v>57372</v>
      </c>
      <c r="E16">
        <v>2106</v>
      </c>
      <c r="F16" s="27">
        <v>29678.099999999995</v>
      </c>
      <c r="G16" s="35">
        <v>0.51729240744614091</v>
      </c>
    </row>
    <row r="17" spans="3:7" x14ac:dyDescent="0.3">
      <c r="C17" s="23" t="s">
        <v>29</v>
      </c>
      <c r="D17">
        <v>58009</v>
      </c>
      <c r="E17">
        <v>2976</v>
      </c>
      <c r="F17" s="27">
        <v>36700.840000000004</v>
      </c>
      <c r="G17" s="35">
        <v>0.6326749297522799</v>
      </c>
    </row>
    <row r="18" spans="3:7" x14ac:dyDescent="0.3">
      <c r="C18" s="23" t="s">
        <v>16</v>
      </c>
      <c r="D18">
        <v>62111</v>
      </c>
      <c r="E18">
        <v>2154</v>
      </c>
      <c r="F18" s="27">
        <v>43177.340000000004</v>
      </c>
      <c r="G18" s="35">
        <v>0.6951641416174269</v>
      </c>
    </row>
    <row r="19" spans="3:7" x14ac:dyDescent="0.3">
      <c r="C19" s="23" t="s">
        <v>17</v>
      </c>
      <c r="D19">
        <v>63721</v>
      </c>
      <c r="E19">
        <v>2331</v>
      </c>
      <c r="F19" s="27">
        <v>56471.590000000004</v>
      </c>
      <c r="G19" s="35">
        <v>0.88623201142480512</v>
      </c>
    </row>
    <row r="20" spans="3:7" x14ac:dyDescent="0.3">
      <c r="C20" s="23" t="s">
        <v>22</v>
      </c>
      <c r="D20">
        <v>66283</v>
      </c>
      <c r="E20">
        <v>2052</v>
      </c>
      <c r="F20" s="27">
        <v>46234.960000000006</v>
      </c>
      <c r="G20" s="35">
        <v>0.69753873542235578</v>
      </c>
    </row>
    <row r="21" spans="3:7" x14ac:dyDescent="0.3">
      <c r="C21" s="23" t="s">
        <v>30</v>
      </c>
      <c r="D21">
        <v>66500</v>
      </c>
      <c r="E21">
        <v>2802</v>
      </c>
      <c r="F21" s="27">
        <v>25899.020000000011</v>
      </c>
      <c r="G21" s="35">
        <v>0.38945894736842124</v>
      </c>
    </row>
    <row r="22" spans="3:7" x14ac:dyDescent="0.3">
      <c r="C22" s="23" t="s">
        <v>15</v>
      </c>
      <c r="D22">
        <v>68971</v>
      </c>
      <c r="E22">
        <v>1533</v>
      </c>
      <c r="F22" s="27">
        <v>50988.91</v>
      </c>
      <c r="G22" s="35">
        <v>0.73928042220643464</v>
      </c>
    </row>
    <row r="23" spans="3:7" x14ac:dyDescent="0.3">
      <c r="C23" s="23" t="s">
        <v>33</v>
      </c>
      <c r="D23">
        <v>69160</v>
      </c>
      <c r="E23">
        <v>1854</v>
      </c>
      <c r="F23" s="27">
        <v>46226.020000000004</v>
      </c>
      <c r="G23" s="35">
        <v>0.6683924233661076</v>
      </c>
    </row>
    <row r="24" spans="3:7" x14ac:dyDescent="0.3">
      <c r="C24" s="23" t="s">
        <v>27</v>
      </c>
      <c r="D24">
        <v>69461</v>
      </c>
      <c r="E24">
        <v>2982</v>
      </c>
      <c r="F24" s="27">
        <v>19572.14</v>
      </c>
      <c r="G24" s="35">
        <v>0.28177164164063284</v>
      </c>
    </row>
    <row r="25" spans="3:7" x14ac:dyDescent="0.3">
      <c r="C25" s="23" t="s">
        <v>26</v>
      </c>
      <c r="D25">
        <v>70273</v>
      </c>
      <c r="E25">
        <v>2142</v>
      </c>
      <c r="F25" s="27">
        <v>58277.8</v>
      </c>
      <c r="G25" s="35">
        <v>0.82930570773981471</v>
      </c>
    </row>
    <row r="26" spans="3:7" x14ac:dyDescent="0.3">
      <c r="C26" s="23" t="s">
        <v>32</v>
      </c>
      <c r="D26">
        <v>71967</v>
      </c>
      <c r="E26">
        <v>2301</v>
      </c>
      <c r="F26" s="27">
        <v>52063.35</v>
      </c>
      <c r="G26" s="35">
        <v>0.72343365709283425</v>
      </c>
    </row>
    <row r="27" spans="3:7" x14ac:dyDescent="0.3">
      <c r="C27" s="23" t="s">
        <v>28</v>
      </c>
      <c r="D27">
        <v>72373</v>
      </c>
      <c r="E27">
        <v>3207</v>
      </c>
      <c r="F27" s="27">
        <v>39084.340000000004</v>
      </c>
      <c r="G27" s="35">
        <v>0.54004034653807365</v>
      </c>
    </row>
    <row r="28" spans="3:7" x14ac:dyDescent="0.3">
      <c r="C28" s="23" t="s">
        <v>65</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Data!L5</f>
        <v>Quick statistics</v>
      </c>
    </row>
    <row r="2" spans="1:6" s="12" customFormat="1" x14ac:dyDescent="0.3">
      <c r="A2" s="13"/>
      <c r="B2" s="15" t="s">
        <v>86</v>
      </c>
    </row>
    <row r="4" spans="1:6" x14ac:dyDescent="0.3">
      <c r="D4" s="36" t="s">
        <v>1</v>
      </c>
      <c r="E4" s="36" t="s">
        <v>50</v>
      </c>
    </row>
    <row r="5" spans="1:6" x14ac:dyDescent="0.3">
      <c r="C5" s="18" t="s">
        <v>54</v>
      </c>
      <c r="D5" s="19">
        <f>AVERAGE(data[Amount])</f>
        <v>4136.2299999999996</v>
      </c>
      <c r="E5" s="18">
        <f>AVERAGE(data[Units])</f>
        <v>152.19999999999999</v>
      </c>
    </row>
    <row r="6" spans="1:6" x14ac:dyDescent="0.3">
      <c r="C6" s="18" t="s">
        <v>55</v>
      </c>
      <c r="D6" s="19">
        <f>MEDIAN(data[Amount])</f>
        <v>3437</v>
      </c>
      <c r="E6" s="18">
        <f>MEDIAN(data[Units])</f>
        <v>124.5</v>
      </c>
    </row>
    <row r="7" spans="1:6" x14ac:dyDescent="0.3">
      <c r="C7" s="18" t="s">
        <v>56</v>
      </c>
      <c r="D7" s="19">
        <f>MIN(data[Amount])</f>
        <v>0</v>
      </c>
      <c r="E7" s="18">
        <f>MIN(data[Units])</f>
        <v>0</v>
      </c>
    </row>
    <row r="8" spans="1:6" x14ac:dyDescent="0.3">
      <c r="C8" s="18" t="s">
        <v>57</v>
      </c>
      <c r="D8" s="19">
        <f>MAX(data[Amount])</f>
        <v>16184</v>
      </c>
      <c r="E8" s="18">
        <f>MAX(data[Units])</f>
        <v>525</v>
      </c>
    </row>
    <row r="9" spans="1:6" x14ac:dyDescent="0.3">
      <c r="C9" s="18" t="s">
        <v>58</v>
      </c>
      <c r="D9" s="19">
        <f>D8-D7</f>
        <v>16184</v>
      </c>
      <c r="E9" s="18">
        <f>E8-E7</f>
        <v>525</v>
      </c>
    </row>
    <row r="11" spans="1:6" x14ac:dyDescent="0.3">
      <c r="C11" s="18" t="s">
        <v>59</v>
      </c>
      <c r="D11" s="19">
        <f>_xlfn.PERCENTILE.EXC(data[Amount],0.25)</f>
        <v>1652</v>
      </c>
      <c r="E11" s="18">
        <f>_xlfn.PERCENTILE.EXC(data[Units],0.25)</f>
        <v>54</v>
      </c>
    </row>
    <row r="12" spans="1:6" x14ac:dyDescent="0.3">
      <c r="C12" s="18" t="s">
        <v>60</v>
      </c>
      <c r="D12" s="19">
        <f>_xlfn.PERCENTILE.EXC(data[Amount],0.75)</f>
        <v>6245.75</v>
      </c>
      <c r="E12" s="18">
        <f>_xlfn.PERCENTILE.EXC(data[Units],0.75)</f>
        <v>223.5</v>
      </c>
    </row>
    <row r="14" spans="1:6" x14ac:dyDescent="0.3">
      <c r="C14" t="s">
        <v>61</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85" zoomScaleNormal="85" workbookViewId="0">
      <selection activeCell="F5" sqref="F5"/>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Data!L6</f>
        <v>Exploratory Data Analysis (EDA) with CF</v>
      </c>
    </row>
    <row r="2" spans="1:11" s="12" customFormat="1" x14ac:dyDescent="0.3">
      <c r="A2" s="13"/>
      <c r="B2" s="15" t="s">
        <v>86</v>
      </c>
    </row>
    <row r="4" spans="1:11" x14ac:dyDescent="0.3">
      <c r="C4" s="6" t="s">
        <v>11</v>
      </c>
      <c r="D4" s="6" t="s">
        <v>12</v>
      </c>
      <c r="E4" s="6" t="s">
        <v>0</v>
      </c>
      <c r="F4" s="10" t="s">
        <v>1</v>
      </c>
      <c r="G4" s="10" t="s">
        <v>50</v>
      </c>
      <c r="J4" t="s">
        <v>62</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Normal="100" workbookViewId="0">
      <selection activeCell="A2" sqref="A2"/>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Data!L7</f>
        <v>Sales by country (with formulas)</v>
      </c>
    </row>
    <row r="2" spans="1:13" s="12" customFormat="1" x14ac:dyDescent="0.3">
      <c r="A2" s="13"/>
      <c r="B2" s="15" t="s">
        <v>88</v>
      </c>
    </row>
    <row r="5" spans="1:13" x14ac:dyDescent="0.3">
      <c r="C5" s="16" t="s">
        <v>63</v>
      </c>
      <c r="D5" s="38" t="s">
        <v>1</v>
      </c>
      <c r="E5" s="38"/>
      <c r="F5" s="17" t="s">
        <v>50</v>
      </c>
      <c r="K5" t="s">
        <v>63</v>
      </c>
      <c r="L5" t="s">
        <v>1</v>
      </c>
      <c r="M5" t="s">
        <v>50</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2F2C7-BBF3-440B-B5EF-A1583C5CE5F2}">
  <dimension ref="A1:G10"/>
  <sheetViews>
    <sheetView workbookViewId="0">
      <selection activeCell="D13" sqref="D13"/>
    </sheetView>
  </sheetViews>
  <sheetFormatPr defaultRowHeight="14.4" x14ac:dyDescent="0.3"/>
  <cols>
    <col min="1" max="1" width="13.6640625" bestFit="1" customWidth="1"/>
    <col min="2" max="2" width="12.44140625" bestFit="1" customWidth="1"/>
    <col min="3" max="3" width="19.109375" bestFit="1" customWidth="1"/>
    <col min="4" max="4" width="10.109375" bestFit="1" customWidth="1"/>
    <col min="5" max="5" width="9" bestFit="1" customWidth="1"/>
    <col min="6" max="6" width="13.88671875" bestFit="1" customWidth="1"/>
    <col min="7" max="7" width="9" bestFit="1" customWidth="1"/>
  </cols>
  <sheetData>
    <row r="1" spans="1:7" x14ac:dyDescent="0.3">
      <c r="A1" s="6" t="s">
        <v>87</v>
      </c>
    </row>
    <row r="3" spans="1:7" x14ac:dyDescent="0.3">
      <c r="A3" t="s">
        <v>11</v>
      </c>
      <c r="B3" t="s">
        <v>12</v>
      </c>
      <c r="C3" t="s">
        <v>0</v>
      </c>
      <c r="D3" t="s">
        <v>1</v>
      </c>
      <c r="E3" t="s">
        <v>50</v>
      </c>
      <c r="F3" t="s">
        <v>51</v>
      </c>
      <c r="G3" t="s">
        <v>70</v>
      </c>
    </row>
    <row r="4" spans="1:7" x14ac:dyDescent="0.3">
      <c r="A4" t="s">
        <v>5</v>
      </c>
      <c r="B4" t="s">
        <v>34</v>
      </c>
      <c r="C4" t="s">
        <v>22</v>
      </c>
      <c r="D4">
        <v>6279</v>
      </c>
      <c r="E4">
        <v>237</v>
      </c>
      <c r="F4">
        <v>9.77</v>
      </c>
      <c r="G4">
        <v>2315.4899999999998</v>
      </c>
    </row>
    <row r="5" spans="1:7" x14ac:dyDescent="0.3">
      <c r="A5" t="s">
        <v>5</v>
      </c>
      <c r="B5" t="s">
        <v>34</v>
      </c>
      <c r="C5" t="s">
        <v>33</v>
      </c>
      <c r="D5">
        <v>1652</v>
      </c>
      <c r="E5">
        <v>93</v>
      </c>
      <c r="F5">
        <v>12.37</v>
      </c>
      <c r="G5">
        <v>1150.4099999999999</v>
      </c>
    </row>
    <row r="6" spans="1:7" x14ac:dyDescent="0.3">
      <c r="A6" t="s">
        <v>5</v>
      </c>
      <c r="B6" t="s">
        <v>34</v>
      </c>
      <c r="C6" t="s">
        <v>15</v>
      </c>
      <c r="D6">
        <v>7280</v>
      </c>
      <c r="E6">
        <v>201</v>
      </c>
      <c r="F6">
        <v>11.73</v>
      </c>
      <c r="G6">
        <v>2357.73</v>
      </c>
    </row>
    <row r="7" spans="1:7" x14ac:dyDescent="0.3">
      <c r="A7" t="s">
        <v>5</v>
      </c>
      <c r="B7" t="s">
        <v>34</v>
      </c>
      <c r="C7" t="s">
        <v>29</v>
      </c>
      <c r="D7">
        <v>2891</v>
      </c>
      <c r="E7">
        <v>102</v>
      </c>
      <c r="F7">
        <v>7.16</v>
      </c>
      <c r="G7">
        <v>730.32</v>
      </c>
    </row>
    <row r="8" spans="1:7" x14ac:dyDescent="0.3">
      <c r="A8" t="s">
        <v>5</v>
      </c>
      <c r="B8" t="s">
        <v>34</v>
      </c>
      <c r="C8" t="s">
        <v>19</v>
      </c>
      <c r="D8">
        <v>861</v>
      </c>
      <c r="E8">
        <v>195</v>
      </c>
      <c r="F8">
        <v>7.64</v>
      </c>
      <c r="G8">
        <v>1489.8</v>
      </c>
    </row>
    <row r="9" spans="1:7" x14ac:dyDescent="0.3">
      <c r="A9" t="s">
        <v>5</v>
      </c>
      <c r="B9" t="s">
        <v>34</v>
      </c>
      <c r="C9" t="s">
        <v>27</v>
      </c>
      <c r="D9">
        <v>6986</v>
      </c>
      <c r="E9">
        <v>21</v>
      </c>
      <c r="F9">
        <v>16.73</v>
      </c>
      <c r="G9">
        <v>351.33</v>
      </c>
    </row>
    <row r="10" spans="1:7" x14ac:dyDescent="0.3">
      <c r="A10" t="s">
        <v>5</v>
      </c>
      <c r="B10" t="s">
        <v>34</v>
      </c>
      <c r="C10" t="s">
        <v>20</v>
      </c>
      <c r="D10">
        <v>15610</v>
      </c>
      <c r="E10">
        <v>339</v>
      </c>
      <c r="F10">
        <v>10.62</v>
      </c>
      <c r="G10">
        <v>3600.18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Normal="100" workbookViewId="0"/>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Data!L8</f>
        <v>Sales by country (with pivots)</v>
      </c>
    </row>
    <row r="2" spans="1:6" s="12" customFormat="1" x14ac:dyDescent="0.3">
      <c r="A2" s="13"/>
      <c r="B2" s="15" t="s">
        <v>88</v>
      </c>
    </row>
    <row r="5" spans="1:6" x14ac:dyDescent="0.3">
      <c r="C5" s="22" t="s">
        <v>64</v>
      </c>
      <c r="D5" t="s">
        <v>66</v>
      </c>
      <c r="E5" t="s">
        <v>68</v>
      </c>
      <c r="F5" t="s">
        <v>67</v>
      </c>
    </row>
    <row r="6" spans="1:6" x14ac:dyDescent="0.3">
      <c r="C6" s="23" t="s">
        <v>34</v>
      </c>
      <c r="D6" s="24">
        <v>41559</v>
      </c>
      <c r="E6">
        <v>41559</v>
      </c>
      <c r="F6" s="5">
        <v>1188</v>
      </c>
    </row>
    <row r="7" spans="1:6" x14ac:dyDescent="0.3">
      <c r="C7" s="23" t="s">
        <v>36</v>
      </c>
      <c r="D7" s="24">
        <v>39620</v>
      </c>
      <c r="E7">
        <v>39620</v>
      </c>
      <c r="F7" s="5">
        <v>573</v>
      </c>
    </row>
    <row r="8" spans="1:6" x14ac:dyDescent="0.3">
      <c r="C8" s="23" t="s">
        <v>35</v>
      </c>
      <c r="D8" s="24">
        <v>28273</v>
      </c>
      <c r="E8">
        <v>28273</v>
      </c>
      <c r="F8" s="5">
        <v>912</v>
      </c>
    </row>
    <row r="9" spans="1:6" x14ac:dyDescent="0.3">
      <c r="C9" s="23" t="s">
        <v>38</v>
      </c>
      <c r="D9" s="24">
        <v>25221</v>
      </c>
      <c r="E9">
        <v>25221</v>
      </c>
      <c r="F9" s="5">
        <v>288</v>
      </c>
    </row>
    <row r="10" spans="1:6" x14ac:dyDescent="0.3">
      <c r="C10" s="23" t="s">
        <v>39</v>
      </c>
      <c r="D10" s="24">
        <v>16548</v>
      </c>
      <c r="E10">
        <v>16548</v>
      </c>
      <c r="F10" s="5">
        <v>552</v>
      </c>
    </row>
    <row r="11" spans="1: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Data!L9</f>
        <v>Top 5 products by $ per unit</v>
      </c>
    </row>
    <row r="2" spans="1:4" s="12" customFormat="1" x14ac:dyDescent="0.3">
      <c r="A2" s="13"/>
      <c r="B2" s="15" t="s">
        <v>88</v>
      </c>
    </row>
    <row r="5" spans="1:4" x14ac:dyDescent="0.3">
      <c r="C5" s="22" t="s">
        <v>64</v>
      </c>
      <c r="D5" t="s">
        <v>69</v>
      </c>
    </row>
    <row r="6" spans="1:4" x14ac:dyDescent="0.3">
      <c r="C6" s="23" t="s">
        <v>15</v>
      </c>
      <c r="D6" s="25">
        <v>44.990867579908674</v>
      </c>
    </row>
    <row r="7" spans="1:4" x14ac:dyDescent="0.3">
      <c r="C7" s="23" t="s">
        <v>33</v>
      </c>
      <c r="D7" s="25">
        <v>37.303128371089535</v>
      </c>
    </row>
    <row r="8" spans="1:4" x14ac:dyDescent="0.3">
      <c r="C8" s="23" t="s">
        <v>24</v>
      </c>
      <c r="D8" s="25">
        <v>33.88697318007663</v>
      </c>
    </row>
    <row r="9" spans="1:4" x14ac:dyDescent="0.3">
      <c r="C9" s="23" t="s">
        <v>26</v>
      </c>
      <c r="D9" s="25">
        <v>32.807189542483663</v>
      </c>
    </row>
    <row r="10" spans="1:4" x14ac:dyDescent="0.3">
      <c r="C10" s="23" t="s">
        <v>22</v>
      </c>
      <c r="D10" s="25">
        <v>32.301656920077974</v>
      </c>
    </row>
    <row r="11" spans="1:4" x14ac:dyDescent="0.3">
      <c r="C11" s="23" t="s">
        <v>65</v>
      </c>
      <c r="D11" s="25">
        <v>35.949565217391303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74" zoomScaleNormal="74" workbookViewId="0"/>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Data!L10</f>
        <v>Are there any anomalies in the data?</v>
      </c>
    </row>
    <row r="2" spans="1:20" s="12" customFormat="1" x14ac:dyDescent="0.3">
      <c r="A2" s="13"/>
      <c r="B2" s="15" t="s">
        <v>88</v>
      </c>
    </row>
    <row r="5" spans="1:20" x14ac:dyDescent="0.3">
      <c r="P5" s="6" t="s">
        <v>11</v>
      </c>
      <c r="Q5" s="6" t="s">
        <v>12</v>
      </c>
      <c r="R5" s="6" t="s">
        <v>0</v>
      </c>
      <c r="S5" s="10" t="s">
        <v>1</v>
      </c>
      <c r="T5" s="10" t="s">
        <v>50</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Normal="100" workbookViewId="0"/>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 min="12" max="12" width="15.5546875" bestFit="1" customWidth="1"/>
    <col min="13" max="13" width="14.44140625" bestFit="1" customWidth="1"/>
  </cols>
  <sheetData>
    <row r="1" spans="1:9" s="2" customFormat="1" ht="52.5" customHeight="1" x14ac:dyDescent="0.3">
      <c r="A1" s="1"/>
      <c r="B1" s="14">
        <v>7</v>
      </c>
      <c r="C1" s="3" t="str">
        <f>Data!L11</f>
        <v>Best Sales person by country</v>
      </c>
    </row>
    <row r="2" spans="1:9" s="12" customFormat="1" x14ac:dyDescent="0.3">
      <c r="A2" s="13"/>
      <c r="B2" s="15" t="s">
        <v>88</v>
      </c>
    </row>
    <row r="5" spans="1:9" x14ac:dyDescent="0.3">
      <c r="C5" s="22" t="s">
        <v>64</v>
      </c>
      <c r="D5" t="s">
        <v>66</v>
      </c>
      <c r="H5" s="22" t="s">
        <v>64</v>
      </c>
      <c r="I5" t="s">
        <v>66</v>
      </c>
    </row>
    <row r="6" spans="1:9" x14ac:dyDescent="0.3">
      <c r="C6" s="23" t="s">
        <v>38</v>
      </c>
      <c r="H6" s="23" t="s">
        <v>38</v>
      </c>
    </row>
    <row r="7" spans="1:9" x14ac:dyDescent="0.3">
      <c r="C7" s="26" t="s">
        <v>5</v>
      </c>
      <c r="D7">
        <v>25221</v>
      </c>
      <c r="H7" s="26" t="s">
        <v>41</v>
      </c>
      <c r="I7">
        <v>6069</v>
      </c>
    </row>
    <row r="8" spans="1:9" x14ac:dyDescent="0.3">
      <c r="C8" s="23" t="s">
        <v>36</v>
      </c>
      <c r="H8" s="23" t="s">
        <v>36</v>
      </c>
    </row>
    <row r="9" spans="1:9" x14ac:dyDescent="0.3">
      <c r="C9" s="26" t="s">
        <v>5</v>
      </c>
      <c r="D9">
        <v>39620</v>
      </c>
      <c r="H9" s="26" t="s">
        <v>8</v>
      </c>
      <c r="I9">
        <v>5019</v>
      </c>
    </row>
    <row r="10" spans="1:9" x14ac:dyDescent="0.3">
      <c r="C10" s="23" t="s">
        <v>34</v>
      </c>
      <c r="H10" s="23" t="s">
        <v>34</v>
      </c>
    </row>
    <row r="11" spans="1:9" x14ac:dyDescent="0.3">
      <c r="C11" s="26" t="s">
        <v>5</v>
      </c>
      <c r="D11">
        <v>41559</v>
      </c>
      <c r="H11" s="26" t="s">
        <v>8</v>
      </c>
      <c r="I11">
        <v>5516</v>
      </c>
    </row>
    <row r="12" spans="1:9" x14ac:dyDescent="0.3">
      <c r="C12" s="23" t="s">
        <v>37</v>
      </c>
      <c r="H12" s="23" t="s">
        <v>37</v>
      </c>
    </row>
    <row r="13" spans="1:9" x14ac:dyDescent="0.3">
      <c r="C13" s="26" t="s">
        <v>7</v>
      </c>
      <c r="D13">
        <v>43568</v>
      </c>
      <c r="H13" s="26" t="s">
        <v>10</v>
      </c>
      <c r="I13">
        <v>7987</v>
      </c>
    </row>
    <row r="14" spans="1:9" x14ac:dyDescent="0.3">
      <c r="C14" s="23" t="s">
        <v>39</v>
      </c>
      <c r="H14" s="23" t="s">
        <v>39</v>
      </c>
    </row>
    <row r="15" spans="1:9" x14ac:dyDescent="0.3">
      <c r="C15" s="26" t="s">
        <v>2</v>
      </c>
      <c r="D15">
        <v>45752</v>
      </c>
      <c r="H15" s="26" t="s">
        <v>41</v>
      </c>
      <c r="I15">
        <v>3976</v>
      </c>
    </row>
    <row r="16" spans="1:9" x14ac:dyDescent="0.3">
      <c r="C16" s="23" t="s">
        <v>35</v>
      </c>
      <c r="H16" s="23" t="s">
        <v>35</v>
      </c>
    </row>
    <row r="17" spans="3:9" x14ac:dyDescent="0.3">
      <c r="C17" s="26" t="s">
        <v>40</v>
      </c>
      <c r="D17">
        <v>38325</v>
      </c>
      <c r="H17" s="26" t="s">
        <v>2</v>
      </c>
      <c r="I17">
        <v>2142</v>
      </c>
    </row>
    <row r="18" spans="3:9" x14ac:dyDescent="0.3">
      <c r="C18" s="23" t="s">
        <v>65</v>
      </c>
      <c r="D18">
        <v>234045</v>
      </c>
      <c r="H18" s="23" t="s">
        <v>65</v>
      </c>
      <c r="I18">
        <v>30709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z Z S R 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D N l J 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Z S R W S i K R 7 g O A A A A E Q A A A B M A H A B G b 3 J t d W x h c y 9 T Z W N 0 a W 9 u M S 5 t I K I Y A C i g F A A A A A A A A A A A A A A A A A A A A A A A A A A A A C t O T S 7 J z M 9 T C I b Q h t Y A U E s B A i 0 A F A A C A A g A z Z S R W f / c m o K j A A A A 9 g A A A B I A A A A A A A A A A A A A A A A A A A A A A E N v b m Z p Z y 9 Q Y W N r Y W d l L n h t b F B L A Q I t A B Q A A g A I A M 2 U k V k P y u m r p A A A A O k A A A A T A A A A A A A A A A A A A A A A A O 8 A A A B b Q 2 9 u d G V u d F 9 U e X B l c 1 0 u e G 1 s U E s B A i 0 A F A A C A A g A z Z S R 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A z s c J q X k 5 g T b 7 u y K I Y o x B W A A A A A A I A A A A A A B B m A A A A A Q A A I A A A A G J w f y w t B 1 p H 7 T E Q h + t g 3 2 5 r G O j b G R q T d o x K z J M E 4 U e L A A A A A A 6 A A A A A A g A A I A A A A M V w S h p i C T 2 o D r y K q g C n l r i c u K e s i q 2 z H 7 Q b k 5 g O H s D / U A A A A D X t / x 1 5 O F R I e y H r / j j B E E z c b W 1 e t + P 0 4 D s + b 8 I J r / q O b L v + t N I 9 t J V 6 7 A i m B M M K / x E r 3 a s 5 O u t y E x p y v G J R t e B D h V I 9 l D W v Q L m l D 1 v 7 c Q x 3 Q A A A A J g H g f 2 D c c s t 1 B 6 i / 6 A E x g 5 w 1 s n x F J j C + u Z N W U / K 2 R j F d x 0 1 J y C Z + 3 v O f v g H G R V p F 2 z y 2 L F F p K i j B g q P w g p w p C 4 = < / D a t a M a s h u p > 
</file>

<file path=customXml/itemProps1.xml><?xml version="1.0" encoding="utf-8"?>
<ds:datastoreItem xmlns:ds="http://schemas.openxmlformats.org/officeDocument/2006/customXml" ds:itemID="{63884C30-EA1F-4466-B737-CAD9FE747D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Detail1</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Vaishali Patil</cp:lastModifiedBy>
  <dcterms:created xsi:type="dcterms:W3CDTF">2021-03-14T20:21:32Z</dcterms:created>
  <dcterms:modified xsi:type="dcterms:W3CDTF">2024-12-18T04:45:29Z</dcterms:modified>
</cp:coreProperties>
</file>