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imulador_calc_rra\"/>
    </mc:Choice>
  </mc:AlternateContent>
  <bookViews>
    <workbookView xWindow="0" yWindow="0" windowWidth="28800" windowHeight="12435"/>
  </bookViews>
  <sheets>
    <sheet name="Simulador" sheetId="1" r:id="rId1"/>
    <sheet name="Plan3" sheetId="3" r:id="rId2"/>
    <sheet name="RRA" sheetId="2" state="hidden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1" i="1"/>
  <c r="C10" i="1"/>
  <c r="C9" i="1"/>
  <c r="C7" i="1"/>
  <c r="C6" i="1"/>
  <c r="C5" i="1"/>
  <c r="F3" i="1" l="1"/>
  <c r="G5" i="1"/>
  <c r="F6" i="1"/>
  <c r="G7" i="1"/>
  <c r="G6" i="1"/>
  <c r="F7" i="1"/>
  <c r="G8" i="1"/>
  <c r="F8" i="1"/>
  <c r="G9" i="1"/>
  <c r="G3" i="1"/>
  <c r="G4" i="1"/>
  <c r="F4" i="1"/>
  <c r="F5" i="1"/>
  <c r="F9" i="1"/>
  <c r="H21" i="2" l="1"/>
  <c r="H22" i="2" s="1"/>
  <c r="J12" i="2" s="1"/>
  <c r="I16" i="2"/>
  <c r="I15" i="2"/>
  <c r="I13" i="2"/>
  <c r="I12" i="2"/>
  <c r="G15" i="2"/>
  <c r="G14" i="2"/>
  <c r="G13" i="2"/>
  <c r="G12" i="2"/>
  <c r="H12" i="2"/>
  <c r="H15" i="2"/>
  <c r="I14" i="2"/>
  <c r="H16" i="2"/>
  <c r="E16" i="2"/>
  <c r="G16" i="2" s="1"/>
  <c r="E15" i="2"/>
  <c r="H14" i="2"/>
  <c r="E14" i="2"/>
  <c r="H13" i="2"/>
  <c r="E13" i="2"/>
  <c r="C3" i="2"/>
  <c r="J13" i="2" l="1"/>
  <c r="J17" i="2" s="1"/>
  <c r="J15" i="2"/>
  <c r="J16" i="2"/>
  <c r="J14" i="2"/>
  <c r="H26" i="2"/>
  <c r="H24" i="2"/>
  <c r="H28" i="2" l="1"/>
  <c r="H29" i="2" s="1"/>
  <c r="H31" i="2" l="1"/>
  <c r="H32" i="2" s="1"/>
</calcChain>
</file>

<file path=xl/comments1.xml><?xml version="1.0" encoding="utf-8"?>
<comments xmlns="http://schemas.openxmlformats.org/spreadsheetml/2006/main">
  <authors>
    <author>LAERCIO</author>
  </authors>
  <commentList>
    <comment ref="H2" authorId="0" shapeId="0">
      <text>
        <r>
          <rPr>
            <b/>
            <sz val="9"/>
            <color indexed="81"/>
            <rFont val="Segoe UI"/>
            <family val="2"/>
          </rPr>
          <t>LAERCIO:</t>
        </r>
        <r>
          <rPr>
            <sz val="9"/>
            <color indexed="81"/>
            <rFont val="Segoe UI"/>
            <family val="2"/>
          </rPr>
          <t xml:space="preserve">
Referencia a Abril de cada ano.
</t>
        </r>
      </text>
    </comment>
  </commentList>
</comments>
</file>

<file path=xl/sharedStrings.xml><?xml version="1.0" encoding="utf-8"?>
<sst xmlns="http://schemas.openxmlformats.org/spreadsheetml/2006/main" count="751" uniqueCount="704">
  <si>
    <t>Valor Recebido:</t>
  </si>
  <si>
    <t xml:space="preserve">SIMULAÇÃO DE CÁLCULOS RRA </t>
  </si>
  <si>
    <t>PSS (retido):</t>
  </si>
  <si>
    <t>Número de Meses:</t>
  </si>
  <si>
    <t>IR Devido (RRA):</t>
  </si>
  <si>
    <t>IR a Restitui:</t>
  </si>
  <si>
    <t>Base de Cálculo (IR - cobrado):</t>
  </si>
  <si>
    <t>Nova Base de Cálculo (IR - RRA):</t>
  </si>
  <si>
    <t>JUDICIAL</t>
  </si>
  <si>
    <t>2010 / 2009</t>
  </si>
  <si>
    <t>CÁLCULO DE RENDIMENTOS RECEBIDOS ACUMULADAMENTE (RRA)</t>
  </si>
  <si>
    <t>NOS TERMOS DAS IN RFB NRS. 1.127 E 1.148/2011</t>
  </si>
  <si>
    <t>MESES (NM)=&gt;</t>
  </si>
  <si>
    <t>FAIXAS</t>
  </si>
  <si>
    <t xml:space="preserve">BASE </t>
  </si>
  <si>
    <t>ALÍQUOTAS</t>
  </si>
  <si>
    <t>DEDUÇÕES</t>
  </si>
  <si>
    <t>DE</t>
  </si>
  <si>
    <t>ATÉ</t>
  </si>
  <si>
    <t>APLICAÇÃO DO ÍNDICE</t>
  </si>
  <si>
    <t>APLIC. REDUTOR</t>
  </si>
  <si>
    <t>RRA</t>
  </si>
  <si>
    <t>ATÉ 1903,98</t>
  </si>
  <si>
    <t>1.903,98 A 2.826,65</t>
  </si>
  <si>
    <t>2.826,65 A 3.751,05</t>
  </si>
  <si>
    <t>3.751,05 A 4.664,68</t>
  </si>
  <si>
    <t>ACIMA 4.664,68</t>
  </si>
  <si>
    <t>IR a pagar</t>
  </si>
  <si>
    <t>(I)  CRÉDITO A RECEBER</t>
  </si>
  <si>
    <t>(II) DEDUÇÕES</t>
  </si>
  <si>
    <t>(I - II) VALOR DA BASE DE CÁLCULO</t>
  </si>
  <si>
    <t>Base para Aliquota do IR</t>
  </si>
  <si>
    <t>Imposto devido na Declaração (27,5%)</t>
  </si>
  <si>
    <t>Retido (3%)</t>
  </si>
  <si>
    <t xml:space="preserve">Imposto Devido RRA </t>
  </si>
  <si>
    <t>Imposto a restituir</t>
  </si>
  <si>
    <t>Taxa selic</t>
  </si>
  <si>
    <t>Correção Selic</t>
  </si>
  <si>
    <t>Total a Restituir</t>
  </si>
  <si>
    <t>Ano Recebimento:</t>
  </si>
  <si>
    <t>Ano</t>
  </si>
  <si>
    <t>IR - Cobrado</t>
  </si>
  <si>
    <t>IR (cobrado):</t>
  </si>
  <si>
    <t>IR - RRA devido</t>
  </si>
  <si>
    <t>MANUAL DE ORIENTAÇÃO DE PROCEDIMENTOS PARA OS CÁLCULOS NA JUSTIÇA FEDERAL - CJF</t>
  </si>
  <si>
    <t>TABELA DE CORREÇÃO MONETÁRIA</t>
  </si>
  <si>
    <t>REPETIÇÃO DE INDÉBITO TRIBUTÁRIO</t>
  </si>
  <si>
    <t>(Cap. 4, item 4.4.1)</t>
  </si>
  <si>
    <t>Tabela válida para: 04/2018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</si>
  <si>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</si>
  <si>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</si>
  <si>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</si>
  <si>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</si>
  <si>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</si>
  <si>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</si>
  <si>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</si>
  <si>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</si>
  <si>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</si>
  <si>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</si>
  <si>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</si>
  <si>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</si>
  <si>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0,0015428833</t>
  </si>
  <si>
    <t>0,0013653834</t>
  </si>
  <si>
    <t>0,0011514054</t>
  </si>
  <si>
    <t>0,0010150548</t>
  </si>
  <si>
    <t>0,0009827282</t>
  </si>
  <si>
    <t>0,0009703668</t>
  </si>
  <si>
    <t>0,0009612980</t>
  </si>
  <si>
    <t>0,0009465541</t>
  </si>
  <si>
    <t>0,0009294477</t>
  </si>
  <si>
    <t>0,0009049168</t>
  </si>
  <si>
    <t>0,0008918400</t>
  </si>
  <si>
    <t>0,0008766382</t>
  </si>
  <si>
    <t>0,0008440280</t>
  </si>
  <si>
    <t>0,0008082154</t>
  </si>
  <si>
    <t>0,0007764888</t>
  </si>
  <si>
    <t>0,0007552047</t>
  </si>
  <si>
    <t>0,0007343566</t>
  </si>
  <si>
    <t>0,0007139672</t>
  </si>
  <si>
    <t>0,0006956191</t>
  </si>
  <si>
    <t>0,0006799838</t>
  </si>
  <si>
    <t>0,0006641770</t>
  </si>
  <si>
    <t>0,6488155187</t>
  </si>
  <si>
    <t>0,6354544084</t>
  </si>
  <si>
    <t>0,6261701719</t>
  </si>
  <si>
    <t>0,6169065588</t>
  </si>
  <si>
    <t>0,6060028686</t>
  </si>
  <si>
    <t>0,5893366324</t>
  </si>
  <si>
    <t>0,5748447480</t>
  </si>
  <si>
    <t>0,5661957077</t>
  </si>
  <si>
    <t>0,5635074155</t>
  </si>
  <si>
    <t>0,5596239766</t>
  </si>
  <si>
    <t>0,5518180628</t>
  </si>
  <si>
    <t>0,5417427330</t>
  </si>
  <si>
    <t>0,5323958949</t>
  </si>
  <si>
    <t>0,5247902393</t>
  </si>
  <si>
    <t>0,5172253783</t>
  </si>
  <si>
    <t>0,5076944072</t>
  </si>
  <si>
    <t>0,4945138793</t>
  </si>
  <si>
    <t>0,4807987858</t>
  </si>
  <si>
    <t>0,4702478828</t>
  </si>
  <si>
    <t>0,4618028445</t>
  </si>
  <si>
    <t>0,4553964886</t>
  </si>
  <si>
    <t>0,4486430077</t>
  </si>
  <si>
    <t>0,4414544502</t>
  </si>
  <si>
    <t>0,4331508432</t>
  </si>
  <si>
    <t>0,4253882833</t>
  </si>
  <si>
    <t>0,4180122740</t>
  </si>
  <si>
    <t>0,4122049969</t>
  </si>
  <si>
    <t>0,4059151022</t>
  </si>
  <si>
    <t>0,4009571995</t>
  </si>
  <si>
    <t>0,3956111035</t>
  </si>
  <si>
    <t>0,3928910882</t>
  </si>
  <si>
    <t>0,3900109463</t>
  </si>
  <si>
    <t>0,3864938135</t>
  </si>
  <si>
    <t>0,3803015291</t>
  </si>
  <si>
    <t>0,3724971761</t>
  </si>
  <si>
    <t>0,3643171909</t>
  </si>
  <si>
    <t>0,3563240886</t>
  </si>
  <si>
    <t>0,3493057060</t>
  </si>
  <si>
    <t>0,3453958593</t>
  </si>
  <si>
    <t>0,3422545039</t>
  </si>
  <si>
    <t>0,3390952315</t>
  </si>
  <si>
    <t>0,3339574250</t>
  </si>
  <si>
    <t>0,3310198034</t>
  </si>
  <si>
    <t>0,3279241878</t>
  </si>
  <si>
    <t>0,3240670665</t>
  </si>
  <si>
    <t>0,3180546905</t>
  </si>
  <si>
    <t>0,3114419264</t>
  </si>
  <si>
    <t>0,3054609589</t>
  </si>
  <si>
    <t>0,2999384338</t>
  </si>
  <si>
    <t>0,2960251925</t>
  </si>
  <si>
    <t>0,2931009315</t>
  </si>
  <si>
    <t>0,2897433434</t>
  </si>
  <si>
    <t>0,2856662291</t>
  </si>
  <si>
    <t>0,2801167944</t>
  </si>
  <si>
    <t>0,2746321295</t>
  </si>
  <si>
    <t>0,2689824448</t>
  </si>
  <si>
    <t>0,2632457436</t>
  </si>
  <si>
    <t>0,2580503936</t>
  </si>
  <si>
    <t>0,2538889754</t>
  </si>
  <si>
    <t>0,2507937749</t>
  </si>
  <si>
    <t>0,2478129302</t>
  </si>
  <si>
    <t>0,2445527506</t>
  </si>
  <si>
    <t>0,2417933401</t>
  </si>
  <si>
    <t>0,2386148010</t>
  </si>
  <si>
    <t>0,2346590575</t>
  </si>
  <si>
    <t>0,2305219339</t>
  </si>
  <si>
    <t>0,2272622335</t>
  </si>
  <si>
    <t>0,2253700414</t>
  </si>
  <si>
    <t>0,2237684269</t>
  </si>
  <si>
    <t>0,2216467897</t>
  </si>
  <si>
    <t>0,2201917088</t>
  </si>
  <si>
    <t>0,2177061244</t>
  </si>
  <si>
    <t>0,2155768204</t>
  </si>
  <si>
    <t>0,2133411647</t>
  </si>
  <si>
    <t>0,2108052061</t>
  </si>
  <si>
    <t>0,2084132518</t>
  </si>
  <si>
    <t>0,2058000938</t>
  </si>
  <si>
    <t>0,2035466099</t>
  </si>
  <si>
    <t>0,2017368336</t>
  </si>
  <si>
    <t>0,2000626690</t>
  </si>
  <si>
    <t>0,1981357780</t>
  </si>
  <si>
    <t>0,1967963397</t>
  </si>
  <si>
    <t>0,1951287850</t>
  </si>
  <si>
    <t>0,1913772393</t>
  </si>
  <si>
    <t>0,1893805454</t>
  </si>
  <si>
    <t>0,1865864437</t>
  </si>
  <si>
    <t>0,1842688765</t>
  </si>
  <si>
    <t>0,1813023858</t>
  </si>
  <si>
    <t>0,1775265566</t>
  </si>
  <si>
    <t>0,1718132854</t>
  </si>
  <si>
    <t>0,1645742190</t>
  </si>
  <si>
    <t>0,1570844332</t>
  </si>
  <si>
    <t>0,1514115116</t>
  </si>
  <si>
    <t>0,1482116526</t>
  </si>
  <si>
    <t>0,1463697280</t>
  </si>
  <si>
    <t>0,1445188557</t>
  </si>
  <si>
    <t>0,1423586735</t>
  </si>
  <si>
    <t>0,1400329736</t>
  </si>
  <si>
    <t>0,1374506283</t>
  </si>
  <si>
    <t>0,1347614030</t>
  </si>
  <si>
    <t>0,1317240078</t>
  </si>
  <si>
    <t>0,1293605519</t>
  </si>
  <si>
    <t>0,1271851705</t>
  </si>
  <si>
    <t>0,1252340343</t>
  </si>
  <si>
    <t>0,1227433018</t>
  </si>
  <si>
    <t>0,1201341823</t>
  </si>
  <si>
    <t>0,1178403195</t>
  </si>
  <si>
    <t>0,1157104622</t>
  </si>
  <si>
    <t>0,1135307802</t>
  </si>
  <si>
    <t>0,1110467326</t>
  </si>
  <si>
    <t>0,1084704234</t>
  </si>
  <si>
    <t>0,1058001305</t>
  </si>
  <si>
    <t>0,1027424454</t>
  </si>
  <si>
    <t>0,0997984025</t>
  </si>
  <si>
    <t>0,0973120973</t>
  </si>
  <si>
    <t>0,0946728418</t>
  </si>
  <si>
    <t>0,0916582488</t>
  </si>
  <si>
    <t>0,0884680793</t>
  </si>
  <si>
    <t>0,0858683940</t>
  </si>
  <si>
    <t>0,0840121591</t>
  </si>
  <si>
    <t>0,0825822032</t>
  </si>
  <si>
    <t>0,0809869982</t>
  </si>
  <si>
    <t>0,0791912592</t>
  </si>
  <si>
    <t>0,0769709804</t>
  </si>
  <si>
    <t>0,0745714501</t>
  </si>
  <si>
    <t>0,0721647943</t>
  </si>
  <si>
    <t>0,0702876089</t>
  </si>
  <si>
    <t>0,0688756441</t>
  </si>
  <si>
    <t>0,0679235440</t>
  </si>
  <si>
    <t>0,0669944986</t>
  </si>
  <si>
    <t>0,0660085267</t>
  </si>
  <si>
    <t>0,0647399842</t>
  </si>
  <si>
    <t>0,0634018205</t>
  </si>
  <si>
    <t>0,0619656734</t>
  </si>
  <si>
    <t>0,0604081008</t>
  </si>
  <si>
    <t>0,0586937765</t>
  </si>
  <si>
    <t>0,0569581845</t>
  </si>
  <si>
    <t>0,0552925495</t>
  </si>
  <si>
    <t>0,0536505773</t>
  </si>
  <si>
    <t>0,0522002674</t>
  </si>
  <si>
    <t>0,0508715521</t>
  </si>
  <si>
    <t>0,0496918839</t>
  </si>
  <si>
    <t>0,0484513033</t>
  </si>
  <si>
    <t>0,0472089622</t>
  </si>
  <si>
    <t>0,0461664662</t>
  </si>
  <si>
    <t>0,0451175045</t>
  </si>
  <si>
    <t>0,0440182392</t>
  </si>
  <si>
    <t>0,0424288665</t>
  </si>
  <si>
    <t>0,0408667506</t>
  </si>
  <si>
    <t>0,0395509690</t>
  </si>
  <si>
    <t>0,0385037384</t>
  </si>
  <si>
    <t>0,0374268218</t>
  </si>
  <si>
    <t>0,0359814203</t>
  </si>
  <si>
    <t>0,0344032667</t>
  </si>
  <si>
    <t>0,0329176527</t>
  </si>
  <si>
    <t>0,0316274789</t>
  </si>
  <si>
    <t>0,0303520017</t>
  </si>
  <si>
    <t>0,0292689475</t>
  </si>
  <si>
    <t>0,0282248518</t>
  </si>
  <si>
    <t>0,0272180662</t>
  </si>
  <si>
    <t>0,0263232269</t>
  </si>
  <si>
    <t>0,0255068409</t>
  </si>
  <si>
    <t>0,0247157918</t>
  </si>
  <si>
    <t>0,0239492619</t>
  </si>
  <si>
    <t>0,0232516020</t>
  </si>
  <si>
    <t>0,0225307510</t>
  </si>
  <si>
    <t>0,0218322244</t>
  </si>
  <si>
    <t>0,0208921232</t>
  </si>
  <si>
    <t>0,0198971319</t>
  </si>
  <si>
    <t>0,0186828197</t>
  </si>
  <si>
    <t>0,0175755052</t>
  </si>
  <si>
    <t>0,0165806938</t>
  </si>
  <si>
    <t>0,0156421925</t>
  </si>
  <si>
    <t>0,0147568080</t>
  </si>
  <si>
    <t>0,0139215471</t>
  </si>
  <si>
    <t>0,0131583583</t>
  </si>
  <si>
    <t>0,0124487312</t>
  </si>
  <si>
    <t>0,0117773755</t>
  </si>
  <si>
    <t>0,0111634068</t>
  </si>
  <si>
    <t>0,0106115938</t>
  </si>
  <si>
    <t>0,0101062666</t>
  </si>
  <si>
    <t>0,0096250338</t>
  </si>
  <si>
    <t>0,0091666961</t>
  </si>
  <si>
    <t>0,0086888247</t>
  </si>
  <si>
    <t>0,0082358706</t>
  </si>
  <si>
    <t>0,0078064941</t>
  </si>
  <si>
    <t>0,0073646332</t>
  </si>
  <si>
    <t>0,0068828326</t>
  </si>
  <si>
    <t>0,0064325667</t>
  </si>
  <si>
    <t>0,0060117411</t>
  </si>
  <si>
    <t>0,0056448258</t>
  </si>
  <si>
    <t>0,0053003105</t>
  </si>
  <si>
    <t>0,0050002861</t>
  </si>
  <si>
    <t>0,0046863102</t>
  </si>
  <si>
    <t>0,0042993657</t>
  </si>
  <si>
    <t>0,0039443689</t>
  </si>
  <si>
    <t>0,0036521924</t>
  </si>
  <si>
    <t>0,0033879366</t>
  </si>
  <si>
    <t>0,0031082016</t>
  </si>
  <si>
    <t>0,0028647031</t>
  </si>
  <si>
    <t>0,0026161694</t>
  </si>
  <si>
    <t>0,0023848386</t>
  </si>
  <si>
    <t>0,0022000363</t>
  </si>
  <si>
    <t>0,0020446427</t>
  </si>
  <si>
    <t>0,0018621509</t>
  </si>
  <si>
    <t>0,0016581923</t>
  </si>
  <si>
    <t>0,0015074477</t>
  </si>
  <si>
    <t>0,0013842496</t>
  </si>
  <si>
    <t>0,0012711203</t>
  </si>
  <si>
    <t>0,0011640299</t>
  </si>
  <si>
    <t>0,0010553309</t>
  </si>
  <si>
    <t>0,0009541870</t>
  </si>
  <si>
    <t>0,0008635379</t>
  </si>
  <si>
    <t>0,0007668897</t>
  </si>
  <si>
    <t>0,0006978069</t>
  </si>
  <si>
    <t>0,0006314994</t>
  </si>
  <si>
    <t>0,0005608343</t>
  </si>
  <si>
    <t>0,0005089240</t>
  </si>
  <si>
    <t>0,0004515742</t>
  </si>
  <si>
    <t>0,0004038067</t>
  </si>
  <si>
    <t>0,0003670773</t>
  </si>
  <si>
    <t>0,0003361261</t>
  </si>
  <si>
    <t>0,0003123442</t>
  </si>
  <si>
    <t>0,0002887272</t>
  </si>
  <si>
    <t>0,0002646445</t>
  </si>
  <si>
    <t>0,0002427932</t>
  </si>
  <si>
    <t>0,0002184964</t>
  </si>
  <si>
    <t>0,0001927455</t>
  </si>
  <si>
    <t>0,0001658311</t>
  </si>
  <si>
    <t>0,1450078328</t>
  </si>
  <si>
    <t>0,0849558582</t>
  </si>
  <si>
    <t>0,0741877838</t>
  </si>
  <si>
    <t>0,0613326181</t>
  </si>
  <si>
    <t>0,0496854842</t>
  </si>
  <si>
    <t>0,0420989206</t>
  </si>
  <si>
    <t>0,0408526846</t>
  </si>
  <si>
    <t>0,0384098021</t>
  </si>
  <si>
    <t>0,0363450411</t>
  </si>
  <si>
    <t>0,0332891029</t>
  </si>
  <si>
    <t>0,0295012015</t>
  </si>
  <si>
    <t>0,0258465397</t>
  </si>
  <si>
    <t>0,0221838007</t>
  </si>
  <si>
    <t>0,0188060181</t>
  </si>
  <si>
    <t>0,0162106742</t>
  </si>
  <si>
    <t>0,0135904528</t>
  </si>
  <si>
    <t>0,0115388547</t>
  </si>
  <si>
    <t>0,0096535190</t>
  </si>
  <si>
    <t>0,0077825922</t>
  </si>
  <si>
    <t>0,0064500194</t>
  </si>
  <si>
    <t>0,0052012154</t>
  </si>
  <si>
    <t>0,0040874005</t>
  </si>
  <si>
    <t>0,0032204524</t>
  </si>
  <si>
    <t>2,5005442966</t>
  </si>
  <si>
    <t>1,7520629881</t>
  </si>
  <si>
    <t>1,5907599311</t>
  </si>
  <si>
    <t>1,4994334352</t>
  </si>
  <si>
    <t>1,3973438092</t>
  </si>
  <si>
    <t>1,2710375510</t>
  </si>
  <si>
    <t>1,0181807047</t>
  </si>
  <si>
    <t>0,7907620981</t>
  </si>
  <si>
    <t>0,6113767950</t>
  </si>
  <si>
    <t>0,4497031922</t>
  </si>
  <si>
    <t>0,3267691019</t>
  </si>
  <si>
    <t>0,2310620953</t>
  </si>
  <si>
    <t>0,1504800387</t>
  </si>
  <si>
    <t>0,0963939034</t>
  </si>
  <si>
    <t>0,0557898736</t>
  </si>
  <si>
    <t>0,0302679436</t>
  </si>
  <si>
    <t>0,0209032759</t>
  </si>
  <si>
    <t>0,0193782107</t>
  </si>
  <si>
    <t>0,0176889190</t>
  </si>
  <si>
    <t>0,0156650008</t>
  </si>
  <si>
    <t>0,0139828625</t>
  </si>
  <si>
    <t>0,0124005520</t>
  </si>
  <si>
    <t>0,0108586270</t>
  </si>
  <si>
    <t>0,0093949014</t>
  </si>
  <si>
    <t>0,0079415903</t>
  </si>
  <si>
    <t>0,0066229591</t>
  </si>
  <si>
    <t>0,0054344458</t>
  </si>
  <si>
    <t>0,0048612987</t>
  </si>
  <si>
    <t>0,0046293674</t>
  </si>
  <si>
    <t>0,0043394895</t>
  </si>
  <si>
    <t>0,0039154466</t>
  </si>
  <si>
    <t>0,0034915700</t>
  </si>
  <si>
    <t>0,0030198668</t>
  </si>
  <si>
    <t>0,0026118896</t>
  </si>
  <si>
    <t>0,0021571603</t>
  </si>
  <si>
    <t>0,0017055347</t>
  </si>
  <si>
    <t>0,0013879677</t>
  </si>
  <si>
    <t>0,0011050659</t>
  </si>
  <si>
    <t>0,0008763377</t>
  </si>
  <si>
    <t>0,0007181358</t>
  </si>
  <si>
    <t>0,0005992956</t>
  </si>
  <si>
    <t>0,0004854573</t>
  </si>
  <si>
    <t>0,0003938164</t>
  </si>
  <si>
    <t>0,0003254411</t>
  </si>
  <si>
    <t>0,0002642858</t>
  </si>
  <si>
    <t>0,0002142916</t>
  </si>
  <si>
    <t>0,0001707775</t>
  </si>
  <si>
    <t>0,0001380579</t>
  </si>
  <si>
    <t>0,0001117968</t>
  </si>
  <si>
    <t>0,0000863496</t>
  </si>
  <si>
    <t>0,0000681420</t>
  </si>
  <si>
    <t>0,0000540981</t>
  </si>
  <si>
    <t>0,0000424832</t>
  </si>
  <si>
    <t>0,0000329813</t>
  </si>
  <si>
    <t>0,0000253040</t>
  </si>
  <si>
    <t>0,0193666744</t>
  </si>
  <si>
    <t>0,0146724504</t>
  </si>
  <si>
    <t>0,0109183135</t>
  </si>
  <si>
    <t>0,0080777853</t>
  </si>
  <si>
    <t>0,0060326126</t>
  </si>
  <si>
    <t>0,0044133780</t>
  </si>
  <si>
    <t>0,0031712077</t>
  </si>
  <si>
    <t>0,0022700378</t>
  </si>
  <si>
    <t>0,0015804630</t>
  </si>
  <si>
    <t>0,0011189122</t>
  </si>
  <si>
    <t>0,0007758927</t>
  </si>
  <si>
    <t>1,4750800996</t>
  </si>
  <si>
    <t>1,4019624429</t>
  </si>
  <si>
    <t>1,3351055260</t>
  </si>
  <si>
    <t>1,3137285986</t>
  </si>
  <si>
    <t>1,2892034847</t>
  </si>
  <si>
    <t>1,2521909942</t>
  </si>
  <si>
    <t>1,2246194768</t>
  </si>
  <si>
    <t>1,1736297974</t>
  </si>
  <si>
    <t>1,0955843469</t>
  </si>
  <si>
    <t>1,0421277665</t>
  </si>
  <si>
    <t>1,0000000000</t>
  </si>
  <si>
    <t>TAXA SELIC ACUMULADA</t>
  </si>
  <si>
    <t>330,66%</t>
  </si>
  <si>
    <t>328,08%</t>
  </si>
  <si>
    <t>325,73%</t>
  </si>
  <si>
    <t>323,51%</t>
  </si>
  <si>
    <t>321,44%</t>
  </si>
  <si>
    <t>319,43%</t>
  </si>
  <si>
    <t>317,45%</t>
  </si>
  <si>
    <t>315,52%</t>
  </si>
  <si>
    <t>313,55%</t>
  </si>
  <si>
    <t>311,65%</t>
  </si>
  <si>
    <t>309,79%</t>
  </si>
  <si>
    <t>307,99%</t>
  </si>
  <si>
    <t>306,19%</t>
  </si>
  <si>
    <t>304,46%</t>
  </si>
  <si>
    <t>302,79%</t>
  </si>
  <si>
    <t>301,15%</t>
  </si>
  <si>
    <t>299,49%</t>
  </si>
  <si>
    <t>297,91%</t>
  </si>
  <si>
    <t>296,30%</t>
  </si>
  <si>
    <t>294,70%</t>
  </si>
  <si>
    <t>293,11%</t>
  </si>
  <si>
    <t>291,52%</t>
  </si>
  <si>
    <t>289,85%</t>
  </si>
  <si>
    <t>286,81%</t>
  </si>
  <si>
    <t>283,84%</t>
  </si>
  <si>
    <t>281,17%</t>
  </si>
  <si>
    <t>279,04%</t>
  </si>
  <si>
    <t>276,84%</t>
  </si>
  <si>
    <t>275,13%</t>
  </si>
  <si>
    <t>273,50%</t>
  </si>
  <si>
    <t>271,90%</t>
  </si>
  <si>
    <t>270,20%</t>
  </si>
  <si>
    <t>268,72%</t>
  </si>
  <si>
    <t>266,23%</t>
  </si>
  <si>
    <t>263,29%</t>
  </si>
  <si>
    <t>260,66%</t>
  </si>
  <si>
    <t>258,26%</t>
  </si>
  <si>
    <t>256,08%</t>
  </si>
  <si>
    <t>253,70%</t>
  </si>
  <si>
    <t>250,37%</t>
  </si>
  <si>
    <t>248,02%</t>
  </si>
  <si>
    <t>246,00%</t>
  </si>
  <si>
    <t>244,33%</t>
  </si>
  <si>
    <t>242,67%</t>
  </si>
  <si>
    <t>241,10%</t>
  </si>
  <si>
    <t>239,61%</t>
  </si>
  <si>
    <t>238,23%</t>
  </si>
  <si>
    <t>236,84%</t>
  </si>
  <si>
    <t>235,24%</t>
  </si>
  <si>
    <t>233,78%</t>
  </si>
  <si>
    <t>232,33%</t>
  </si>
  <si>
    <t>230,88%</t>
  </si>
  <si>
    <t>229,58%</t>
  </si>
  <si>
    <t>228,09%</t>
  </si>
  <si>
    <t>226,70%</t>
  </si>
  <si>
    <t>225,39%</t>
  </si>
  <si>
    <t>223,98%</t>
  </si>
  <si>
    <t>222,76%</t>
  </si>
  <si>
    <t>221,47%</t>
  </si>
  <si>
    <t>220,25%</t>
  </si>
  <si>
    <t>219,05%</t>
  </si>
  <si>
    <t>217,78%</t>
  </si>
  <si>
    <t>216,76%</t>
  </si>
  <si>
    <t>215,50%</t>
  </si>
  <si>
    <t>214,31%</t>
  </si>
  <si>
    <t>212,97%</t>
  </si>
  <si>
    <t>211,70%</t>
  </si>
  <si>
    <t>210,20%</t>
  </si>
  <si>
    <t>208,60%</t>
  </si>
  <si>
    <t>207,28%</t>
  </si>
  <si>
    <t>205,75%</t>
  </si>
  <si>
    <t>204,36%</t>
  </si>
  <si>
    <t>202,97%</t>
  </si>
  <si>
    <t>201,44%</t>
  </si>
  <si>
    <t>200,19%</t>
  </si>
  <si>
    <t>198,82%</t>
  </si>
  <si>
    <t>197,34%</t>
  </si>
  <si>
    <t>195,93%</t>
  </si>
  <si>
    <t>194,60%</t>
  </si>
  <si>
    <t>193,06%</t>
  </si>
  <si>
    <t>191,62%</t>
  </si>
  <si>
    <t>190,24%</t>
  </si>
  <si>
    <t>188,59%</t>
  </si>
  <si>
    <t>187,05%</t>
  </si>
  <si>
    <t>185,31%</t>
  </si>
  <si>
    <t>183,34%</t>
  </si>
  <si>
    <t>181,51%</t>
  </si>
  <si>
    <t>179,73%</t>
  </si>
  <si>
    <t>177,86%</t>
  </si>
  <si>
    <t>175,89%</t>
  </si>
  <si>
    <t>174,03%</t>
  </si>
  <si>
    <t>171,95%</t>
  </si>
  <si>
    <t>170,18%</t>
  </si>
  <si>
    <t>168,50%</t>
  </si>
  <si>
    <t>166,86%</t>
  </si>
  <si>
    <t>165,52%</t>
  </si>
  <si>
    <t>164,15%</t>
  </si>
  <si>
    <t>162,88%</t>
  </si>
  <si>
    <t>161,80%</t>
  </si>
  <si>
    <t>160,42%</t>
  </si>
  <si>
    <t>159,24%</t>
  </si>
  <si>
    <t>158,01%</t>
  </si>
  <si>
    <t>156,78%</t>
  </si>
  <si>
    <t>155,49%</t>
  </si>
  <si>
    <t>154,20%</t>
  </si>
  <si>
    <t>152,95%</t>
  </si>
  <si>
    <t>151,74%</t>
  </si>
  <si>
    <t>150,49%</t>
  </si>
  <si>
    <t>149,01%</t>
  </si>
  <si>
    <t>147,63%</t>
  </si>
  <si>
    <t>146,41%</t>
  </si>
  <si>
    <t>144,88%</t>
  </si>
  <si>
    <t>143,47%</t>
  </si>
  <si>
    <t>141,97%</t>
  </si>
  <si>
    <t>140,38%</t>
  </si>
  <si>
    <t>138,87%</t>
  </si>
  <si>
    <t>137,21%</t>
  </si>
  <si>
    <t>135,71%</t>
  </si>
  <si>
    <t>134,30%</t>
  </si>
  <si>
    <t>132,92%</t>
  </si>
  <si>
    <t>131,45%</t>
  </si>
  <si>
    <t>130,02%</t>
  </si>
  <si>
    <t>128,87%</t>
  </si>
  <si>
    <t>127,45%</t>
  </si>
  <si>
    <t>126,37%</t>
  </si>
  <si>
    <t>125,09%</t>
  </si>
  <si>
    <t>123,91%</t>
  </si>
  <si>
    <t>122,74%</t>
  </si>
  <si>
    <t>121,48%</t>
  </si>
  <si>
    <t>120,42%</t>
  </si>
  <si>
    <t>119,33%</t>
  </si>
  <si>
    <t>118,31%</t>
  </si>
  <si>
    <t>117,32%</t>
  </si>
  <si>
    <t>116,24%</t>
  </si>
  <si>
    <t>115,37%</t>
  </si>
  <si>
    <t>114,32%</t>
  </si>
  <si>
    <t>113,38%</t>
  </si>
  <si>
    <t>112,35%</t>
  </si>
  <si>
    <t>111,44%</t>
  </si>
  <si>
    <t>110,47%</t>
  </si>
  <si>
    <t>109,48%</t>
  </si>
  <si>
    <t>108,68%</t>
  </si>
  <si>
    <t>107,75%</t>
  </si>
  <si>
    <t>106,91%</t>
  </si>
  <si>
    <t>106,07%</t>
  </si>
  <si>
    <t>105,14%</t>
  </si>
  <si>
    <t>104,34%</t>
  </si>
  <si>
    <t>103,50%</t>
  </si>
  <si>
    <t>102,60%</t>
  </si>
  <si>
    <t>101,72%</t>
  </si>
  <si>
    <t>100,76%</t>
  </si>
  <si>
    <t>99,69%</t>
  </si>
  <si>
    <t>98,67%</t>
  </si>
  <si>
    <t>97,57%</t>
  </si>
  <si>
    <t>96,39%</t>
  </si>
  <si>
    <t>95,37%</t>
  </si>
  <si>
    <t>94,25%</t>
  </si>
  <si>
    <t>93,20%</t>
  </si>
  <si>
    <t>92,34%</t>
  </si>
  <si>
    <t>91,37%</t>
  </si>
  <si>
    <t>90,53%</t>
  </si>
  <si>
    <t>89,76%</t>
  </si>
  <si>
    <t>89,00%</t>
  </si>
  <si>
    <t>88,21%</t>
  </si>
  <si>
    <t>87,52%</t>
  </si>
  <si>
    <t>86,83%</t>
  </si>
  <si>
    <t>86,14%</t>
  </si>
  <si>
    <t>85,48%</t>
  </si>
  <si>
    <t>84,75%</t>
  </si>
  <si>
    <t>84,09%</t>
  </si>
  <si>
    <t>83,50%</t>
  </si>
  <si>
    <t>82,74%</t>
  </si>
  <si>
    <t>82,07%</t>
  </si>
  <si>
    <t>81,32%</t>
  </si>
  <si>
    <t>80,53%</t>
  </si>
  <si>
    <t>79,67%</t>
  </si>
  <si>
    <t>78,78%</t>
  </si>
  <si>
    <t>77,93%</t>
  </si>
  <si>
    <t>77,12%</t>
  </si>
  <si>
    <t>76,31%</t>
  </si>
  <si>
    <t>75,38%</t>
  </si>
  <si>
    <t>74,52%</t>
  </si>
  <si>
    <t>73,68%</t>
  </si>
  <si>
    <t>72,76%</t>
  </si>
  <si>
    <t>71,92%</t>
  </si>
  <si>
    <t>70,93%</t>
  </si>
  <si>
    <t>69,97%</t>
  </si>
  <si>
    <t>69,00%</t>
  </si>
  <si>
    <t>67,93%</t>
  </si>
  <si>
    <t>66,99%</t>
  </si>
  <si>
    <t>66,11%</t>
  </si>
  <si>
    <t>65,25%</t>
  </si>
  <si>
    <t>64,34%</t>
  </si>
  <si>
    <t>63,45%</t>
  </si>
  <si>
    <t>62,70%</t>
  </si>
  <si>
    <t>61,88%</t>
  </si>
  <si>
    <t>61,17%</t>
  </si>
  <si>
    <t>60,43%</t>
  </si>
  <si>
    <t>59,79%</t>
  </si>
  <si>
    <t>59,11%</t>
  </si>
  <si>
    <t>58,42%</t>
  </si>
  <si>
    <t>57,88%</t>
  </si>
  <si>
    <t>57,27%</t>
  </si>
  <si>
    <t>56,72%</t>
  </si>
  <si>
    <t>56,17%</t>
  </si>
  <si>
    <t>55,57%</t>
  </si>
  <si>
    <t>55,08%</t>
  </si>
  <si>
    <t>54,53%</t>
  </si>
  <si>
    <t>53,92%</t>
  </si>
  <si>
    <t>53,32%</t>
  </si>
  <si>
    <t>52,71%</t>
  </si>
  <si>
    <t>51,99%</t>
  </si>
  <si>
    <t>51,28%</t>
  </si>
  <si>
    <t>50,57%</t>
  </si>
  <si>
    <t>49,76%</t>
  </si>
  <si>
    <t>49,04%</t>
  </si>
  <si>
    <t>48,25%</t>
  </si>
  <si>
    <t>47,40%</t>
  </si>
  <si>
    <t>46,61%</t>
  </si>
  <si>
    <t>45,84%</t>
  </si>
  <si>
    <t>45,02%</t>
  </si>
  <si>
    <t>44,15%</t>
  </si>
  <si>
    <t>43,33%</t>
  </si>
  <si>
    <t>42,38%</t>
  </si>
  <si>
    <t>41,51%</t>
  </si>
  <si>
    <t>40,60%</t>
  </si>
  <si>
    <t>39,65%</t>
  </si>
  <si>
    <t>38,81%</t>
  </si>
  <si>
    <t>37,85%</t>
  </si>
  <si>
    <t>36,91%</t>
  </si>
  <si>
    <t>36,09%</t>
  </si>
  <si>
    <t>35,05%</t>
  </si>
  <si>
    <t>34,10%</t>
  </si>
  <si>
    <t>33,11%</t>
  </si>
  <si>
    <t>32,04%</t>
  </si>
  <si>
    <t>30,86%</t>
  </si>
  <si>
    <t>29,75%</t>
  </si>
  <si>
    <t>28,64%</t>
  </si>
  <si>
    <t>27,53%</t>
  </si>
  <si>
    <t>26,47%</t>
  </si>
  <si>
    <t>25,31%</t>
  </si>
  <si>
    <t>24,25%</t>
  </si>
  <si>
    <t>23,25%</t>
  </si>
  <si>
    <t>22,09%</t>
  </si>
  <si>
    <t>21,03%</t>
  </si>
  <si>
    <t>19,92%</t>
  </si>
  <si>
    <t>18,76%</t>
  </si>
  <si>
    <t>17,65%</t>
  </si>
  <si>
    <t>16,43%</t>
  </si>
  <si>
    <t>15,32%</t>
  </si>
  <si>
    <t>14,27%</t>
  </si>
  <si>
    <t>13,23%</t>
  </si>
  <si>
    <t>12,11%</t>
  </si>
  <si>
    <t>11,02%</t>
  </si>
  <si>
    <t>10,15%</t>
  </si>
  <si>
    <t>9,10%</t>
  </si>
  <si>
    <t>8,31%</t>
  </si>
  <si>
    <t>7,38%</t>
  </si>
  <si>
    <t>6,57%</t>
  </si>
  <si>
    <t>5,77%</t>
  </si>
  <si>
    <t>4,97%</t>
  </si>
  <si>
    <t>4,33%</t>
  </si>
  <si>
    <t>3,69%</t>
  </si>
  <si>
    <t>3,12%</t>
  </si>
  <si>
    <t>2,58%</t>
  </si>
  <si>
    <t>2,00%</t>
  </si>
  <si>
    <t>1,53%</t>
  </si>
  <si>
    <t>1,00%</t>
  </si>
  <si>
    <t>Observações</t>
  </si>
  <si>
    <t>a) Indexadores</t>
  </si>
  <si>
    <t>b) Fórmula de atualização: Valor em moeda da época X coeficiente de mês/ano. Após esta atualização, incluir a respectiva taxa SELIC.</t>
  </si>
  <si>
    <t>- ORTN de 10/1964 a 02/1986</t>
  </si>
  <si>
    <t>Ex1: Atualizar o seguinte valor - 10/1964 Cr$ 10.000,00</t>
  </si>
  <si>
    <t>- OTN (6,17019) de 03/1986 a 01/1989</t>
  </si>
  <si>
    <t>A) Valor em moeda da época:</t>
  </si>
  <si>
    <t>10.000,00</t>
  </si>
  <si>
    <t>- IPC (IBGE) de 01/1989 a 02/1989</t>
  </si>
  <si>
    <t>B) Coeficiente do mês/ano:</t>
  </si>
  <si>
    <t>- BTN de 03/1989 a 03/1990</t>
  </si>
  <si>
    <t>C) Subtotal = A x B:</t>
  </si>
  <si>
    <t>15,42</t>
  </si>
  <si>
    <t>- IPC (IBGE) de 03/1990 a 02/1991</t>
  </si>
  <si>
    <t>D) Taxa SELIC:</t>
  </si>
  <si>
    <t>- INPC de 03/1991 a 11/1991</t>
  </si>
  <si>
    <t>E) Valor atualizado em REAL (R$) = C x (D/100+1):</t>
  </si>
  <si>
    <t>66,44</t>
  </si>
  <si>
    <t>- IPCA (série especial) em 12/1991</t>
  </si>
  <si>
    <t>Obs.: As parcelas com competência a partir de 01/96 devem ser atualizadas com base no total da SELIC do mês seguinte à respectiva parcela.</t>
  </si>
  <si>
    <t>- UFIR de 01/1992 a 01/1996</t>
  </si>
  <si>
    <t>- SELIC de 01/1996 a 04/2018</t>
  </si>
  <si>
    <t>Taxa Selic</t>
  </si>
  <si>
    <t>IR a Restituir (atualizado):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</si>
</sst>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44" formatCode="_-&quot;R$&quot;* #,##0.00_-;\-&quot;R$&quot;* #,##0.00_-;_-&quot;R$&quot;* &quot;-&quot;??_-;_-@_-"/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(&quot;R$ &quot;* #,##0.00_);_(&quot;R$ &quot;* \(#,##0.00\);_(&quot;R$ &quot;* &quot;-&quot;??_);_(@_)"/>
    <numFmt numFmtId="166" formatCode="0.0%"/>
    <numFmt numFmtId="167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color rgb="FF80808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theme="1"/>
      <name val="Cambria"/>
      <family val="1"/>
    </font>
    <font>
      <b/>
      <sz val="10"/>
      <color theme="1"/>
      <name val="Cambria"/>
      <family val="1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DDDDDD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2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43" fontId="5" fillId="0" borderId="0" xfId="0" applyNumberFormat="1" applyFont="1" applyAlignment="1">
      <alignment vertical="center"/>
    </xf>
    <xf numFmtId="43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43" fontId="5" fillId="0" borderId="0" xfId="0" applyNumberFormat="1" applyFont="1" applyBorder="1" applyAlignment="1">
      <alignment vertical="center"/>
    </xf>
    <xf numFmtId="43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right" vertical="center"/>
    </xf>
    <xf numFmtId="165" fontId="1" fillId="0" borderId="0" xfId="2" applyNumberFormat="1" applyFont="1" applyFill="1" applyBorder="1" applyAlignment="1">
      <alignment vertical="center"/>
    </xf>
    <xf numFmtId="44" fontId="0" fillId="0" borderId="0" xfId="2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5" borderId="8" xfId="0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0" fillId="8" borderId="18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166" fontId="2" fillId="8" borderId="19" xfId="0" applyNumberFormat="1" applyFont="1" applyFill="1" applyBorder="1" applyAlignment="1">
      <alignment horizontal="center" vertical="center"/>
    </xf>
    <xf numFmtId="0" fontId="0" fillId="8" borderId="20" xfId="0" applyFill="1" applyBorder="1" applyAlignment="1">
      <alignment vertical="center"/>
    </xf>
    <xf numFmtId="165" fontId="1" fillId="0" borderId="0" xfId="2" applyNumberFormat="1" applyFont="1" applyBorder="1" applyAlignment="1">
      <alignment vertical="center"/>
    </xf>
    <xf numFmtId="4" fontId="9" fillId="9" borderId="21" xfId="0" applyNumberFormat="1" applyFont="1" applyFill="1" applyBorder="1" applyAlignment="1">
      <alignment vertical="center" wrapText="1"/>
    </xf>
    <xf numFmtId="165" fontId="1" fillId="8" borderId="22" xfId="2" applyNumberFormat="1" applyFont="1" applyFill="1" applyBorder="1" applyAlignment="1">
      <alignment vertical="center"/>
    </xf>
    <xf numFmtId="165" fontId="1" fillId="8" borderId="19" xfId="2" applyNumberFormat="1" applyFont="1" applyFill="1" applyBorder="1" applyAlignment="1">
      <alignment vertical="center"/>
    </xf>
    <xf numFmtId="167" fontId="1" fillId="8" borderId="23" xfId="1" applyNumberFormat="1" applyFon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166" fontId="2" fillId="4" borderId="19" xfId="0" applyNumberFormat="1" applyFont="1" applyFill="1" applyBorder="1" applyAlignment="1">
      <alignment horizontal="center" vertical="center"/>
    </xf>
    <xf numFmtId="0" fontId="9" fillId="9" borderId="21" xfId="0" applyFont="1" applyFill="1" applyBorder="1" applyAlignment="1">
      <alignment horizontal="center" vertical="center" wrapText="1"/>
    </xf>
    <xf numFmtId="165" fontId="1" fillId="4" borderId="22" xfId="2" applyNumberFormat="1" applyFont="1" applyFill="1" applyBorder="1" applyAlignment="1">
      <alignment vertical="center"/>
    </xf>
    <xf numFmtId="165" fontId="1" fillId="4" borderId="19" xfId="2" applyNumberFormat="1" applyFont="1" applyFill="1" applyBorder="1" applyAlignment="1">
      <alignment vertical="center"/>
    </xf>
    <xf numFmtId="167" fontId="1" fillId="4" borderId="23" xfId="1" applyNumberFormat="1" applyFont="1" applyFill="1" applyBorder="1" applyAlignment="1">
      <alignment vertical="center"/>
    </xf>
    <xf numFmtId="0" fontId="0" fillId="8" borderId="24" xfId="0" applyFill="1" applyBorder="1" applyAlignment="1">
      <alignment vertical="center"/>
    </xf>
    <xf numFmtId="0" fontId="0" fillId="8" borderId="25" xfId="0" applyFill="1" applyBorder="1" applyAlignment="1">
      <alignment vertical="center"/>
    </xf>
    <xf numFmtId="166" fontId="2" fillId="8" borderId="26" xfId="0" applyNumberFormat="1" applyFont="1" applyFill="1" applyBorder="1" applyAlignment="1">
      <alignment horizontal="center" vertical="center"/>
    </xf>
    <xf numFmtId="165" fontId="1" fillId="0" borderId="25" xfId="2" applyNumberFormat="1" applyFont="1" applyBorder="1" applyAlignment="1">
      <alignment vertical="center"/>
    </xf>
    <xf numFmtId="165" fontId="1" fillId="8" borderId="27" xfId="2" applyNumberFormat="1" applyFont="1" applyFill="1" applyBorder="1" applyAlignment="1">
      <alignment vertical="center"/>
    </xf>
    <xf numFmtId="165" fontId="1" fillId="8" borderId="26" xfId="2" applyNumberFormat="1" applyFont="1" applyFill="1" applyBorder="1" applyAlignment="1">
      <alignment vertical="center"/>
    </xf>
    <xf numFmtId="167" fontId="1" fillId="8" borderId="17" xfId="1" applyNumberFormat="1" applyFont="1" applyFill="1" applyBorder="1" applyAlignment="1">
      <alignment vertical="center"/>
    </xf>
    <xf numFmtId="0" fontId="10" fillId="0" borderId="24" xfId="0" applyFont="1" applyBorder="1" applyAlignment="1">
      <alignment horizontal="center" vertical="center"/>
    </xf>
    <xf numFmtId="167" fontId="10" fillId="0" borderId="17" xfId="0" applyNumberFormat="1" applyFont="1" applyBorder="1" applyAlignment="1">
      <alignment vertical="center"/>
    </xf>
    <xf numFmtId="43" fontId="0" fillId="0" borderId="0" xfId="0" applyNumberFormat="1" applyAlignment="1">
      <alignment vertical="center"/>
    </xf>
    <xf numFmtId="164" fontId="1" fillId="5" borderId="1" xfId="2" applyNumberFormat="1" applyFont="1" applyFill="1" applyBorder="1" applyAlignment="1">
      <alignment vertical="center"/>
    </xf>
    <xf numFmtId="164" fontId="0" fillId="0" borderId="0" xfId="0" applyNumberFormat="1" applyAlignment="1">
      <alignment vertical="center"/>
    </xf>
    <xf numFmtId="164" fontId="0" fillId="10" borderId="1" xfId="0" applyNumberFormat="1" applyFill="1" applyBorder="1" applyAlignment="1">
      <alignment vertical="center"/>
    </xf>
    <xf numFmtId="165" fontId="1" fillId="3" borderId="28" xfId="2" applyNumberFormat="1" applyFont="1" applyFill="1" applyBorder="1" applyAlignment="1">
      <alignment vertical="center"/>
    </xf>
    <xf numFmtId="44" fontId="0" fillId="0" borderId="0" xfId="2" applyFont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4" fontId="3" fillId="0" borderId="0" xfId="2" applyNumberFormat="1" applyFont="1" applyFill="1" applyBorder="1" applyAlignment="1">
      <alignment vertical="center"/>
    </xf>
    <xf numFmtId="10" fontId="0" fillId="0" borderId="0" xfId="2" applyNumberFormat="1" applyFont="1" applyFill="1" applyAlignment="1">
      <alignment horizontal="center" vertical="center"/>
    </xf>
    <xf numFmtId="4" fontId="1" fillId="0" borderId="0" xfId="2" applyNumberFormat="1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4" fontId="3" fillId="0" borderId="0" xfId="2" applyNumberFormat="1" applyFont="1" applyAlignment="1">
      <alignment vertical="center"/>
    </xf>
    <xf numFmtId="0" fontId="3" fillId="6" borderId="0" xfId="0" applyFont="1" applyFill="1" applyAlignment="1">
      <alignment horizontal="right" vertical="center"/>
    </xf>
    <xf numFmtId="44" fontId="3" fillId="6" borderId="0" xfId="2" applyFont="1" applyFill="1" applyAlignment="1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/>
    <xf numFmtId="0" fontId="11" fillId="11" borderId="0" xfId="0" applyFont="1" applyFill="1"/>
    <xf numFmtId="164" fontId="11" fillId="11" borderId="0" xfId="0" applyNumberFormat="1" applyFont="1" applyFill="1"/>
    <xf numFmtId="41" fontId="5" fillId="0" borderId="0" xfId="2" applyNumberFormat="1" applyFont="1" applyBorder="1" applyAlignment="1">
      <alignment horizontal="center" vertical="center"/>
    </xf>
    <xf numFmtId="43" fontId="6" fillId="2" borderId="0" xfId="0" applyNumberFormat="1" applyFont="1" applyFill="1" applyBorder="1" applyAlignment="1">
      <alignment horizontal="center" vertical="center" wrapText="1"/>
    </xf>
    <xf numFmtId="43" fontId="6" fillId="2" borderId="0" xfId="0" applyNumberFormat="1" applyFont="1" applyFill="1" applyBorder="1" applyAlignment="1">
      <alignment horizontal="center" vertical="center"/>
    </xf>
    <xf numFmtId="0" fontId="13" fillId="0" borderId="0" xfId="0" applyFont="1"/>
    <xf numFmtId="0" fontId="15" fillId="0" borderId="0" xfId="0" applyFont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6" fillId="0" borderId="29" xfId="0" applyNumberFormat="1" applyFont="1" applyBorder="1" applyAlignment="1">
      <alignment horizontal="center" vertical="center"/>
    </xf>
    <xf numFmtId="0" fontId="15" fillId="13" borderId="30" xfId="0" applyFont="1" applyFill="1" applyBorder="1" applyAlignment="1">
      <alignment horizontal="center" vertical="center"/>
    </xf>
    <xf numFmtId="49" fontId="16" fillId="13" borderId="29" xfId="0" applyNumberFormat="1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43" fontId="21" fillId="2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3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43" fontId="20" fillId="2" borderId="0" xfId="0" applyNumberFormat="1" applyFont="1" applyFill="1" applyBorder="1" applyAlignment="1">
      <alignment horizontal="center" vertical="center"/>
    </xf>
    <xf numFmtId="43" fontId="20" fillId="2" borderId="0" xfId="0" applyNumberFormat="1" applyFont="1" applyFill="1" applyBorder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4" fillId="0" borderId="7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7" xfId="0" applyFont="1" applyBorder="1" applyAlignment="1">
      <alignment horizontal="left"/>
    </xf>
    <xf numFmtId="0" fontId="12" fillId="0" borderId="0" xfId="0" applyFont="1" applyAlignment="1">
      <alignment horizont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5" borderId="1" xfId="0" applyFill="1" applyBorder="1" applyAlignment="1">
      <alignment horizontal="right" vertical="center"/>
    </xf>
    <xf numFmtId="0" fontId="0" fillId="10" borderId="2" xfId="0" applyFill="1" applyBorder="1" applyAlignment="1">
      <alignment horizontal="right" vertical="center"/>
    </xf>
    <xf numFmtId="0" fontId="0" fillId="10" borderId="3" xfId="0" applyFill="1" applyBorder="1" applyAlignment="1">
      <alignment horizontal="right" vertical="center"/>
    </xf>
    <xf numFmtId="0" fontId="0" fillId="10" borderId="4" xfId="0" applyFill="1" applyBorder="1" applyAlignment="1">
      <alignment horizontal="right" vertical="center"/>
    </xf>
    <xf numFmtId="0" fontId="0" fillId="3" borderId="11" xfId="0" applyFill="1" applyBorder="1" applyAlignment="1">
      <alignment horizontal="right" vertical="center"/>
    </xf>
    <xf numFmtId="0" fontId="0" fillId="3" borderId="12" xfId="0" applyFill="1" applyBorder="1" applyAlignment="1">
      <alignment horizontal="right" vertical="center"/>
    </xf>
    <xf numFmtId="0" fontId="0" fillId="3" borderId="28" xfId="0" applyFill="1" applyBorder="1" applyAlignment="1">
      <alignment horizontal="right" vertical="center"/>
    </xf>
    <xf numFmtId="0" fontId="7" fillId="0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ercio/Dropbox/1%20-%20SILVA'S%20&amp;%20SALDANHA/CLIENTES/ASSOCIA&#199;&#213;ES%20-%20SILVA'S%20&amp;%20SALDANHA/ANAJUSTRA%20-%20C&#225;lculos%20Diversos/C&#193;LCULOS%20RRA%20-%20SISTEMA%20ANAJUSTRA/CONFERENC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os"/>
      <sheetName val="Conferencia "/>
      <sheetName val="KELLY"/>
      <sheetName val="LUCIENE"/>
      <sheetName val="RAIMUNDO"/>
      <sheetName val="ISABELA"/>
      <sheetName val="ADAO"/>
      <sheetName val="ADILSON"/>
      <sheetName val="ADELITA"/>
      <sheetName val="ADRIANA"/>
    </sheetNames>
    <sheetDataSet>
      <sheetData sheetId="0" refreshError="1"/>
      <sheetData sheetId="1">
        <row r="10">
          <cell r="B10" t="str">
            <v>LUCIENE VILAS BOAS BENEVIDES LOPES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tabSelected="1" zoomScale="145" zoomScaleNormal="145" workbookViewId="0">
      <selection activeCell="E14" sqref="E14"/>
    </sheetView>
  </sheetViews>
  <sheetFormatPr defaultColWidth="11" defaultRowHeight="15.75" x14ac:dyDescent="0.25"/>
  <cols>
    <col min="1" max="1" width="11" style="1"/>
    <col min="2" max="2" width="33.5703125" style="2" customWidth="1"/>
    <col min="3" max="3" width="16.5703125" style="2" bestFit="1" customWidth="1"/>
    <col min="4" max="4" width="4.7109375" style="1" customWidth="1"/>
    <col min="5" max="5" width="6.85546875" style="1" customWidth="1"/>
    <col min="6" max="6" width="16.7109375" style="3" bestFit="1" customWidth="1"/>
    <col min="7" max="7" width="16.85546875" style="3" customWidth="1"/>
    <col min="8" max="8" width="15.42578125" style="3" customWidth="1"/>
    <col min="9" max="9" width="8.140625" style="3" bestFit="1" customWidth="1"/>
    <col min="10" max="10" width="11.7109375" style="3" bestFit="1" customWidth="1"/>
    <col min="11" max="11" width="11.85546875" style="1" customWidth="1"/>
    <col min="12" max="12" width="11.28515625" style="1" hidden="1" customWidth="1"/>
    <col min="13" max="16384" width="11" style="1"/>
  </cols>
  <sheetData>
    <row r="1" spans="2:8" x14ac:dyDescent="0.25">
      <c r="B1" s="1"/>
    </row>
    <row r="2" spans="2:8" ht="20.45" customHeight="1" x14ac:dyDescent="0.25">
      <c r="B2" s="84" t="s">
        <v>1</v>
      </c>
      <c r="C2" s="84"/>
      <c r="E2" s="76" t="s">
        <v>40</v>
      </c>
      <c r="F2" s="76" t="s">
        <v>43</v>
      </c>
      <c r="G2" s="77" t="s">
        <v>41</v>
      </c>
      <c r="H2" s="77" t="s">
        <v>702</v>
      </c>
    </row>
    <row r="3" spans="2:8" ht="18.600000000000001" customHeight="1" x14ac:dyDescent="0.25">
      <c r="B3" s="6" t="s">
        <v>39</v>
      </c>
      <c r="C3" s="66">
        <v>2006</v>
      </c>
      <c r="E3" s="78">
        <v>2005</v>
      </c>
      <c r="F3" s="79">
        <f>IF($C$6&lt;=(1164*$C$8)-0,($C$6*0%)-0*$C$8,IF($C$6&lt;=2326*$C$8,IF($C$6&gt;=1164.01*$C$8,($C$6*15%)-174.6*$C$8,0),IF($C$6&gt;=2326.01*$C$8,($C$6*27.5%)-465.35*$C$8,0)))</f>
        <v>2515.5</v>
      </c>
      <c r="G3" s="79">
        <f>IF($C$6&lt;=(1164*1)-0,($C$6*0%)-0*1,IF($C$6&lt;=2326*1,IF($C$6&gt;=1164.01*1,($C$6*15%)-174.6*1,0),IF($C$6&gt;=2326.01*1,($C$6*27.5%)-465.35*1,0)))</f>
        <v>10548.4</v>
      </c>
      <c r="H3" s="80" t="s">
        <v>535</v>
      </c>
    </row>
    <row r="4" spans="2:8" ht="18.600000000000001" customHeight="1" x14ac:dyDescent="0.25">
      <c r="B4" s="6" t="s">
        <v>0</v>
      </c>
      <c r="C4" s="7">
        <v>45000</v>
      </c>
      <c r="E4" s="78">
        <v>2006</v>
      </c>
      <c r="F4" s="79">
        <f>IF($C$6&lt;=(1257.12*$C$8)-0,($C$6*0%)-0*$C$8,IF($C$6&lt;=2512.08*$C$8,IF($C$6&gt;=1257.13*$C$8,($C$6*15%)-188.57*$C$8,0),IF($C$6&gt;=2512.09*$C$8,($C$6*27.5%)-502.58*$C$8,0)))</f>
        <v>2236.1000000000004</v>
      </c>
      <c r="G4" s="79">
        <f>IF($C$6&lt;=(1257.12*1)-0,($C$6*0%)-0*1,IF($C$6&lt;=2512.08*1,IF($C$6&gt;=1257.13*1,($C$6*15%)-188.57*1,0),IF($C$6&gt;=2512.09*1,($C$6*27.5%)-502.58*1,0)))</f>
        <v>10511.17</v>
      </c>
      <c r="H4" s="80" t="s">
        <v>547</v>
      </c>
    </row>
    <row r="5" spans="2:8" ht="18.600000000000001" customHeight="1" x14ac:dyDescent="0.25">
      <c r="B5" s="6" t="s">
        <v>2</v>
      </c>
      <c r="C5" s="8">
        <f>C4*11%</f>
        <v>4950</v>
      </c>
      <c r="E5" s="78">
        <v>2007</v>
      </c>
      <c r="F5" s="79">
        <f>IF($C$6&lt;=(1313.69*$C$8)-0,($C$6*0%)-0*$C$8,IF($C$6&lt;=2625.12*$C$8,IF($C$6&gt;=1313.7*$C$8,($C$6*15%)-197.05*$C$8,0),IF($C$6&gt;=2652.13*$C$8,($C$6*27.5%)-525.19*$C$8,0)))</f>
        <v>2066.5</v>
      </c>
      <c r="G5" s="79">
        <f>IF($C$6&lt;=(1313.69*1)-0,($C$6*0%)-0*1,IF($C$6&lt;=2625.12*1,IF($C$6&gt;=1313.7*1,($C$6*15%)-197.05*1,0),IF($C$6&gt;=2652.13*1,($C$6*27.5%)-525.19*1,0)))</f>
        <v>10488.56</v>
      </c>
      <c r="H5" s="80" t="s">
        <v>559</v>
      </c>
    </row>
    <row r="6" spans="2:8" ht="18.600000000000001" customHeight="1" x14ac:dyDescent="0.25">
      <c r="B6" s="6" t="s">
        <v>6</v>
      </c>
      <c r="C6" s="8">
        <f>C4-C5</f>
        <v>40050</v>
      </c>
      <c r="E6" s="78">
        <v>2008</v>
      </c>
      <c r="F6" s="79">
        <f>IF($C$6&lt;=(1372.81*$C$8)-0,($C$6*0%)-0*$C$8,IF($C$6&lt;=2743.25*$C$8,IF($C$6&gt;=1372.82*$C$8,($C$6*15%)-205.92*$C$8,0),IF($C$6&gt;=2743.26*$C$8,($C$6*27.5%)-548.82*$C$8,0)))</f>
        <v>1889.1000000000004</v>
      </c>
      <c r="G6" s="79">
        <f>IF($C$6&lt;=(1372.81*1)-0,($C$6*0%)-0*1,IF($C$6&lt;=2743.25*1,IF($C$6&gt;=1372.82*1,($C$6*15%)-205.92*1,0),IF($C$6&gt;=2743.26*1,($C$6*27.5%)-548.82*1,0)))</f>
        <v>10464.93</v>
      </c>
      <c r="H6" s="80" t="s">
        <v>571</v>
      </c>
    </row>
    <row r="7" spans="2:8" ht="18.600000000000001" customHeight="1" x14ac:dyDescent="0.25">
      <c r="B7" s="10" t="s">
        <v>42</v>
      </c>
      <c r="C7" s="67">
        <f>VLOOKUP($C$3,$E$3:$G$9,3,0)</f>
        <v>10511.17</v>
      </c>
      <c r="D7" s="3"/>
      <c r="E7" s="78">
        <v>2009</v>
      </c>
      <c r="F7" s="79">
        <f>IF($C$6&lt;=(1434.59*$C$8)-0,($C$6*0%)-0*$C$8,IF($C$6&lt;=2150*$C$8,IF($C$6&gt;=1434.6*$C$8,($C$6*7.5%)-107.59*$C$8,0),IF($C$6&lt;=2866.7*$C$8,IF($C$6&gt;=2150.01*$C$8,($C$6*15%)-268.84*$C$8,0),IF($C$6&gt;=2866.71*$C$8,IF($C$6&lt;=3582*$C$8,($C$6*22.5%)-483.84*$C$8,IF($C$6&gt;=3582.01*$C$8,($C$6*27.5%)-662.94*$C$8,0))))))</f>
        <v>851.94999999999982</v>
      </c>
      <c r="G7" s="79">
        <f>IF($C$6&lt;=(1434.59*1)-0,($C$6*0%)-0*1,IF($C$6&lt;=2150*1,IF($C$6&gt;=1434.6*1,($C$6*7.5%)-107.59*1,0),IF($C$6&lt;=2866.7*1,IF($C$6&gt;=2150.01*1,($C$6*15%)-268.84*1,0),IF($C$6&gt;=2866.71*1,IF($C$6&lt;=3582*1,($C$6*22.5%)-483.84*1,IF($C$6&gt;=3582.01*1,($C$6*27.5%)-662.94*1,0))))))</f>
        <v>10350.81</v>
      </c>
      <c r="H7" s="80" t="s">
        <v>583</v>
      </c>
    </row>
    <row r="8" spans="2:8" ht="18.600000000000001" customHeight="1" x14ac:dyDescent="0.25">
      <c r="B8" s="6" t="s">
        <v>3</v>
      </c>
      <c r="C8" s="9">
        <v>20</v>
      </c>
      <c r="D8" s="3"/>
      <c r="E8" s="78">
        <v>2010</v>
      </c>
      <c r="F8" s="79">
        <f>IF($C$6&lt;=(1499.15*$C$8)-0,($C$6*0%)-0*$C$8,IF($C$6&lt;=2246.75*$C$8,IF($C$6&gt;=1499.16*$C$8,($C$6*7.5%)-112.43*$C$8,0),IF($C$6&lt;=2995.7*$C$8,IF($C$6&gt;=2246.76*$C$8,($C$6*15%)-280.94*$C$8,0),IF($C$6&gt;=2995.71*$C$8,IF($C$6&lt;=3743.19*$C$8,($C$6*22.5%)-505.62*$C$8,IF($C$6&gt;=3743.2*$C$8,($C$6*27.5%)-692.78*$C$8,0))))))</f>
        <v>755.14999999999964</v>
      </c>
      <c r="G8" s="79">
        <f>IF($C$6&lt;=(1499.15*1)-0,($C$6*0%)-0*1,IF($C$6&lt;=2246.75*1,IF($C$6&gt;=1499.16*1,($C$6*7.5%)-112.43*1,0),IF($C$6&lt;=2995.7*1,IF($C$6&gt;=2246.76*1,($C$6*15%)-280.94*1,0),IF($C$6&gt;=2995.71*1,IF($C$6&lt;=3743.19*1,($C$6*22.5%)-505.62*1,IF($C$6&gt;=3743.2*1,($C$6*27.5%)-692.78*1,0))))))</f>
        <v>10320.969999999999</v>
      </c>
      <c r="H8" s="80" t="s">
        <v>595</v>
      </c>
    </row>
    <row r="9" spans="2:8" ht="18.600000000000001" customHeight="1" x14ac:dyDescent="0.25">
      <c r="B9" s="6" t="s">
        <v>7</v>
      </c>
      <c r="C9" s="8">
        <f>C6/C8</f>
        <v>2002.5</v>
      </c>
      <c r="E9" s="78">
        <v>2011</v>
      </c>
      <c r="F9" s="79">
        <f>IF($C$6&lt;=(1566.61*$C$8)-0,($C$6*0%)-0*$C$8,IF($C$6&lt;=2347.85*$C$8,IF($C$6&gt;=1566.62*$C$8,($C$6*7.5%)-117.49*$C$8,0),IF($C$6&lt;=3130.51*$C$8,IF($C$6&gt;=2347.86*$C$8,($C$6*15%)-293.58*$C$8,0),IF($C$6&gt;=3130.52*$C$8,IF($C$6&lt;=3911.63*$C$8,($C$6*22.5%)-528.37*$C$8,IF($C$6&gt;=3911.64*$C$8,($C$6*27.5%)-723.95*$C$8,0))))))</f>
        <v>653.95000000000027</v>
      </c>
      <c r="G9" s="79">
        <f>IF($C$6&lt;=(1566.61*1)-0,($C$6*0%)-0*1,IF($C$6&lt;=2347.85*1,IF($C$6&gt;=1566.62*1,($C$6*7.5%)-117.49*1,0),IF($C$6&lt;=3130.51*1,IF($C$6&gt;=2347.86*1,($C$6*15%)-293.58*1,0),IF($C$6&gt;=3130.52*1,IF($C$6&lt;=3911.63*1,($C$6*22.5%)-528.37*1,IF($C$6&gt;=3911.64*1,($C$6*27.5%)-723.95*1,0))))))</f>
        <v>10289.799999999999</v>
      </c>
      <c r="H9" s="80" t="s">
        <v>607</v>
      </c>
    </row>
    <row r="10" spans="2:8" ht="18.600000000000001" customHeight="1" x14ac:dyDescent="0.25">
      <c r="B10" s="6" t="s">
        <v>4</v>
      </c>
      <c r="C10" s="3">
        <f>VLOOKUP($C$3,$E$3:$F$9,2,0)</f>
        <v>2236.1000000000004</v>
      </c>
      <c r="E10" s="81"/>
      <c r="F10" s="82"/>
      <c r="G10" s="83"/>
      <c r="H10" s="83"/>
    </row>
    <row r="11" spans="2:8" ht="24.6" customHeight="1" x14ac:dyDescent="0.25">
      <c r="B11" s="10" t="s">
        <v>5</v>
      </c>
      <c r="C11" s="68">
        <f>C7-C10</f>
        <v>8275.07</v>
      </c>
    </row>
    <row r="13" spans="2:8" ht="25.15" customHeight="1" x14ac:dyDescent="0.25">
      <c r="B13" s="10" t="s">
        <v>703</v>
      </c>
      <c r="C13" s="68">
        <f>VLOOKUP(C3,E3:H9,4,0)*C11+C11</f>
        <v>17735.130023999998</v>
      </c>
    </row>
    <row r="14" spans="2:8" x14ac:dyDescent="0.25">
      <c r="C14" s="3"/>
    </row>
    <row r="15" spans="2:8" x14ac:dyDescent="0.25">
      <c r="C15" s="3"/>
    </row>
    <row r="16" spans="2:8" x14ac:dyDescent="0.25">
      <c r="C16" s="4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  <row r="21" spans="3:4" x14ac:dyDescent="0.25">
      <c r="C21" s="5"/>
      <c r="D21" s="5"/>
    </row>
    <row r="22" spans="3:4" x14ac:dyDescent="0.25">
      <c r="C22" s="5"/>
      <c r="D22" s="5"/>
    </row>
    <row r="23" spans="3:4" x14ac:dyDescent="0.25">
      <c r="C23" s="5"/>
      <c r="D23" s="5"/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scale="75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showGridLines="0" topLeftCell="A41" zoomScale="115" zoomScaleNormal="115" workbookViewId="0">
      <selection activeCell="E55" sqref="E55:E60"/>
    </sheetView>
  </sheetViews>
  <sheetFormatPr defaultColWidth="8.85546875" defaultRowHeight="11.25" x14ac:dyDescent="0.2"/>
  <cols>
    <col min="1" max="1" width="5" style="69" customWidth="1"/>
    <col min="2" max="7" width="10.28515625" style="69" customWidth="1"/>
    <col min="8" max="9" width="9.7109375" style="69" customWidth="1"/>
    <col min="10" max="10" width="10" style="69" customWidth="1"/>
    <col min="11" max="12" width="10.28515625" style="69" customWidth="1"/>
    <col min="13" max="13" width="11.140625" style="69" customWidth="1"/>
    <col min="14" max="16384" width="8.85546875" style="69"/>
  </cols>
  <sheetData>
    <row r="1" spans="1:13" ht="12.75" x14ac:dyDescent="0.2">
      <c r="A1" s="90" t="s">
        <v>44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</row>
    <row r="2" spans="1:13" ht="25.5" customHeight="1" x14ac:dyDescent="0.2">
      <c r="A2" s="88" t="s">
        <v>45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</row>
    <row r="3" spans="1:13" s="70" customFormat="1" ht="14.25" customHeight="1" x14ac:dyDescent="0.25">
      <c r="A3" s="88" t="s">
        <v>46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</row>
    <row r="4" spans="1:13" s="70" customFormat="1" ht="14.25" customHeight="1" x14ac:dyDescent="0.25">
      <c r="A4" s="88" t="s">
        <v>47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</row>
    <row r="5" spans="1:13" s="70" customFormat="1" ht="14.25" customHeight="1" x14ac:dyDescent="0.25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</row>
    <row r="6" spans="1:13" s="70" customFormat="1" ht="14.25" customHeight="1" x14ac:dyDescent="0.25">
      <c r="A6" s="88" t="s">
        <v>48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</row>
    <row r="7" spans="1:13" s="70" customFormat="1" ht="13.5" hidden="1" customHeight="1" x14ac:dyDescent="0.25">
      <c r="B7" s="71" t="s">
        <v>49</v>
      </c>
      <c r="C7" s="71" t="s">
        <v>50</v>
      </c>
      <c r="D7" s="71" t="s">
        <v>51</v>
      </c>
      <c r="E7" s="71" t="s">
        <v>52</v>
      </c>
      <c r="F7" s="71" t="s">
        <v>53</v>
      </c>
      <c r="G7" s="71" t="s">
        <v>54</v>
      </c>
      <c r="H7" s="71" t="s">
        <v>55</v>
      </c>
      <c r="I7" s="71" t="s">
        <v>56</v>
      </c>
      <c r="J7" s="71" t="s">
        <v>57</v>
      </c>
      <c r="K7" s="71" t="s">
        <v>58</v>
      </c>
      <c r="L7" s="71" t="s">
        <v>59</v>
      </c>
      <c r="M7" s="71" t="s">
        <v>60</v>
      </c>
    </row>
    <row r="8" spans="1:13" hidden="1" x14ac:dyDescent="0.2">
      <c r="A8" s="72">
        <v>1964</v>
      </c>
      <c r="B8" s="73"/>
      <c r="C8" s="73"/>
      <c r="D8" s="73"/>
      <c r="E8" s="73"/>
      <c r="F8" s="73"/>
      <c r="G8" s="73"/>
      <c r="H8" s="73"/>
      <c r="I8" s="73"/>
      <c r="J8" s="73"/>
      <c r="K8" s="73" t="s">
        <v>61</v>
      </c>
      <c r="L8" s="73" t="s">
        <v>61</v>
      </c>
      <c r="M8" s="73" t="s">
        <v>61</v>
      </c>
    </row>
    <row r="9" spans="1:13" hidden="1" x14ac:dyDescent="0.2">
      <c r="A9" s="74">
        <v>1965</v>
      </c>
      <c r="B9" s="75" t="s">
        <v>62</v>
      </c>
      <c r="C9" s="75" t="s">
        <v>62</v>
      </c>
      <c r="D9" s="75" t="s">
        <v>62</v>
      </c>
      <c r="E9" s="75" t="s">
        <v>63</v>
      </c>
      <c r="F9" s="75" t="s">
        <v>63</v>
      </c>
      <c r="G9" s="75" t="s">
        <v>63</v>
      </c>
      <c r="H9" s="75" t="s">
        <v>64</v>
      </c>
      <c r="I9" s="75" t="s">
        <v>64</v>
      </c>
      <c r="J9" s="75" t="s">
        <v>65</v>
      </c>
      <c r="K9" s="75" t="s">
        <v>66</v>
      </c>
      <c r="L9" s="75" t="s">
        <v>67</v>
      </c>
      <c r="M9" s="75" t="s">
        <v>68</v>
      </c>
    </row>
    <row r="10" spans="1:13" hidden="1" x14ac:dyDescent="0.2">
      <c r="A10" s="72">
        <v>1966</v>
      </c>
      <c r="B10" s="73" t="s">
        <v>69</v>
      </c>
      <c r="C10" s="73" t="s">
        <v>70</v>
      </c>
      <c r="D10" s="73" t="s">
        <v>71</v>
      </c>
      <c r="E10" s="73" t="s">
        <v>72</v>
      </c>
      <c r="F10" s="73" t="s">
        <v>73</v>
      </c>
      <c r="G10" s="73" t="s">
        <v>74</v>
      </c>
      <c r="H10" s="73" t="s">
        <v>75</v>
      </c>
      <c r="I10" s="73" t="s">
        <v>76</v>
      </c>
      <c r="J10" s="73" t="s">
        <v>77</v>
      </c>
      <c r="K10" s="73" t="s">
        <v>78</v>
      </c>
      <c r="L10" s="73" t="s">
        <v>79</v>
      </c>
      <c r="M10" s="73" t="s">
        <v>80</v>
      </c>
    </row>
    <row r="11" spans="1:13" hidden="1" x14ac:dyDescent="0.2">
      <c r="A11" s="74">
        <v>1967</v>
      </c>
      <c r="B11" s="75" t="s">
        <v>81</v>
      </c>
      <c r="C11" s="75" t="s">
        <v>82</v>
      </c>
      <c r="D11" s="75" t="s">
        <v>83</v>
      </c>
      <c r="E11" s="75" t="s">
        <v>84</v>
      </c>
      <c r="F11" s="75" t="s">
        <v>85</v>
      </c>
      <c r="G11" s="75" t="s">
        <v>86</v>
      </c>
      <c r="H11" s="75" t="s">
        <v>87</v>
      </c>
      <c r="I11" s="75" t="s">
        <v>88</v>
      </c>
      <c r="J11" s="75" t="s">
        <v>89</v>
      </c>
      <c r="K11" s="75" t="s">
        <v>90</v>
      </c>
      <c r="L11" s="75" t="s">
        <v>91</v>
      </c>
      <c r="M11" s="75" t="s">
        <v>92</v>
      </c>
    </row>
    <row r="12" spans="1:13" hidden="1" x14ac:dyDescent="0.2">
      <c r="A12" s="72">
        <v>1968</v>
      </c>
      <c r="B12" s="73" t="s">
        <v>93</v>
      </c>
      <c r="C12" s="73" t="s">
        <v>94</v>
      </c>
      <c r="D12" s="73" t="s">
        <v>95</v>
      </c>
      <c r="E12" s="73" t="s">
        <v>96</v>
      </c>
      <c r="F12" s="73" t="s">
        <v>97</v>
      </c>
      <c r="G12" s="73" t="s">
        <v>98</v>
      </c>
      <c r="H12" s="73" t="s">
        <v>99</v>
      </c>
      <c r="I12" s="73" t="s">
        <v>100</v>
      </c>
      <c r="J12" s="73" t="s">
        <v>101</v>
      </c>
      <c r="K12" s="73" t="s">
        <v>102</v>
      </c>
      <c r="L12" s="73" t="s">
        <v>103</v>
      </c>
      <c r="M12" s="73" t="s">
        <v>104</v>
      </c>
    </row>
    <row r="13" spans="1:13" hidden="1" x14ac:dyDescent="0.2">
      <c r="A13" s="74">
        <v>1969</v>
      </c>
      <c r="B13" s="75" t="s">
        <v>105</v>
      </c>
      <c r="C13" s="75" t="s">
        <v>106</v>
      </c>
      <c r="D13" s="75" t="s">
        <v>107</v>
      </c>
      <c r="E13" s="75" t="s">
        <v>108</v>
      </c>
      <c r="F13" s="75" t="s">
        <v>109</v>
      </c>
      <c r="G13" s="75" t="s">
        <v>110</v>
      </c>
      <c r="H13" s="75" t="s">
        <v>111</v>
      </c>
      <c r="I13" s="75" t="s">
        <v>112</v>
      </c>
      <c r="J13" s="75" t="s">
        <v>113</v>
      </c>
      <c r="K13" s="75" t="s">
        <v>114</v>
      </c>
      <c r="L13" s="75" t="s">
        <v>115</v>
      </c>
      <c r="M13" s="75" t="s">
        <v>116</v>
      </c>
    </row>
    <row r="14" spans="1:13" hidden="1" x14ac:dyDescent="0.2">
      <c r="A14" s="72">
        <v>1970</v>
      </c>
      <c r="B14" s="73" t="s">
        <v>117</v>
      </c>
      <c r="C14" s="73" t="s">
        <v>118</v>
      </c>
      <c r="D14" s="73" t="s">
        <v>119</v>
      </c>
      <c r="E14" s="73" t="s">
        <v>120</v>
      </c>
      <c r="F14" s="73" t="s">
        <v>121</v>
      </c>
      <c r="G14" s="73" t="s">
        <v>122</v>
      </c>
      <c r="H14" s="73" t="s">
        <v>123</v>
      </c>
      <c r="I14" s="73" t="s">
        <v>124</v>
      </c>
      <c r="J14" s="73" t="s">
        <v>125</v>
      </c>
      <c r="K14" s="73" t="s">
        <v>126</v>
      </c>
      <c r="L14" s="73" t="s">
        <v>127</v>
      </c>
      <c r="M14" s="73" t="s">
        <v>128</v>
      </c>
    </row>
    <row r="15" spans="1:13" hidden="1" x14ac:dyDescent="0.2">
      <c r="A15" s="74">
        <v>1971</v>
      </c>
      <c r="B15" s="75" t="s">
        <v>129</v>
      </c>
      <c r="C15" s="75" t="s">
        <v>130</v>
      </c>
      <c r="D15" s="75" t="s">
        <v>131</v>
      </c>
      <c r="E15" s="75" t="s">
        <v>132</v>
      </c>
      <c r="F15" s="75" t="s">
        <v>133</v>
      </c>
      <c r="G15" s="75" t="s">
        <v>134</v>
      </c>
      <c r="H15" s="75" t="s">
        <v>135</v>
      </c>
      <c r="I15" s="75" t="s">
        <v>136</v>
      </c>
      <c r="J15" s="75" t="s">
        <v>137</v>
      </c>
      <c r="K15" s="75" t="s">
        <v>138</v>
      </c>
      <c r="L15" s="75" t="s">
        <v>139</v>
      </c>
      <c r="M15" s="75" t="s">
        <v>140</v>
      </c>
    </row>
    <row r="16" spans="1:13" hidden="1" x14ac:dyDescent="0.2">
      <c r="A16" s="72">
        <v>1972</v>
      </c>
      <c r="B16" s="73" t="s">
        <v>141</v>
      </c>
      <c r="C16" s="73" t="s">
        <v>142</v>
      </c>
      <c r="D16" s="73" t="s">
        <v>143</v>
      </c>
      <c r="E16" s="73" t="s">
        <v>144</v>
      </c>
      <c r="F16" s="73" t="s">
        <v>145</v>
      </c>
      <c r="G16" s="73" t="s">
        <v>146</v>
      </c>
      <c r="H16" s="73" t="s">
        <v>147</v>
      </c>
      <c r="I16" s="73" t="s">
        <v>148</v>
      </c>
      <c r="J16" s="73" t="s">
        <v>149</v>
      </c>
      <c r="K16" s="73" t="s">
        <v>150</v>
      </c>
      <c r="L16" s="73" t="s">
        <v>151</v>
      </c>
      <c r="M16" s="73" t="s">
        <v>152</v>
      </c>
    </row>
    <row r="17" spans="1:13" hidden="1" x14ac:dyDescent="0.2">
      <c r="A17" s="74">
        <v>1973</v>
      </c>
      <c r="B17" s="75" t="s">
        <v>153</v>
      </c>
      <c r="C17" s="75" t="s">
        <v>154</v>
      </c>
      <c r="D17" s="75" t="s">
        <v>155</v>
      </c>
      <c r="E17" s="75" t="s">
        <v>156</v>
      </c>
      <c r="F17" s="75" t="s">
        <v>157</v>
      </c>
      <c r="G17" s="75" t="s">
        <v>158</v>
      </c>
      <c r="H17" s="75" t="s">
        <v>159</v>
      </c>
      <c r="I17" s="75" t="s">
        <v>160</v>
      </c>
      <c r="J17" s="75" t="s">
        <v>161</v>
      </c>
      <c r="K17" s="75" t="s">
        <v>162</v>
      </c>
      <c r="L17" s="75" t="s">
        <v>163</v>
      </c>
      <c r="M17" s="75" t="s">
        <v>164</v>
      </c>
    </row>
    <row r="18" spans="1:13" hidden="1" x14ac:dyDescent="0.2">
      <c r="A18" s="72">
        <v>1974</v>
      </c>
      <c r="B18" s="73" t="s">
        <v>165</v>
      </c>
      <c r="C18" s="73" t="s">
        <v>166</v>
      </c>
      <c r="D18" s="73" t="s">
        <v>167</v>
      </c>
      <c r="E18" s="73" t="s">
        <v>168</v>
      </c>
      <c r="F18" s="73" t="s">
        <v>169</v>
      </c>
      <c r="G18" s="73" t="s">
        <v>170</v>
      </c>
      <c r="H18" s="73" t="s">
        <v>171</v>
      </c>
      <c r="I18" s="73" t="s">
        <v>172</v>
      </c>
      <c r="J18" s="73" t="s">
        <v>173</v>
      </c>
      <c r="K18" s="73" t="s">
        <v>174</v>
      </c>
      <c r="L18" s="73" t="s">
        <v>175</v>
      </c>
      <c r="M18" s="73" t="s">
        <v>176</v>
      </c>
    </row>
    <row r="19" spans="1:13" hidden="1" x14ac:dyDescent="0.2">
      <c r="A19" s="74">
        <v>1975</v>
      </c>
      <c r="B19" s="75" t="s">
        <v>177</v>
      </c>
      <c r="C19" s="75" t="s">
        <v>178</v>
      </c>
      <c r="D19" s="75" t="s">
        <v>179</v>
      </c>
      <c r="E19" s="75" t="s">
        <v>180</v>
      </c>
      <c r="F19" s="75" t="s">
        <v>181</v>
      </c>
      <c r="G19" s="75" t="s">
        <v>182</v>
      </c>
      <c r="H19" s="75" t="s">
        <v>183</v>
      </c>
      <c r="I19" s="75" t="s">
        <v>184</v>
      </c>
      <c r="J19" s="75" t="s">
        <v>185</v>
      </c>
      <c r="K19" s="75" t="s">
        <v>186</v>
      </c>
      <c r="L19" s="75" t="s">
        <v>187</v>
      </c>
      <c r="M19" s="75" t="s">
        <v>188</v>
      </c>
    </row>
    <row r="20" spans="1:13" hidden="1" x14ac:dyDescent="0.2">
      <c r="A20" s="72">
        <v>1976</v>
      </c>
      <c r="B20" s="73" t="s">
        <v>189</v>
      </c>
      <c r="C20" s="73" t="s">
        <v>190</v>
      </c>
      <c r="D20" s="73" t="s">
        <v>191</v>
      </c>
      <c r="E20" s="73" t="s">
        <v>192</v>
      </c>
      <c r="F20" s="73" t="s">
        <v>193</v>
      </c>
      <c r="G20" s="73" t="s">
        <v>194</v>
      </c>
      <c r="H20" s="73" t="s">
        <v>195</v>
      </c>
      <c r="I20" s="73" t="s">
        <v>196</v>
      </c>
      <c r="J20" s="73" t="s">
        <v>197</v>
      </c>
      <c r="K20" s="73" t="s">
        <v>198</v>
      </c>
      <c r="L20" s="73" t="s">
        <v>199</v>
      </c>
      <c r="M20" s="73" t="s">
        <v>200</v>
      </c>
    </row>
    <row r="21" spans="1:13" hidden="1" x14ac:dyDescent="0.2">
      <c r="A21" s="74">
        <v>1977</v>
      </c>
      <c r="B21" s="75" t="s">
        <v>201</v>
      </c>
      <c r="C21" s="75" t="s">
        <v>202</v>
      </c>
      <c r="D21" s="75" t="s">
        <v>203</v>
      </c>
      <c r="E21" s="75" t="s">
        <v>204</v>
      </c>
      <c r="F21" s="75" t="s">
        <v>205</v>
      </c>
      <c r="G21" s="75" t="s">
        <v>206</v>
      </c>
      <c r="H21" s="75" t="s">
        <v>207</v>
      </c>
      <c r="I21" s="75" t="s">
        <v>208</v>
      </c>
      <c r="J21" s="75" t="s">
        <v>209</v>
      </c>
      <c r="K21" s="75" t="s">
        <v>210</v>
      </c>
      <c r="L21" s="75" t="s">
        <v>211</v>
      </c>
      <c r="M21" s="75" t="s">
        <v>212</v>
      </c>
    </row>
    <row r="22" spans="1:13" hidden="1" x14ac:dyDescent="0.2">
      <c r="A22" s="72">
        <v>1978</v>
      </c>
      <c r="B22" s="73" t="s">
        <v>213</v>
      </c>
      <c r="C22" s="73" t="s">
        <v>214</v>
      </c>
      <c r="D22" s="73" t="s">
        <v>215</v>
      </c>
      <c r="E22" s="73" t="s">
        <v>216</v>
      </c>
      <c r="F22" s="73" t="s">
        <v>217</v>
      </c>
      <c r="G22" s="73" t="s">
        <v>218</v>
      </c>
      <c r="H22" s="73" t="s">
        <v>219</v>
      </c>
      <c r="I22" s="73" t="s">
        <v>220</v>
      </c>
      <c r="J22" s="73" t="s">
        <v>221</v>
      </c>
      <c r="K22" s="73" t="s">
        <v>222</v>
      </c>
      <c r="L22" s="73" t="s">
        <v>223</v>
      </c>
      <c r="M22" s="73" t="s">
        <v>224</v>
      </c>
    </row>
    <row r="23" spans="1:13" hidden="1" x14ac:dyDescent="0.2">
      <c r="A23" s="74">
        <v>1979</v>
      </c>
      <c r="B23" s="75" t="s">
        <v>225</v>
      </c>
      <c r="C23" s="75" t="s">
        <v>226</v>
      </c>
      <c r="D23" s="75" t="s">
        <v>227</v>
      </c>
      <c r="E23" s="75" t="s">
        <v>228</v>
      </c>
      <c r="F23" s="75" t="s">
        <v>229</v>
      </c>
      <c r="G23" s="75" t="s">
        <v>230</v>
      </c>
      <c r="H23" s="75" t="s">
        <v>231</v>
      </c>
      <c r="I23" s="75" t="s">
        <v>232</v>
      </c>
      <c r="J23" s="75" t="s">
        <v>233</v>
      </c>
      <c r="K23" s="75" t="s">
        <v>234</v>
      </c>
      <c r="L23" s="75" t="s">
        <v>235</v>
      </c>
      <c r="M23" s="75" t="s">
        <v>236</v>
      </c>
    </row>
    <row r="24" spans="1:13" hidden="1" x14ac:dyDescent="0.2">
      <c r="A24" s="72">
        <v>1980</v>
      </c>
      <c r="B24" s="73" t="s">
        <v>237</v>
      </c>
      <c r="C24" s="73" t="s">
        <v>238</v>
      </c>
      <c r="D24" s="73" t="s">
        <v>239</v>
      </c>
      <c r="E24" s="73" t="s">
        <v>240</v>
      </c>
      <c r="F24" s="73" t="s">
        <v>241</v>
      </c>
      <c r="G24" s="73" t="s">
        <v>242</v>
      </c>
      <c r="H24" s="73" t="s">
        <v>243</v>
      </c>
      <c r="I24" s="73" t="s">
        <v>244</v>
      </c>
      <c r="J24" s="73" t="s">
        <v>245</v>
      </c>
      <c r="K24" s="73" t="s">
        <v>246</v>
      </c>
      <c r="L24" s="73" t="s">
        <v>247</v>
      </c>
      <c r="M24" s="73" t="s">
        <v>248</v>
      </c>
    </row>
    <row r="25" spans="1:13" hidden="1" x14ac:dyDescent="0.2">
      <c r="A25" s="74">
        <v>1981</v>
      </c>
      <c r="B25" s="75" t="s">
        <v>249</v>
      </c>
      <c r="C25" s="75" t="s">
        <v>250</v>
      </c>
      <c r="D25" s="75" t="s">
        <v>251</v>
      </c>
      <c r="E25" s="75" t="s">
        <v>252</v>
      </c>
      <c r="F25" s="75" t="s">
        <v>253</v>
      </c>
      <c r="G25" s="75" t="s">
        <v>254</v>
      </c>
      <c r="H25" s="75" t="s">
        <v>255</v>
      </c>
      <c r="I25" s="75" t="s">
        <v>256</v>
      </c>
      <c r="J25" s="75" t="s">
        <v>257</v>
      </c>
      <c r="K25" s="75" t="s">
        <v>258</v>
      </c>
      <c r="L25" s="75" t="s">
        <v>259</v>
      </c>
      <c r="M25" s="75" t="s">
        <v>260</v>
      </c>
    </row>
    <row r="26" spans="1:13" hidden="1" x14ac:dyDescent="0.2">
      <c r="A26" s="72">
        <v>1982</v>
      </c>
      <c r="B26" s="73" t="s">
        <v>261</v>
      </c>
      <c r="C26" s="73" t="s">
        <v>262</v>
      </c>
      <c r="D26" s="73" t="s">
        <v>263</v>
      </c>
      <c r="E26" s="73" t="s">
        <v>264</v>
      </c>
      <c r="F26" s="73" t="s">
        <v>265</v>
      </c>
      <c r="G26" s="73" t="s">
        <v>266</v>
      </c>
      <c r="H26" s="73" t="s">
        <v>267</v>
      </c>
      <c r="I26" s="73" t="s">
        <v>268</v>
      </c>
      <c r="J26" s="73" t="s">
        <v>269</v>
      </c>
      <c r="K26" s="73" t="s">
        <v>270</v>
      </c>
      <c r="L26" s="73" t="s">
        <v>271</v>
      </c>
      <c r="M26" s="73" t="s">
        <v>272</v>
      </c>
    </row>
    <row r="27" spans="1:13" hidden="1" x14ac:dyDescent="0.2">
      <c r="A27" s="74">
        <v>1983</v>
      </c>
      <c r="B27" s="75" t="s">
        <v>273</v>
      </c>
      <c r="C27" s="75" t="s">
        <v>274</v>
      </c>
      <c r="D27" s="75" t="s">
        <v>275</v>
      </c>
      <c r="E27" s="75" t="s">
        <v>276</v>
      </c>
      <c r="F27" s="75" t="s">
        <v>277</v>
      </c>
      <c r="G27" s="75" t="s">
        <v>278</v>
      </c>
      <c r="H27" s="75" t="s">
        <v>279</v>
      </c>
      <c r="I27" s="75" t="s">
        <v>280</v>
      </c>
      <c r="J27" s="75" t="s">
        <v>281</v>
      </c>
      <c r="K27" s="75" t="s">
        <v>282</v>
      </c>
      <c r="L27" s="75" t="s">
        <v>283</v>
      </c>
      <c r="M27" s="75" t="s">
        <v>284</v>
      </c>
    </row>
    <row r="28" spans="1:13" hidden="1" x14ac:dyDescent="0.2">
      <c r="A28" s="72">
        <v>1984</v>
      </c>
      <c r="B28" s="73" t="s">
        <v>285</v>
      </c>
      <c r="C28" s="73" t="s">
        <v>286</v>
      </c>
      <c r="D28" s="73" t="s">
        <v>287</v>
      </c>
      <c r="E28" s="73" t="s">
        <v>288</v>
      </c>
      <c r="F28" s="73" t="s">
        <v>289</v>
      </c>
      <c r="G28" s="73" t="s">
        <v>290</v>
      </c>
      <c r="H28" s="73" t="s">
        <v>291</v>
      </c>
      <c r="I28" s="73" t="s">
        <v>292</v>
      </c>
      <c r="J28" s="73" t="s">
        <v>293</v>
      </c>
      <c r="K28" s="73" t="s">
        <v>294</v>
      </c>
      <c r="L28" s="73" t="s">
        <v>295</v>
      </c>
      <c r="M28" s="73" t="s">
        <v>296</v>
      </c>
    </row>
    <row r="29" spans="1:13" hidden="1" x14ac:dyDescent="0.2">
      <c r="A29" s="74">
        <v>1985</v>
      </c>
      <c r="B29" s="75" t="s">
        <v>297</v>
      </c>
      <c r="C29" s="75" t="s">
        <v>298</v>
      </c>
      <c r="D29" s="75" t="s">
        <v>299</v>
      </c>
      <c r="E29" s="75" t="s">
        <v>300</v>
      </c>
      <c r="F29" s="75" t="s">
        <v>301</v>
      </c>
      <c r="G29" s="75" t="s">
        <v>302</v>
      </c>
      <c r="H29" s="75" t="s">
        <v>303</v>
      </c>
      <c r="I29" s="75" t="s">
        <v>304</v>
      </c>
      <c r="J29" s="75" t="s">
        <v>305</v>
      </c>
      <c r="K29" s="75" t="s">
        <v>306</v>
      </c>
      <c r="L29" s="75" t="s">
        <v>307</v>
      </c>
      <c r="M29" s="75" t="s">
        <v>308</v>
      </c>
    </row>
    <row r="30" spans="1:13" hidden="1" x14ac:dyDescent="0.2">
      <c r="A30" s="72">
        <v>1986</v>
      </c>
      <c r="B30" s="73" t="s">
        <v>309</v>
      </c>
      <c r="C30" s="73" t="s">
        <v>310</v>
      </c>
      <c r="D30" s="73" t="s">
        <v>311</v>
      </c>
      <c r="E30" s="73" t="s">
        <v>311</v>
      </c>
      <c r="F30" s="73" t="s">
        <v>311</v>
      </c>
      <c r="G30" s="73" t="s">
        <v>311</v>
      </c>
      <c r="H30" s="73" t="s">
        <v>311</v>
      </c>
      <c r="I30" s="73" t="s">
        <v>311</v>
      </c>
      <c r="J30" s="73" t="s">
        <v>311</v>
      </c>
      <c r="K30" s="73" t="s">
        <v>311</v>
      </c>
      <c r="L30" s="73" t="s">
        <v>311</v>
      </c>
      <c r="M30" s="73" t="s">
        <v>311</v>
      </c>
    </row>
    <row r="31" spans="1:13" hidden="1" x14ac:dyDescent="0.2">
      <c r="A31" s="74">
        <v>1987</v>
      </c>
      <c r="B31" s="75" t="s">
        <v>311</v>
      </c>
      <c r="C31" s="75" t="s">
        <v>311</v>
      </c>
      <c r="D31" s="75" t="s">
        <v>312</v>
      </c>
      <c r="E31" s="75" t="s">
        <v>313</v>
      </c>
      <c r="F31" s="75" t="s">
        <v>314</v>
      </c>
      <c r="G31" s="75" t="s">
        <v>315</v>
      </c>
      <c r="H31" s="75" t="s">
        <v>316</v>
      </c>
      <c r="I31" s="75" t="s">
        <v>317</v>
      </c>
      <c r="J31" s="75" t="s">
        <v>318</v>
      </c>
      <c r="K31" s="75" t="s">
        <v>319</v>
      </c>
      <c r="L31" s="75" t="s">
        <v>320</v>
      </c>
      <c r="M31" s="75" t="s">
        <v>321</v>
      </c>
    </row>
    <row r="32" spans="1:13" hidden="1" x14ac:dyDescent="0.2">
      <c r="A32" s="72">
        <v>1988</v>
      </c>
      <c r="B32" s="73" t="s">
        <v>322</v>
      </c>
      <c r="C32" s="73" t="s">
        <v>323</v>
      </c>
      <c r="D32" s="73" t="s">
        <v>324</v>
      </c>
      <c r="E32" s="73" t="s">
        <v>325</v>
      </c>
      <c r="F32" s="73" t="s">
        <v>326</v>
      </c>
      <c r="G32" s="73" t="s">
        <v>327</v>
      </c>
      <c r="H32" s="73" t="s">
        <v>328</v>
      </c>
      <c r="I32" s="73" t="s">
        <v>329</v>
      </c>
      <c r="J32" s="73" t="s">
        <v>330</v>
      </c>
      <c r="K32" s="73" t="s">
        <v>331</v>
      </c>
      <c r="L32" s="73" t="s">
        <v>332</v>
      </c>
      <c r="M32" s="73" t="s">
        <v>333</v>
      </c>
    </row>
    <row r="33" spans="1:13" hidden="1" x14ac:dyDescent="0.2">
      <c r="A33" s="74">
        <v>1989</v>
      </c>
      <c r="B33" s="75" t="s">
        <v>334</v>
      </c>
      <c r="C33" s="75" t="s">
        <v>335</v>
      </c>
      <c r="D33" s="75" t="s">
        <v>336</v>
      </c>
      <c r="E33" s="75" t="s">
        <v>337</v>
      </c>
      <c r="F33" s="75" t="s">
        <v>338</v>
      </c>
      <c r="G33" s="75" t="s">
        <v>339</v>
      </c>
      <c r="H33" s="75" t="s">
        <v>340</v>
      </c>
      <c r="I33" s="75" t="s">
        <v>341</v>
      </c>
      <c r="J33" s="75" t="s">
        <v>342</v>
      </c>
      <c r="K33" s="75" t="s">
        <v>343</v>
      </c>
      <c r="L33" s="75" t="s">
        <v>344</v>
      </c>
      <c r="M33" s="75" t="s">
        <v>345</v>
      </c>
    </row>
    <row r="34" spans="1:13" hidden="1" x14ac:dyDescent="0.2">
      <c r="A34" s="72">
        <v>1990</v>
      </c>
      <c r="B34" s="73" t="s">
        <v>346</v>
      </c>
      <c r="C34" s="73" t="s">
        <v>347</v>
      </c>
      <c r="D34" s="73" t="s">
        <v>348</v>
      </c>
      <c r="E34" s="73" t="s">
        <v>349</v>
      </c>
      <c r="F34" s="73" t="s">
        <v>350</v>
      </c>
      <c r="G34" s="73" t="s">
        <v>351</v>
      </c>
      <c r="H34" s="73" t="s">
        <v>352</v>
      </c>
      <c r="I34" s="73" t="s">
        <v>353</v>
      </c>
      <c r="J34" s="73" t="s">
        <v>354</v>
      </c>
      <c r="K34" s="73" t="s">
        <v>355</v>
      </c>
      <c r="L34" s="73" t="s">
        <v>356</v>
      </c>
      <c r="M34" s="73" t="s">
        <v>357</v>
      </c>
    </row>
    <row r="35" spans="1:13" hidden="1" x14ac:dyDescent="0.2">
      <c r="A35" s="74">
        <v>1991</v>
      </c>
      <c r="B35" s="75" t="s">
        <v>358</v>
      </c>
      <c r="C35" s="75" t="s">
        <v>359</v>
      </c>
      <c r="D35" s="75" t="s">
        <v>360</v>
      </c>
      <c r="E35" s="75" t="s">
        <v>361</v>
      </c>
      <c r="F35" s="75" t="s">
        <v>362</v>
      </c>
      <c r="G35" s="75" t="s">
        <v>363</v>
      </c>
      <c r="H35" s="75" t="s">
        <v>364</v>
      </c>
      <c r="I35" s="75" t="s">
        <v>365</v>
      </c>
      <c r="J35" s="75" t="s">
        <v>366</v>
      </c>
      <c r="K35" s="75" t="s">
        <v>367</v>
      </c>
      <c r="L35" s="75" t="s">
        <v>368</v>
      </c>
      <c r="M35" s="75" t="s">
        <v>369</v>
      </c>
    </row>
    <row r="36" spans="1:13" hidden="1" x14ac:dyDescent="0.2">
      <c r="A36" s="72">
        <v>1992</v>
      </c>
      <c r="B36" s="73" t="s">
        <v>370</v>
      </c>
      <c r="C36" s="73" t="s">
        <v>371</v>
      </c>
      <c r="D36" s="73" t="s">
        <v>372</v>
      </c>
      <c r="E36" s="73" t="s">
        <v>373</v>
      </c>
      <c r="F36" s="73" t="s">
        <v>374</v>
      </c>
      <c r="G36" s="73" t="s">
        <v>375</v>
      </c>
      <c r="H36" s="73" t="s">
        <v>376</v>
      </c>
      <c r="I36" s="73" t="s">
        <v>377</v>
      </c>
      <c r="J36" s="73" t="s">
        <v>378</v>
      </c>
      <c r="K36" s="73" t="s">
        <v>379</v>
      </c>
      <c r="L36" s="73" t="s">
        <v>380</v>
      </c>
      <c r="M36" s="73" t="s">
        <v>381</v>
      </c>
    </row>
    <row r="37" spans="1:13" hidden="1" x14ac:dyDescent="0.2">
      <c r="A37" s="74">
        <v>1993</v>
      </c>
      <c r="B37" s="75" t="s">
        <v>382</v>
      </c>
      <c r="C37" s="75" t="s">
        <v>383</v>
      </c>
      <c r="D37" s="75" t="s">
        <v>384</v>
      </c>
      <c r="E37" s="75" t="s">
        <v>385</v>
      </c>
      <c r="F37" s="75" t="s">
        <v>386</v>
      </c>
      <c r="G37" s="75" t="s">
        <v>387</v>
      </c>
      <c r="H37" s="75" t="s">
        <v>388</v>
      </c>
      <c r="I37" s="75" t="s">
        <v>389</v>
      </c>
      <c r="J37" s="75" t="s">
        <v>390</v>
      </c>
      <c r="K37" s="75" t="s">
        <v>391</v>
      </c>
      <c r="L37" s="75" t="s">
        <v>392</v>
      </c>
      <c r="M37" s="75" t="s">
        <v>393</v>
      </c>
    </row>
    <row r="38" spans="1:13" hidden="1" x14ac:dyDescent="0.2">
      <c r="A38" s="72">
        <v>1994</v>
      </c>
      <c r="B38" s="73" t="s">
        <v>394</v>
      </c>
      <c r="C38" s="73" t="s">
        <v>395</v>
      </c>
      <c r="D38" s="73" t="s">
        <v>396</v>
      </c>
      <c r="E38" s="73" t="s">
        <v>397</v>
      </c>
      <c r="F38" s="73" t="s">
        <v>398</v>
      </c>
      <c r="G38" s="73" t="s">
        <v>399</v>
      </c>
      <c r="H38" s="73" t="s">
        <v>400</v>
      </c>
      <c r="I38" s="73" t="s">
        <v>401</v>
      </c>
      <c r="J38" s="73" t="s">
        <v>402</v>
      </c>
      <c r="K38" s="73" t="s">
        <v>403</v>
      </c>
      <c r="L38" s="73" t="s">
        <v>404</v>
      </c>
      <c r="M38" s="73" t="s">
        <v>405</v>
      </c>
    </row>
    <row r="39" spans="1:13" hidden="1" x14ac:dyDescent="0.2">
      <c r="A39" s="74">
        <v>1995</v>
      </c>
      <c r="B39" s="75" t="s">
        <v>406</v>
      </c>
      <c r="C39" s="75" t="s">
        <v>406</v>
      </c>
      <c r="D39" s="75" t="s">
        <v>406</v>
      </c>
      <c r="E39" s="75" t="s">
        <v>407</v>
      </c>
      <c r="F39" s="75" t="s">
        <v>407</v>
      </c>
      <c r="G39" s="75" t="s">
        <v>407</v>
      </c>
      <c r="H39" s="75" t="s">
        <v>408</v>
      </c>
      <c r="I39" s="75" t="s">
        <v>408</v>
      </c>
      <c r="J39" s="75" t="s">
        <v>408</v>
      </c>
      <c r="K39" s="75" t="s">
        <v>409</v>
      </c>
      <c r="L39" s="75" t="s">
        <v>409</v>
      </c>
      <c r="M39" s="75" t="s">
        <v>409</v>
      </c>
    </row>
    <row r="40" spans="1:13" hidden="1" x14ac:dyDescent="0.2">
      <c r="A40" s="72">
        <v>1996</v>
      </c>
      <c r="B40" s="73" t="s">
        <v>410</v>
      </c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</row>
    <row r="41" spans="1:13" s="70" customFormat="1" ht="14.25" customHeight="1" x14ac:dyDescent="0.25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</row>
    <row r="42" spans="1:13" s="70" customFormat="1" ht="14.25" customHeight="1" x14ac:dyDescent="0.25">
      <c r="A42" s="88" t="s">
        <v>411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</row>
    <row r="43" spans="1:13" s="70" customFormat="1" ht="13.5" customHeight="1" x14ac:dyDescent="0.25">
      <c r="B43" s="71" t="s">
        <v>49</v>
      </c>
      <c r="C43" s="71" t="s">
        <v>50</v>
      </c>
      <c r="D43" s="71" t="s">
        <v>51</v>
      </c>
      <c r="E43" s="71" t="s">
        <v>52</v>
      </c>
      <c r="F43" s="71" t="s">
        <v>53</v>
      </c>
      <c r="G43" s="71" t="s">
        <v>54</v>
      </c>
      <c r="H43" s="71" t="s">
        <v>55</v>
      </c>
      <c r="I43" s="71" t="s">
        <v>56</v>
      </c>
      <c r="J43" s="71" t="s">
        <v>57</v>
      </c>
      <c r="K43" s="71" t="s">
        <v>58</v>
      </c>
      <c r="L43" s="71" t="s">
        <v>59</v>
      </c>
      <c r="M43" s="71" t="s">
        <v>60</v>
      </c>
    </row>
    <row r="44" spans="1:13" hidden="1" x14ac:dyDescent="0.2">
      <c r="A44" s="72">
        <v>1996</v>
      </c>
      <c r="B44" s="73" t="s">
        <v>412</v>
      </c>
      <c r="C44" s="73" t="s">
        <v>413</v>
      </c>
      <c r="D44" s="73" t="s">
        <v>414</v>
      </c>
      <c r="E44" s="73" t="s">
        <v>415</v>
      </c>
      <c r="F44" s="73" t="s">
        <v>416</v>
      </c>
      <c r="G44" s="73" t="s">
        <v>417</v>
      </c>
      <c r="H44" s="73" t="s">
        <v>418</v>
      </c>
      <c r="I44" s="73" t="s">
        <v>419</v>
      </c>
      <c r="J44" s="73" t="s">
        <v>420</v>
      </c>
      <c r="K44" s="73" t="s">
        <v>421</v>
      </c>
      <c r="L44" s="73" t="s">
        <v>422</v>
      </c>
      <c r="M44" s="73" t="s">
        <v>423</v>
      </c>
    </row>
    <row r="45" spans="1:13" hidden="1" x14ac:dyDescent="0.2">
      <c r="A45" s="74">
        <v>1997</v>
      </c>
      <c r="B45" s="75" t="s">
        <v>424</v>
      </c>
      <c r="C45" s="75" t="s">
        <v>425</v>
      </c>
      <c r="D45" s="75" t="s">
        <v>426</v>
      </c>
      <c r="E45" s="75" t="s">
        <v>427</v>
      </c>
      <c r="F45" s="75" t="s">
        <v>428</v>
      </c>
      <c r="G45" s="75" t="s">
        <v>429</v>
      </c>
      <c r="H45" s="75" t="s">
        <v>430</v>
      </c>
      <c r="I45" s="75" t="s">
        <v>431</v>
      </c>
      <c r="J45" s="75" t="s">
        <v>432</v>
      </c>
      <c r="K45" s="75" t="s">
        <v>433</v>
      </c>
      <c r="L45" s="75" t="s">
        <v>434</v>
      </c>
      <c r="M45" s="75" t="s">
        <v>435</v>
      </c>
    </row>
    <row r="46" spans="1:13" hidden="1" x14ac:dyDescent="0.2">
      <c r="A46" s="72">
        <v>1998</v>
      </c>
      <c r="B46" s="73" t="s">
        <v>436</v>
      </c>
      <c r="C46" s="73" t="s">
        <v>437</v>
      </c>
      <c r="D46" s="73" t="s">
        <v>438</v>
      </c>
      <c r="E46" s="73" t="s">
        <v>439</v>
      </c>
      <c r="F46" s="73" t="s">
        <v>440</v>
      </c>
      <c r="G46" s="73" t="s">
        <v>441</v>
      </c>
      <c r="H46" s="73" t="s">
        <v>442</v>
      </c>
      <c r="I46" s="73" t="s">
        <v>443</v>
      </c>
      <c r="J46" s="73" t="s">
        <v>444</v>
      </c>
      <c r="K46" s="73" t="s">
        <v>445</v>
      </c>
      <c r="L46" s="73" t="s">
        <v>446</v>
      </c>
      <c r="M46" s="73" t="s">
        <v>447</v>
      </c>
    </row>
    <row r="47" spans="1:13" hidden="1" x14ac:dyDescent="0.2">
      <c r="A47" s="74">
        <v>1999</v>
      </c>
      <c r="B47" s="75" t="s">
        <v>448</v>
      </c>
      <c r="C47" s="75" t="s">
        <v>449</v>
      </c>
      <c r="D47" s="75" t="s">
        <v>450</v>
      </c>
      <c r="E47" s="75" t="s">
        <v>451</v>
      </c>
      <c r="F47" s="75" t="s">
        <v>452</v>
      </c>
      <c r="G47" s="75" t="s">
        <v>453</v>
      </c>
      <c r="H47" s="75" t="s">
        <v>454</v>
      </c>
      <c r="I47" s="75" t="s">
        <v>455</v>
      </c>
      <c r="J47" s="75" t="s">
        <v>456</v>
      </c>
      <c r="K47" s="75" t="s">
        <v>457</v>
      </c>
      <c r="L47" s="75" t="s">
        <v>458</v>
      </c>
      <c r="M47" s="75" t="s">
        <v>459</v>
      </c>
    </row>
    <row r="48" spans="1:13" hidden="1" x14ac:dyDescent="0.2">
      <c r="A48" s="72">
        <v>2000</v>
      </c>
      <c r="B48" s="73" t="s">
        <v>460</v>
      </c>
      <c r="C48" s="73" t="s">
        <v>461</v>
      </c>
      <c r="D48" s="73" t="s">
        <v>462</v>
      </c>
      <c r="E48" s="73" t="s">
        <v>463</v>
      </c>
      <c r="F48" s="73" t="s">
        <v>464</v>
      </c>
      <c r="G48" s="73" t="s">
        <v>465</v>
      </c>
      <c r="H48" s="73" t="s">
        <v>466</v>
      </c>
      <c r="I48" s="73" t="s">
        <v>467</v>
      </c>
      <c r="J48" s="73" t="s">
        <v>468</v>
      </c>
      <c r="K48" s="73" t="s">
        <v>469</v>
      </c>
      <c r="L48" s="73" t="s">
        <v>470</v>
      </c>
      <c r="M48" s="73" t="s">
        <v>471</v>
      </c>
    </row>
    <row r="49" spans="1:13" hidden="1" x14ac:dyDescent="0.2">
      <c r="A49" s="74">
        <v>2001</v>
      </c>
      <c r="B49" s="75" t="s">
        <v>472</v>
      </c>
      <c r="C49" s="75" t="s">
        <v>473</v>
      </c>
      <c r="D49" s="75" t="s">
        <v>474</v>
      </c>
      <c r="E49" s="75" t="s">
        <v>475</v>
      </c>
      <c r="F49" s="75" t="s">
        <v>476</v>
      </c>
      <c r="G49" s="75" t="s">
        <v>477</v>
      </c>
      <c r="H49" s="75" t="s">
        <v>478</v>
      </c>
      <c r="I49" s="75" t="s">
        <v>479</v>
      </c>
      <c r="J49" s="75" t="s">
        <v>480</v>
      </c>
      <c r="K49" s="75" t="s">
        <v>481</v>
      </c>
      <c r="L49" s="75" t="s">
        <v>482</v>
      </c>
      <c r="M49" s="75" t="s">
        <v>483</v>
      </c>
    </row>
    <row r="50" spans="1:13" hidden="1" x14ac:dyDescent="0.2">
      <c r="A50" s="72">
        <v>2002</v>
      </c>
      <c r="B50" s="73" t="s">
        <v>484</v>
      </c>
      <c r="C50" s="73" t="s">
        <v>485</v>
      </c>
      <c r="D50" s="73" t="s">
        <v>486</v>
      </c>
      <c r="E50" s="73" t="s">
        <v>487</v>
      </c>
      <c r="F50" s="73" t="s">
        <v>488</v>
      </c>
      <c r="G50" s="73" t="s">
        <v>489</v>
      </c>
      <c r="H50" s="73" t="s">
        <v>490</v>
      </c>
      <c r="I50" s="73" t="s">
        <v>491</v>
      </c>
      <c r="J50" s="73" t="s">
        <v>492</v>
      </c>
      <c r="K50" s="73" t="s">
        <v>493</v>
      </c>
      <c r="L50" s="73" t="s">
        <v>494</v>
      </c>
      <c r="M50" s="73" t="s">
        <v>495</v>
      </c>
    </row>
    <row r="51" spans="1:13" hidden="1" x14ac:dyDescent="0.2">
      <c r="A51" s="74">
        <v>2003</v>
      </c>
      <c r="B51" s="75" t="s">
        <v>496</v>
      </c>
      <c r="C51" s="75" t="s">
        <v>497</v>
      </c>
      <c r="D51" s="75" t="s">
        <v>498</v>
      </c>
      <c r="E51" s="75" t="s">
        <v>499</v>
      </c>
      <c r="F51" s="75" t="s">
        <v>500</v>
      </c>
      <c r="G51" s="75" t="s">
        <v>501</v>
      </c>
      <c r="H51" s="75" t="s">
        <v>502</v>
      </c>
      <c r="I51" s="75" t="s">
        <v>503</v>
      </c>
      <c r="J51" s="75" t="s">
        <v>504</v>
      </c>
      <c r="K51" s="75" t="s">
        <v>505</v>
      </c>
      <c r="L51" s="75" t="s">
        <v>506</v>
      </c>
      <c r="M51" s="75" t="s">
        <v>507</v>
      </c>
    </row>
    <row r="52" spans="1:13" hidden="1" x14ac:dyDescent="0.2">
      <c r="A52" s="72">
        <v>2004</v>
      </c>
      <c r="B52" s="73" t="s">
        <v>508</v>
      </c>
      <c r="C52" s="73" t="s">
        <v>509</v>
      </c>
      <c r="D52" s="73" t="s">
        <v>510</v>
      </c>
      <c r="E52" s="73" t="s">
        <v>511</v>
      </c>
      <c r="F52" s="73" t="s">
        <v>512</v>
      </c>
      <c r="G52" s="73" t="s">
        <v>513</v>
      </c>
      <c r="H52" s="73" t="s">
        <v>514</v>
      </c>
      <c r="I52" s="73" t="s">
        <v>515</v>
      </c>
      <c r="J52" s="73" t="s">
        <v>516</v>
      </c>
      <c r="K52" s="73" t="s">
        <v>517</v>
      </c>
      <c r="L52" s="73" t="s">
        <v>518</v>
      </c>
      <c r="M52" s="73" t="s">
        <v>519</v>
      </c>
    </row>
    <row r="53" spans="1:13" x14ac:dyDescent="0.2">
      <c r="A53" s="74">
        <v>2005</v>
      </c>
      <c r="B53" s="75" t="s">
        <v>520</v>
      </c>
      <c r="C53" s="75" t="s">
        <v>521</v>
      </c>
      <c r="D53" s="75" t="s">
        <v>522</v>
      </c>
      <c r="E53" s="75" t="s">
        <v>523</v>
      </c>
      <c r="F53" s="75" t="s">
        <v>524</v>
      </c>
      <c r="G53" s="75" t="s">
        <v>525</v>
      </c>
      <c r="H53" s="75" t="s">
        <v>526</v>
      </c>
      <c r="I53" s="75" t="s">
        <v>527</v>
      </c>
      <c r="J53" s="75" t="s">
        <v>528</v>
      </c>
      <c r="K53" s="75" t="s">
        <v>529</v>
      </c>
      <c r="L53" s="75" t="s">
        <v>530</v>
      </c>
      <c r="M53" s="75" t="s">
        <v>531</v>
      </c>
    </row>
    <row r="54" spans="1:13" x14ac:dyDescent="0.2">
      <c r="A54" s="72">
        <v>2006</v>
      </c>
      <c r="B54" s="73" t="s">
        <v>532</v>
      </c>
      <c r="C54" s="73" t="s">
        <v>533</v>
      </c>
      <c r="D54" s="73" t="s">
        <v>534</v>
      </c>
      <c r="E54" s="73" t="s">
        <v>535</v>
      </c>
      <c r="F54" s="73" t="s">
        <v>536</v>
      </c>
      <c r="G54" s="73" t="s">
        <v>537</v>
      </c>
      <c r="H54" s="73" t="s">
        <v>538</v>
      </c>
      <c r="I54" s="73" t="s">
        <v>539</v>
      </c>
      <c r="J54" s="73" t="s">
        <v>540</v>
      </c>
      <c r="K54" s="73" t="s">
        <v>541</v>
      </c>
      <c r="L54" s="73" t="s">
        <v>542</v>
      </c>
      <c r="M54" s="73" t="s">
        <v>543</v>
      </c>
    </row>
    <row r="55" spans="1:13" x14ac:dyDescent="0.2">
      <c r="A55" s="74">
        <v>2007</v>
      </c>
      <c r="B55" s="75" t="s">
        <v>544</v>
      </c>
      <c r="C55" s="75" t="s">
        <v>545</v>
      </c>
      <c r="D55" s="75" t="s">
        <v>546</v>
      </c>
      <c r="E55" s="75" t="s">
        <v>547</v>
      </c>
      <c r="F55" s="75" t="s">
        <v>548</v>
      </c>
      <c r="G55" s="75" t="s">
        <v>549</v>
      </c>
      <c r="H55" s="75" t="s">
        <v>550</v>
      </c>
      <c r="I55" s="75" t="s">
        <v>551</v>
      </c>
      <c r="J55" s="75" t="s">
        <v>552</v>
      </c>
      <c r="K55" s="75" t="s">
        <v>553</v>
      </c>
      <c r="L55" s="75" t="s">
        <v>554</v>
      </c>
      <c r="M55" s="75" t="s">
        <v>555</v>
      </c>
    </row>
    <row r="56" spans="1:13" x14ac:dyDescent="0.2">
      <c r="A56" s="72">
        <v>2008</v>
      </c>
      <c r="B56" s="73" t="s">
        <v>556</v>
      </c>
      <c r="C56" s="73" t="s">
        <v>557</v>
      </c>
      <c r="D56" s="73" t="s">
        <v>558</v>
      </c>
      <c r="E56" s="73" t="s">
        <v>559</v>
      </c>
      <c r="F56" s="73" t="s">
        <v>560</v>
      </c>
      <c r="G56" s="73" t="s">
        <v>561</v>
      </c>
      <c r="H56" s="73" t="s">
        <v>562</v>
      </c>
      <c r="I56" s="73" t="s">
        <v>563</v>
      </c>
      <c r="J56" s="73" t="s">
        <v>564</v>
      </c>
      <c r="K56" s="73" t="s">
        <v>565</v>
      </c>
      <c r="L56" s="73" t="s">
        <v>566</v>
      </c>
      <c r="M56" s="73" t="s">
        <v>567</v>
      </c>
    </row>
    <row r="57" spans="1:13" x14ac:dyDescent="0.2">
      <c r="A57" s="74">
        <v>2009</v>
      </c>
      <c r="B57" s="75" t="s">
        <v>568</v>
      </c>
      <c r="C57" s="75" t="s">
        <v>569</v>
      </c>
      <c r="D57" s="75" t="s">
        <v>570</v>
      </c>
      <c r="E57" s="75" t="s">
        <v>571</v>
      </c>
      <c r="F57" s="75" t="s">
        <v>572</v>
      </c>
      <c r="G57" s="75" t="s">
        <v>573</v>
      </c>
      <c r="H57" s="75" t="s">
        <v>574</v>
      </c>
      <c r="I57" s="75" t="s">
        <v>575</v>
      </c>
      <c r="J57" s="75" t="s">
        <v>576</v>
      </c>
      <c r="K57" s="75" t="s">
        <v>577</v>
      </c>
      <c r="L57" s="75" t="s">
        <v>578</v>
      </c>
      <c r="M57" s="75" t="s">
        <v>579</v>
      </c>
    </row>
    <row r="58" spans="1:13" x14ac:dyDescent="0.2">
      <c r="A58" s="72">
        <v>2010</v>
      </c>
      <c r="B58" s="73" t="s">
        <v>580</v>
      </c>
      <c r="C58" s="73" t="s">
        <v>581</v>
      </c>
      <c r="D58" s="73" t="s">
        <v>582</v>
      </c>
      <c r="E58" s="73" t="s">
        <v>583</v>
      </c>
      <c r="F58" s="73" t="s">
        <v>584</v>
      </c>
      <c r="G58" s="73" t="s">
        <v>585</v>
      </c>
      <c r="H58" s="73" t="s">
        <v>586</v>
      </c>
      <c r="I58" s="73" t="s">
        <v>587</v>
      </c>
      <c r="J58" s="73" t="s">
        <v>588</v>
      </c>
      <c r="K58" s="73" t="s">
        <v>589</v>
      </c>
      <c r="L58" s="73" t="s">
        <v>590</v>
      </c>
      <c r="M58" s="73" t="s">
        <v>591</v>
      </c>
    </row>
    <row r="59" spans="1:13" x14ac:dyDescent="0.2">
      <c r="A59" s="74">
        <v>2011</v>
      </c>
      <c r="B59" s="75" t="s">
        <v>592</v>
      </c>
      <c r="C59" s="75" t="s">
        <v>593</v>
      </c>
      <c r="D59" s="75" t="s">
        <v>594</v>
      </c>
      <c r="E59" s="75" t="s">
        <v>595</v>
      </c>
      <c r="F59" s="75" t="s">
        <v>596</v>
      </c>
      <c r="G59" s="75" t="s">
        <v>597</v>
      </c>
      <c r="H59" s="75" t="s">
        <v>598</v>
      </c>
      <c r="I59" s="75" t="s">
        <v>599</v>
      </c>
      <c r="J59" s="75" t="s">
        <v>600</v>
      </c>
      <c r="K59" s="75" t="s">
        <v>601</v>
      </c>
      <c r="L59" s="75" t="s">
        <v>602</v>
      </c>
      <c r="M59" s="75" t="s">
        <v>603</v>
      </c>
    </row>
    <row r="60" spans="1:13" x14ac:dyDescent="0.2">
      <c r="A60" s="72">
        <v>2012</v>
      </c>
      <c r="B60" s="73" t="s">
        <v>604</v>
      </c>
      <c r="C60" s="73" t="s">
        <v>605</v>
      </c>
      <c r="D60" s="73" t="s">
        <v>606</v>
      </c>
      <c r="E60" s="73" t="s">
        <v>607</v>
      </c>
      <c r="F60" s="73" t="s">
        <v>608</v>
      </c>
      <c r="G60" s="73" t="s">
        <v>609</v>
      </c>
      <c r="H60" s="73" t="s">
        <v>610</v>
      </c>
      <c r="I60" s="73" t="s">
        <v>611</v>
      </c>
      <c r="J60" s="73" t="s">
        <v>612</v>
      </c>
      <c r="K60" s="73" t="s">
        <v>613</v>
      </c>
      <c r="L60" s="73" t="s">
        <v>614</v>
      </c>
      <c r="M60" s="73" t="s">
        <v>615</v>
      </c>
    </row>
    <row r="61" spans="1:13" x14ac:dyDescent="0.2">
      <c r="A61" s="74">
        <v>2013</v>
      </c>
      <c r="B61" s="75" t="s">
        <v>616</v>
      </c>
      <c r="C61" s="75" t="s">
        <v>617</v>
      </c>
      <c r="D61" s="75" t="s">
        <v>618</v>
      </c>
      <c r="E61" s="75" t="s">
        <v>619</v>
      </c>
      <c r="F61" s="75" t="s">
        <v>620</v>
      </c>
      <c r="G61" s="75" t="s">
        <v>621</v>
      </c>
      <c r="H61" s="75" t="s">
        <v>622</v>
      </c>
      <c r="I61" s="75" t="s">
        <v>623</v>
      </c>
      <c r="J61" s="75" t="s">
        <v>624</v>
      </c>
      <c r="K61" s="75" t="s">
        <v>625</v>
      </c>
      <c r="L61" s="75" t="s">
        <v>626</v>
      </c>
      <c r="M61" s="75" t="s">
        <v>627</v>
      </c>
    </row>
    <row r="62" spans="1:13" x14ac:dyDescent="0.2">
      <c r="A62" s="72">
        <v>2014</v>
      </c>
      <c r="B62" s="73" t="s">
        <v>628</v>
      </c>
      <c r="C62" s="73" t="s">
        <v>629</v>
      </c>
      <c r="D62" s="73" t="s">
        <v>630</v>
      </c>
      <c r="E62" s="73" t="s">
        <v>631</v>
      </c>
      <c r="F62" s="73" t="s">
        <v>632</v>
      </c>
      <c r="G62" s="73" t="s">
        <v>633</v>
      </c>
      <c r="H62" s="73" t="s">
        <v>634</v>
      </c>
      <c r="I62" s="73" t="s">
        <v>635</v>
      </c>
      <c r="J62" s="73" t="s">
        <v>636</v>
      </c>
      <c r="K62" s="73" t="s">
        <v>637</v>
      </c>
      <c r="L62" s="73" t="s">
        <v>638</v>
      </c>
      <c r="M62" s="73" t="s">
        <v>639</v>
      </c>
    </row>
    <row r="63" spans="1:13" x14ac:dyDescent="0.2">
      <c r="A63" s="74">
        <v>2015</v>
      </c>
      <c r="B63" s="75" t="s">
        <v>640</v>
      </c>
      <c r="C63" s="75" t="s">
        <v>641</v>
      </c>
      <c r="D63" s="75" t="s">
        <v>642</v>
      </c>
      <c r="E63" s="75" t="s">
        <v>643</v>
      </c>
      <c r="F63" s="75" t="s">
        <v>644</v>
      </c>
      <c r="G63" s="75" t="s">
        <v>645</v>
      </c>
      <c r="H63" s="75" t="s">
        <v>646</v>
      </c>
      <c r="I63" s="75" t="s">
        <v>647</v>
      </c>
      <c r="J63" s="75" t="s">
        <v>648</v>
      </c>
      <c r="K63" s="75" t="s">
        <v>649</v>
      </c>
      <c r="L63" s="75" t="s">
        <v>650</v>
      </c>
      <c r="M63" s="75" t="s">
        <v>651</v>
      </c>
    </row>
    <row r="64" spans="1:13" x14ac:dyDescent="0.2">
      <c r="A64" s="72">
        <v>2016</v>
      </c>
      <c r="B64" s="73" t="s">
        <v>652</v>
      </c>
      <c r="C64" s="73" t="s">
        <v>653</v>
      </c>
      <c r="D64" s="73" t="s">
        <v>654</v>
      </c>
      <c r="E64" s="73" t="s">
        <v>655</v>
      </c>
      <c r="F64" s="73" t="s">
        <v>656</v>
      </c>
      <c r="G64" s="73" t="s">
        <v>657</v>
      </c>
      <c r="H64" s="73" t="s">
        <v>658</v>
      </c>
      <c r="I64" s="73" t="s">
        <v>659</v>
      </c>
      <c r="J64" s="73" t="s">
        <v>660</v>
      </c>
      <c r="K64" s="73" t="s">
        <v>661</v>
      </c>
      <c r="L64" s="73" t="s">
        <v>662</v>
      </c>
      <c r="M64" s="73" t="s">
        <v>663</v>
      </c>
    </row>
    <row r="65" spans="1:13" x14ac:dyDescent="0.2">
      <c r="A65" s="74">
        <v>2017</v>
      </c>
      <c r="B65" s="75" t="s">
        <v>664</v>
      </c>
      <c r="C65" s="75" t="s">
        <v>665</v>
      </c>
      <c r="D65" s="75" t="s">
        <v>666</v>
      </c>
      <c r="E65" s="75" t="s">
        <v>667</v>
      </c>
      <c r="F65" s="75" t="s">
        <v>668</v>
      </c>
      <c r="G65" s="75" t="s">
        <v>669</v>
      </c>
      <c r="H65" s="75" t="s">
        <v>670</v>
      </c>
      <c r="I65" s="75" t="s">
        <v>671</v>
      </c>
      <c r="J65" s="75" t="s">
        <v>672</v>
      </c>
      <c r="K65" s="75" t="s">
        <v>673</v>
      </c>
      <c r="L65" s="75" t="s">
        <v>674</v>
      </c>
      <c r="M65" s="75" t="s">
        <v>675</v>
      </c>
    </row>
    <row r="66" spans="1:13" x14ac:dyDescent="0.2">
      <c r="A66" s="72">
        <v>2018</v>
      </c>
      <c r="B66" s="73" t="s">
        <v>676</v>
      </c>
      <c r="C66" s="73" t="s">
        <v>677</v>
      </c>
      <c r="D66" s="73" t="s">
        <v>678</v>
      </c>
      <c r="E66" s="73" t="s">
        <v>679</v>
      </c>
      <c r="F66" s="73"/>
      <c r="G66" s="73"/>
      <c r="H66" s="73"/>
      <c r="I66" s="73"/>
      <c r="J66" s="73"/>
      <c r="K66" s="73"/>
      <c r="L66" s="73"/>
      <c r="M66" s="73"/>
    </row>
    <row r="67" spans="1:13" x14ac:dyDescent="0.2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</row>
    <row r="68" spans="1:13" x14ac:dyDescent="0.2">
      <c r="A68" s="85" t="s">
        <v>680</v>
      </c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</row>
    <row r="69" spans="1:13" x14ac:dyDescent="0.2">
      <c r="A69" s="85" t="s">
        <v>681</v>
      </c>
      <c r="B69" s="85"/>
      <c r="C69" s="85"/>
      <c r="D69" s="85"/>
      <c r="E69" s="85"/>
      <c r="F69" s="85" t="s">
        <v>682</v>
      </c>
      <c r="G69" s="85"/>
      <c r="H69" s="85"/>
      <c r="I69" s="85"/>
      <c r="J69" s="85"/>
      <c r="K69" s="85"/>
      <c r="L69" s="85"/>
      <c r="M69" s="85"/>
    </row>
    <row r="70" spans="1:13" x14ac:dyDescent="0.2">
      <c r="A70" s="85" t="s">
        <v>683</v>
      </c>
      <c r="B70" s="85"/>
      <c r="C70" s="85"/>
      <c r="D70" s="85"/>
      <c r="E70" s="85"/>
      <c r="F70" s="85" t="s">
        <v>684</v>
      </c>
      <c r="G70" s="85"/>
      <c r="H70" s="85"/>
      <c r="I70" s="85"/>
      <c r="J70" s="86"/>
      <c r="K70" s="86"/>
      <c r="L70" s="86"/>
      <c r="M70" s="86"/>
    </row>
    <row r="71" spans="1:13" x14ac:dyDescent="0.2">
      <c r="A71" s="85" t="s">
        <v>685</v>
      </c>
      <c r="B71" s="85"/>
      <c r="C71" s="85"/>
      <c r="D71" s="85"/>
      <c r="E71" s="85"/>
      <c r="F71" s="85" t="s">
        <v>686</v>
      </c>
      <c r="G71" s="85"/>
      <c r="H71" s="85"/>
      <c r="I71" s="85"/>
      <c r="J71" s="86" t="s">
        <v>687</v>
      </c>
      <c r="K71" s="86"/>
      <c r="L71" s="86"/>
      <c r="M71" s="86"/>
    </row>
    <row r="72" spans="1:13" x14ac:dyDescent="0.2">
      <c r="A72" s="85" t="s">
        <v>688</v>
      </c>
      <c r="B72" s="85"/>
      <c r="C72" s="85"/>
      <c r="D72" s="85"/>
      <c r="E72" s="85"/>
      <c r="F72" s="85" t="s">
        <v>689</v>
      </c>
      <c r="G72" s="85"/>
      <c r="H72" s="85"/>
      <c r="I72" s="85"/>
      <c r="J72" s="86" t="s">
        <v>61</v>
      </c>
      <c r="K72" s="86"/>
      <c r="L72" s="86"/>
      <c r="M72" s="86"/>
    </row>
    <row r="73" spans="1:13" x14ac:dyDescent="0.2">
      <c r="A73" s="85" t="s">
        <v>690</v>
      </c>
      <c r="B73" s="85"/>
      <c r="C73" s="85"/>
      <c r="D73" s="85"/>
      <c r="E73" s="85"/>
      <c r="F73" s="85" t="s">
        <v>691</v>
      </c>
      <c r="G73" s="85"/>
      <c r="H73" s="85"/>
      <c r="I73" s="85"/>
      <c r="J73" s="86" t="s">
        <v>692</v>
      </c>
      <c r="K73" s="86"/>
      <c r="L73" s="86"/>
      <c r="M73" s="86"/>
    </row>
    <row r="74" spans="1:13" x14ac:dyDescent="0.2">
      <c r="A74" s="85" t="s">
        <v>693</v>
      </c>
      <c r="B74" s="85"/>
      <c r="C74" s="85"/>
      <c r="D74" s="85"/>
      <c r="E74" s="85"/>
      <c r="F74" s="85" t="s">
        <v>694</v>
      </c>
      <c r="G74" s="85"/>
      <c r="H74" s="85"/>
      <c r="I74" s="85"/>
      <c r="J74" s="86" t="s">
        <v>412</v>
      </c>
      <c r="K74" s="86"/>
      <c r="L74" s="86"/>
      <c r="M74" s="86"/>
    </row>
    <row r="75" spans="1:13" x14ac:dyDescent="0.2">
      <c r="A75" s="85" t="s">
        <v>695</v>
      </c>
      <c r="B75" s="85"/>
      <c r="C75" s="85"/>
      <c r="D75" s="85"/>
      <c r="E75" s="85"/>
      <c r="F75" s="85" t="s">
        <v>696</v>
      </c>
      <c r="G75" s="85"/>
      <c r="H75" s="85"/>
      <c r="I75" s="85"/>
      <c r="J75" s="86" t="s">
        <v>697</v>
      </c>
      <c r="K75" s="86"/>
      <c r="L75" s="86"/>
      <c r="M75" s="86"/>
    </row>
    <row r="76" spans="1:13" x14ac:dyDescent="0.2">
      <c r="A76" s="85" t="s">
        <v>698</v>
      </c>
      <c r="B76" s="85"/>
      <c r="C76" s="85"/>
      <c r="D76" s="85"/>
      <c r="E76" s="85"/>
      <c r="F76" s="85" t="s">
        <v>699</v>
      </c>
      <c r="G76" s="85"/>
      <c r="H76" s="85"/>
      <c r="I76" s="85"/>
      <c r="J76" s="85"/>
      <c r="K76" s="85"/>
      <c r="L76" s="85"/>
      <c r="M76" s="85"/>
    </row>
    <row r="77" spans="1:13" x14ac:dyDescent="0.2">
      <c r="A77" s="85" t="s">
        <v>700</v>
      </c>
      <c r="B77" s="85"/>
      <c r="C77" s="85"/>
      <c r="D77" s="85"/>
      <c r="E77" s="85"/>
      <c r="F77" s="85"/>
      <c r="G77" s="85"/>
      <c r="H77" s="85"/>
      <c r="I77" s="85"/>
      <c r="J77" s="86"/>
      <c r="K77" s="86"/>
      <c r="L77" s="86"/>
      <c r="M77" s="86"/>
    </row>
    <row r="78" spans="1:13" x14ac:dyDescent="0.2">
      <c r="A78" s="85" t="s">
        <v>701</v>
      </c>
      <c r="B78" s="85"/>
      <c r="C78" s="85"/>
      <c r="D78" s="85"/>
      <c r="E78" s="85"/>
      <c r="F78" s="85"/>
      <c r="G78" s="85"/>
      <c r="H78" s="85"/>
      <c r="I78" s="85"/>
      <c r="J78" s="86"/>
      <c r="K78" s="86"/>
      <c r="L78" s="86"/>
      <c r="M78" s="86"/>
    </row>
    <row r="79" spans="1:13" x14ac:dyDescent="0.2">
      <c r="A79" s="85"/>
      <c r="B79" s="85"/>
      <c r="C79" s="85"/>
      <c r="D79" s="85"/>
      <c r="E79" s="85"/>
      <c r="F79" s="85"/>
      <c r="G79" s="85"/>
      <c r="H79" s="85"/>
      <c r="I79" s="85"/>
      <c r="J79" s="86"/>
      <c r="K79" s="86"/>
      <c r="L79" s="86"/>
      <c r="M79" s="86"/>
    </row>
  </sheetData>
  <mergeCells count="43">
    <mergeCell ref="A6:M6"/>
    <mergeCell ref="A1:M1"/>
    <mergeCell ref="A2:M2"/>
    <mergeCell ref="A3:M3"/>
    <mergeCell ref="A4:M4"/>
    <mergeCell ref="A5:M5"/>
    <mergeCell ref="A71:E71"/>
    <mergeCell ref="F71:I71"/>
    <mergeCell ref="J71:M71"/>
    <mergeCell ref="A41:M41"/>
    <mergeCell ref="A42:M42"/>
    <mergeCell ref="A67:E67"/>
    <mergeCell ref="F67:M67"/>
    <mergeCell ref="A68:E68"/>
    <mergeCell ref="F68:M68"/>
    <mergeCell ref="A69:E69"/>
    <mergeCell ref="F69:M69"/>
    <mergeCell ref="A70:E70"/>
    <mergeCell ref="F70:I70"/>
    <mergeCell ref="J70:M70"/>
    <mergeCell ref="A72:E72"/>
    <mergeCell ref="F72:I72"/>
    <mergeCell ref="J72:M72"/>
    <mergeCell ref="A73:E73"/>
    <mergeCell ref="F73:I73"/>
    <mergeCell ref="J73:M73"/>
    <mergeCell ref="A74:E74"/>
    <mergeCell ref="F74:I74"/>
    <mergeCell ref="J74:M74"/>
    <mergeCell ref="A75:E75"/>
    <mergeCell ref="F75:I75"/>
    <mergeCell ref="J75:M75"/>
    <mergeCell ref="A79:E79"/>
    <mergeCell ref="F79:I79"/>
    <mergeCell ref="J79:M79"/>
    <mergeCell ref="A76:E76"/>
    <mergeCell ref="F76:M76"/>
    <mergeCell ref="A77:E77"/>
    <mergeCell ref="F77:I77"/>
    <mergeCell ref="J77:M77"/>
    <mergeCell ref="A78:E78"/>
    <mergeCell ref="F78:I78"/>
    <mergeCell ref="J78:M7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topLeftCell="B11" workbookViewId="0">
      <selection activeCell="E13" sqref="E13"/>
    </sheetView>
  </sheetViews>
  <sheetFormatPr defaultRowHeight="15" x14ac:dyDescent="0.25"/>
  <cols>
    <col min="1" max="1" width="17.7109375" hidden="1" customWidth="1"/>
    <col min="2" max="2" width="3.5703125" customWidth="1"/>
    <col min="3" max="3" width="13.85546875" customWidth="1"/>
    <col min="4" max="4" width="10.42578125" bestFit="1" customWidth="1"/>
    <col min="5" max="5" width="14.5703125" customWidth="1"/>
    <col min="6" max="6" width="13.85546875" customWidth="1"/>
    <col min="7" max="7" width="17" customWidth="1"/>
    <col min="8" max="8" width="15.140625" bestFit="1" customWidth="1"/>
    <col min="9" max="9" width="15.42578125" bestFit="1" customWidth="1"/>
    <col min="10" max="10" width="19.140625" customWidth="1"/>
  </cols>
  <sheetData>
    <row r="1" spans="1:10" x14ac:dyDescent="0.25">
      <c r="A1" s="11"/>
      <c r="B1" s="11"/>
      <c r="C1" s="11"/>
      <c r="D1" s="12"/>
      <c r="E1" s="12"/>
      <c r="F1" s="12"/>
      <c r="G1" s="12"/>
      <c r="H1" s="13"/>
      <c r="I1" s="14"/>
      <c r="J1" s="11"/>
    </row>
    <row r="2" spans="1:10" x14ac:dyDescent="0.25">
      <c r="A2" s="11"/>
      <c r="B2" s="102" t="s">
        <v>8</v>
      </c>
      <c r="C2" s="102"/>
      <c r="D2" s="102"/>
      <c r="E2" s="102"/>
      <c r="F2" s="102"/>
      <c r="G2" s="102"/>
      <c r="H2" s="102"/>
      <c r="I2" s="102"/>
      <c r="J2" s="102"/>
    </row>
    <row r="3" spans="1:10" x14ac:dyDescent="0.25">
      <c r="A3" s="11"/>
      <c r="B3" s="11"/>
      <c r="C3" s="15" t="str">
        <f>'[1]Conferencia '!B10</f>
        <v>LUCIENE VILAS BOAS BENEVIDES LOPES</v>
      </c>
      <c r="D3" s="12"/>
      <c r="E3" s="12"/>
      <c r="F3" s="12"/>
      <c r="G3" s="12"/>
      <c r="H3" s="13"/>
      <c r="I3" s="14"/>
      <c r="J3" s="11"/>
    </row>
    <row r="4" spans="1:10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</row>
    <row r="5" spans="1:10" x14ac:dyDescent="0.25">
      <c r="A5" s="16"/>
      <c r="B5" s="103" t="s">
        <v>9</v>
      </c>
      <c r="C5" s="104"/>
      <c r="D5" s="104"/>
      <c r="E5" s="104"/>
      <c r="F5" s="104"/>
      <c r="G5" s="104"/>
      <c r="H5" s="104"/>
      <c r="I5" s="104"/>
      <c r="J5" s="105"/>
    </row>
    <row r="6" spans="1:10" x14ac:dyDescent="0.25">
      <c r="A6" s="106" t="s">
        <v>10</v>
      </c>
      <c r="B6" s="106"/>
      <c r="C6" s="106"/>
      <c r="D6" s="106"/>
      <c r="E6" s="106"/>
      <c r="F6" s="106"/>
      <c r="G6" s="106"/>
      <c r="H6" s="106"/>
      <c r="I6" s="106"/>
      <c r="J6" s="106"/>
    </row>
    <row r="7" spans="1:10" x14ac:dyDescent="0.25">
      <c r="A7" s="107" t="s">
        <v>11</v>
      </c>
      <c r="B7" s="107"/>
      <c r="C7" s="107"/>
      <c r="D7" s="107"/>
      <c r="E7" s="107"/>
      <c r="F7" s="107"/>
      <c r="G7" s="107"/>
      <c r="H7" s="107"/>
      <c r="I7" s="107"/>
      <c r="J7" s="107"/>
    </row>
    <row r="8" spans="1:10" ht="15.75" thickBot="1" x14ac:dyDescent="0.3">
      <c r="A8" s="16"/>
      <c r="B8" s="16"/>
      <c r="C8" s="16"/>
      <c r="D8" s="16"/>
      <c r="E8" s="16"/>
      <c r="F8" s="16"/>
      <c r="G8" s="16"/>
      <c r="H8" s="16"/>
      <c r="I8" s="16"/>
      <c r="J8" s="16"/>
    </row>
    <row r="9" spans="1:10" ht="15.75" thickBot="1" x14ac:dyDescent="0.3">
      <c r="A9" s="108" t="s">
        <v>12</v>
      </c>
      <c r="B9" s="109"/>
      <c r="C9" s="109"/>
      <c r="D9" s="17">
        <v>25</v>
      </c>
      <c r="E9" s="16"/>
      <c r="F9" s="16"/>
      <c r="G9" s="16"/>
      <c r="H9" s="16"/>
      <c r="I9" s="16"/>
      <c r="J9" s="16"/>
    </row>
    <row r="10" spans="1:10" ht="15.75" thickBot="1" x14ac:dyDescent="0.3">
      <c r="A10" s="110" t="s">
        <v>13</v>
      </c>
      <c r="B10" s="111"/>
      <c r="C10" s="111"/>
      <c r="D10" s="111"/>
      <c r="E10" s="111"/>
      <c r="F10" s="111"/>
      <c r="G10" s="111"/>
      <c r="H10" s="111"/>
      <c r="I10" s="111"/>
      <c r="J10" s="18" t="s">
        <v>14</v>
      </c>
    </row>
    <row r="11" spans="1:10" ht="15.75" thickBot="1" x14ac:dyDescent="0.3">
      <c r="A11" s="91" t="s">
        <v>15</v>
      </c>
      <c r="B11" s="92"/>
      <c r="C11" s="93"/>
      <c r="D11" s="19" t="s">
        <v>16</v>
      </c>
      <c r="E11" s="20" t="s">
        <v>17</v>
      </c>
      <c r="F11" s="20" t="s">
        <v>18</v>
      </c>
      <c r="G11" s="94" t="s">
        <v>19</v>
      </c>
      <c r="H11" s="93"/>
      <c r="I11" s="21" t="s">
        <v>20</v>
      </c>
      <c r="J11" s="22" t="s">
        <v>21</v>
      </c>
    </row>
    <row r="12" spans="1:10" x14ac:dyDescent="0.25">
      <c r="A12" s="23" t="s">
        <v>22</v>
      </c>
      <c r="B12" s="24"/>
      <c r="C12" s="25">
        <v>0</v>
      </c>
      <c r="D12" s="26">
        <v>0</v>
      </c>
      <c r="E12" s="27"/>
      <c r="F12" s="28">
        <v>1434.59</v>
      </c>
      <c r="G12" s="29">
        <f>E12*$D$9</f>
        <v>0</v>
      </c>
      <c r="H12" s="30">
        <f>F12*$D$9</f>
        <v>35864.75</v>
      </c>
      <c r="I12" s="29">
        <f>D12*$D$9</f>
        <v>0</v>
      </c>
      <c r="J12" s="31">
        <f>IF($H$22&lt;=H12,($H$22*C12)-I12,0)</f>
        <v>0</v>
      </c>
    </row>
    <row r="13" spans="1:10" x14ac:dyDescent="0.25">
      <c r="A13" s="32" t="s">
        <v>23</v>
      </c>
      <c r="B13" s="33"/>
      <c r="C13" s="34">
        <v>7.4999999999999997E-2</v>
      </c>
      <c r="D13" s="35">
        <v>107.59</v>
      </c>
      <c r="E13" s="27">
        <f>F12+0.01</f>
        <v>1434.6</v>
      </c>
      <c r="F13" s="27">
        <v>2150</v>
      </c>
      <c r="G13" s="36">
        <f>E13*$D$9</f>
        <v>35865</v>
      </c>
      <c r="H13" s="37">
        <f t="shared" ref="H13:H16" si="0">F13*$D$9</f>
        <v>53750</v>
      </c>
      <c r="I13" s="36">
        <f>D13*$D$9</f>
        <v>2689.75</v>
      </c>
      <c r="J13" s="38">
        <f>IF($H$22&lt;=H13,IF($H$22&gt;=G13,($H$22*C13)-I13,0),0)</f>
        <v>981.5</v>
      </c>
    </row>
    <row r="14" spans="1:10" x14ac:dyDescent="0.25">
      <c r="A14" s="23" t="s">
        <v>24</v>
      </c>
      <c r="B14" s="24"/>
      <c r="C14" s="25">
        <v>0.15</v>
      </c>
      <c r="D14" s="35">
        <v>268.83999999999997</v>
      </c>
      <c r="E14" s="27">
        <f>F13+0.01</f>
        <v>2150.0100000000002</v>
      </c>
      <c r="F14" s="27">
        <v>2866.7</v>
      </c>
      <c r="G14" s="29">
        <f>E14*$D$9</f>
        <v>53750.250000000007</v>
      </c>
      <c r="H14" s="30">
        <f t="shared" si="0"/>
        <v>71667.5</v>
      </c>
      <c r="I14" s="29">
        <f>D14*$D$9</f>
        <v>6720.9999999999991</v>
      </c>
      <c r="J14" s="31">
        <f>IF($H$22&lt;=H14,IF($H$22&gt;=G14,($H$22*C14)-I14,0),0)</f>
        <v>0</v>
      </c>
    </row>
    <row r="15" spans="1:10" x14ac:dyDescent="0.25">
      <c r="A15" s="32" t="s">
        <v>25</v>
      </c>
      <c r="B15" s="33"/>
      <c r="C15" s="34">
        <v>0.22500000000000001</v>
      </c>
      <c r="D15" s="35">
        <v>483.84</v>
      </c>
      <c r="E15" s="27">
        <f>F14+0.01</f>
        <v>2866.71</v>
      </c>
      <c r="F15" s="27">
        <v>3582</v>
      </c>
      <c r="G15" s="36">
        <f>E15*$D$9</f>
        <v>71667.75</v>
      </c>
      <c r="H15" s="37">
        <f>F15*$D$9</f>
        <v>89550</v>
      </c>
      <c r="I15" s="36">
        <f>D15*$D$9</f>
        <v>12096</v>
      </c>
      <c r="J15" s="38">
        <f>IF($H$22&lt;=H15,IF($H$22&gt;=G15,($H$22*C15)-I15,0),0)</f>
        <v>0</v>
      </c>
    </row>
    <row r="16" spans="1:10" ht="15.75" thickBot="1" x14ac:dyDescent="0.3">
      <c r="A16" s="39" t="s">
        <v>26</v>
      </c>
      <c r="B16" s="40"/>
      <c r="C16" s="41">
        <v>0.27500000000000002</v>
      </c>
      <c r="D16" s="35">
        <v>662.94</v>
      </c>
      <c r="E16" s="42">
        <f>F15</f>
        <v>3582</v>
      </c>
      <c r="F16" s="42"/>
      <c r="G16" s="43">
        <f>E16*$D$9</f>
        <v>89550</v>
      </c>
      <c r="H16" s="44">
        <f t="shared" si="0"/>
        <v>0</v>
      </c>
      <c r="I16" s="43">
        <f>D16*$D$9</f>
        <v>16573.5</v>
      </c>
      <c r="J16" s="45">
        <f>IF($H$22&gt;=G16,($H$22*C16)-I16,0)</f>
        <v>0</v>
      </c>
    </row>
    <row r="17" spans="1:10" ht="15.75" thickBot="1" x14ac:dyDescent="0.3">
      <c r="A17" s="16"/>
      <c r="B17" s="16"/>
      <c r="C17" s="16"/>
      <c r="D17" s="16"/>
      <c r="E17" s="16"/>
      <c r="F17" s="16"/>
      <c r="G17" s="16"/>
      <c r="H17" s="16"/>
      <c r="I17" s="46" t="s">
        <v>27</v>
      </c>
      <c r="J17" s="47">
        <f>SUM(J12:J16)</f>
        <v>981.5</v>
      </c>
    </row>
    <row r="18" spans="1:10" x14ac:dyDescent="0.25">
      <c r="A18" s="16"/>
      <c r="B18" s="16"/>
      <c r="C18" s="16"/>
      <c r="D18" s="16"/>
      <c r="E18" s="16"/>
      <c r="F18" s="16"/>
      <c r="G18" s="16"/>
      <c r="H18" s="16"/>
      <c r="I18" s="48"/>
      <c r="J18" s="48"/>
    </row>
    <row r="19" spans="1:10" x14ac:dyDescent="0.25">
      <c r="A19" s="16"/>
      <c r="B19" s="16"/>
      <c r="C19" s="16"/>
      <c r="D19" s="16"/>
      <c r="E19" s="16"/>
      <c r="F19" s="16"/>
      <c r="G19" s="16"/>
      <c r="H19" s="16"/>
      <c r="I19" s="48"/>
      <c r="J19" s="48"/>
    </row>
    <row r="20" spans="1:10" x14ac:dyDescent="0.25">
      <c r="A20" s="16"/>
      <c r="B20" s="16"/>
      <c r="C20" s="16"/>
      <c r="D20" s="95" t="s">
        <v>28</v>
      </c>
      <c r="E20" s="95"/>
      <c r="F20" s="95"/>
      <c r="G20" s="95"/>
      <c r="H20" s="49">
        <v>55000</v>
      </c>
      <c r="I20" s="50"/>
      <c r="J20" s="48"/>
    </row>
    <row r="21" spans="1:10" ht="15.75" thickBot="1" x14ac:dyDescent="0.3">
      <c r="A21" s="16"/>
      <c r="B21" s="16"/>
      <c r="C21" s="16"/>
      <c r="D21" s="96" t="s">
        <v>29</v>
      </c>
      <c r="E21" s="97"/>
      <c r="F21" s="97"/>
      <c r="G21" s="98"/>
      <c r="H21" s="51">
        <f>H20*11%</f>
        <v>6050</v>
      </c>
      <c r="I21" s="16"/>
      <c r="J21" s="16"/>
    </row>
    <row r="22" spans="1:10" ht="15.75" thickBot="1" x14ac:dyDescent="0.3">
      <c r="A22" s="16"/>
      <c r="B22" s="16"/>
      <c r="C22" s="16"/>
      <c r="D22" s="99" t="s">
        <v>30</v>
      </c>
      <c r="E22" s="100"/>
      <c r="F22" s="100"/>
      <c r="G22" s="101"/>
      <c r="H22" s="52">
        <f>H20-H21</f>
        <v>48950</v>
      </c>
      <c r="I22" s="53"/>
      <c r="J22" s="16"/>
    </row>
    <row r="23" spans="1:10" x14ac:dyDescent="0.25">
      <c r="A23" s="11"/>
      <c r="B23" s="11"/>
      <c r="C23" s="11"/>
      <c r="D23" s="12"/>
      <c r="E23" s="12"/>
      <c r="F23" s="12"/>
      <c r="G23" s="12"/>
      <c r="H23" s="13"/>
      <c r="I23" s="14"/>
      <c r="J23" s="11"/>
    </row>
    <row r="24" spans="1:10" x14ac:dyDescent="0.25">
      <c r="A24" s="11"/>
      <c r="B24" s="11"/>
      <c r="C24" s="11"/>
      <c r="D24" s="12"/>
      <c r="E24" s="12"/>
      <c r="F24" s="12"/>
      <c r="G24" s="54" t="s">
        <v>31</v>
      </c>
      <c r="H24" s="55">
        <f>H22/D9</f>
        <v>1958</v>
      </c>
      <c r="I24" s="56"/>
      <c r="J24" s="11"/>
    </row>
    <row r="25" spans="1:10" x14ac:dyDescent="0.25">
      <c r="A25" s="11"/>
      <c r="B25" s="11"/>
      <c r="C25" s="11"/>
      <c r="D25" s="12"/>
      <c r="E25" s="12"/>
      <c r="F25" s="12"/>
      <c r="G25" s="12"/>
      <c r="H25" s="57"/>
      <c r="I25" s="14"/>
      <c r="J25" s="11"/>
    </row>
    <row r="26" spans="1:10" x14ac:dyDescent="0.25">
      <c r="A26" s="11"/>
      <c r="B26" s="11"/>
      <c r="C26" s="11"/>
      <c r="D26" s="12"/>
      <c r="E26" s="12"/>
      <c r="F26" s="12"/>
      <c r="G26" s="54" t="s">
        <v>32</v>
      </c>
      <c r="H26" s="55">
        <f>H22*27.5%</f>
        <v>13461.250000000002</v>
      </c>
      <c r="I26" s="14"/>
      <c r="J26" s="11"/>
    </row>
    <row r="27" spans="1:10" x14ac:dyDescent="0.25">
      <c r="A27" s="11"/>
      <c r="B27" s="11"/>
      <c r="C27" s="11"/>
      <c r="D27" s="12"/>
      <c r="E27" s="12"/>
      <c r="F27" s="12"/>
      <c r="G27" s="58" t="s">
        <v>33</v>
      </c>
      <c r="H27" s="59">
        <v>3893.84</v>
      </c>
      <c r="I27" s="14"/>
      <c r="J27" s="11"/>
    </row>
    <row r="28" spans="1:10" x14ac:dyDescent="0.25">
      <c r="A28" s="11"/>
      <c r="B28" s="11"/>
      <c r="C28" s="11"/>
      <c r="D28" s="12"/>
      <c r="E28" s="12"/>
      <c r="F28" s="12"/>
      <c r="G28" s="58" t="s">
        <v>34</v>
      </c>
      <c r="H28" s="59">
        <f>J17</f>
        <v>981.5</v>
      </c>
      <c r="I28" s="14"/>
      <c r="J28" s="11"/>
    </row>
    <row r="29" spans="1:10" x14ac:dyDescent="0.25">
      <c r="A29" s="11"/>
      <c r="B29" s="11"/>
      <c r="C29" s="11"/>
      <c r="D29" s="12"/>
      <c r="E29" s="12"/>
      <c r="F29" s="12"/>
      <c r="G29" s="60" t="s">
        <v>35</v>
      </c>
      <c r="H29" s="61">
        <f>H26-H27-H28</f>
        <v>8585.9100000000017</v>
      </c>
      <c r="I29" s="14"/>
      <c r="J29" s="11"/>
    </row>
    <row r="30" spans="1:10" x14ac:dyDescent="0.25">
      <c r="A30" s="16"/>
      <c r="B30" s="16"/>
      <c r="C30" s="16"/>
      <c r="D30" s="16"/>
      <c r="E30" s="16"/>
      <c r="F30" s="16"/>
      <c r="G30" s="62" t="s">
        <v>36</v>
      </c>
      <c r="H30" s="63">
        <v>0.49640000000000001</v>
      </c>
      <c r="I30" s="16"/>
      <c r="J30" s="16"/>
    </row>
    <row r="31" spans="1:10" x14ac:dyDescent="0.25">
      <c r="A31" s="16"/>
      <c r="B31" s="16"/>
      <c r="C31" s="16"/>
      <c r="D31" s="16"/>
      <c r="E31" s="16"/>
      <c r="F31" s="16"/>
      <c r="G31" s="62" t="s">
        <v>37</v>
      </c>
      <c r="H31" s="50">
        <f>H29*H30</f>
        <v>4262.0457240000005</v>
      </c>
      <c r="I31" s="16"/>
      <c r="J31" s="16"/>
    </row>
    <row r="32" spans="1:10" x14ac:dyDescent="0.25">
      <c r="G32" s="64" t="s">
        <v>38</v>
      </c>
      <c r="H32" s="65">
        <f>H29+H31</f>
        <v>12847.955724000003</v>
      </c>
    </row>
  </sheetData>
  <mergeCells count="11">
    <mergeCell ref="A10:I10"/>
    <mergeCell ref="B2:J2"/>
    <mergeCell ref="B5:J5"/>
    <mergeCell ref="A6:J6"/>
    <mergeCell ref="A7:J7"/>
    <mergeCell ref="A9:C9"/>
    <mergeCell ref="A11:C11"/>
    <mergeCell ref="G11:H11"/>
    <mergeCell ref="D20:G20"/>
    <mergeCell ref="D21:G21"/>
    <mergeCell ref="D22:G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Simulador</vt:lpstr>
      <vt:lpstr>Plan3</vt:lpstr>
      <vt:lpstr>RRA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LAERCIO</dc:creator>
  <cp:lastModifiedBy>Vinicius B. Dias</cp:lastModifiedBy>
  <cp:lastPrinted>2018-04-25T18:23:42Z</cp:lastPrinted>
  <dcterms:created xsi:type="dcterms:W3CDTF">2018-04-25T13:14:35Z</dcterms:created>
  <dcterms:modified xsi:type="dcterms:W3CDTF">2018-04-26T12:53:33Z</dcterms:modified>
</cp:coreProperties>
</file>