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ed864f1837b3aac/Desktop/"/>
    </mc:Choice>
  </mc:AlternateContent>
  <xr:revisionPtr revIDLastSave="688" documentId="13_ncr:1_{A527FBB6-BD1C-476A-820C-C1914F18C3FE}" xr6:coauthVersionLast="47" xr6:coauthVersionMax="47" xr10:uidLastSave="{8A8FF49B-760B-48DE-9834-6058F56E4289}"/>
  <bookViews>
    <workbookView xWindow="-120" yWindow="-120" windowWidth="29040" windowHeight="15840" tabRatio="709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6" r:id="rId12"/>
  </sheets>
  <definedNames>
    <definedName name="_xlnm._FilterDatabase" localSheetId="3">'Lookup Functions'!$A$1:$H$205</definedName>
    <definedName name="_xlnm._FilterDatabase" localSheetId="5" hidden="1">'State Income (2001-2004)'!$A$1:$D$190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26" l="1" a="1"/>
  <c r="M18" i="26" s="1"/>
  <c r="L16" i="26"/>
  <c r="L15" i="26"/>
  <c r="L14" i="26"/>
  <c r="L13" i="26"/>
  <c r="L12" i="26"/>
  <c r="L11" i="26"/>
  <c r="L10" i="26"/>
  <c r="L9" i="26"/>
  <c r="L8" i="26"/>
  <c r="L7" i="26"/>
  <c r="L6" i="26"/>
  <c r="L5" i="26"/>
  <c r="L4" i="26"/>
  <c r="L3" i="26"/>
  <c r="L2" i="26"/>
  <c r="G2" i="26" a="1"/>
  <c r="G2" i="26" s="1"/>
  <c r="M11" i="26" s="1" a="1"/>
  <c r="M11" i="26" s="1"/>
  <c r="G2" i="18"/>
  <c r="C5" i="18"/>
  <c r="E19" i="21"/>
  <c r="D19" i="21"/>
  <c r="D20" i="21" s="1"/>
  <c r="D21" i="21" s="1"/>
  <c r="D22" i="21" s="1"/>
  <c r="D23" i="21" s="1"/>
  <c r="D24" i="21" s="1"/>
  <c r="D25" i="21" s="1"/>
  <c r="D26" i="21" s="1"/>
  <c r="D27" i="21" s="1"/>
  <c r="D28" i="21" s="1"/>
  <c r="D29" i="21" s="1"/>
  <c r="D30" i="21" s="1"/>
  <c r="C19" i="21"/>
  <c r="B20" i="21"/>
  <c r="C20" i="21" s="1"/>
  <c r="E20" i="21"/>
  <c r="E21" i="21" s="1"/>
  <c r="E22" i="21" s="1"/>
  <c r="E23" i="21" s="1"/>
  <c r="E24" i="21" s="1"/>
  <c r="E25" i="21" s="1"/>
  <c r="E26" i="21" s="1"/>
  <c r="E27" i="21" s="1"/>
  <c r="E28" i="21" s="1"/>
  <c r="E29" i="21" s="1"/>
  <c r="E30" i="21" s="1"/>
  <c r="C3" i="21"/>
  <c r="C12" i="21" s="1"/>
  <c r="C4" i="21"/>
  <c r="B7" i="21" s="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D2" i="25"/>
  <c r="D4" i="25" s="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" i="11"/>
  <c r="G5" i="14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J10" i="10"/>
  <c r="J9" i="10"/>
  <c r="J8" i="10"/>
  <c r="I10" i="10"/>
  <c r="I9" i="10"/>
  <c r="I8" i="10"/>
  <c r="H10" i="10"/>
  <c r="H9" i="10"/>
  <c r="H8" i="10"/>
  <c r="H5" i="10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G3" i="22"/>
  <c r="G2" i="22"/>
  <c r="F16" i="22"/>
  <c r="F15" i="22"/>
  <c r="F14" i="22"/>
  <c r="F13" i="22"/>
  <c r="F12" i="22"/>
  <c r="F11" i="22"/>
  <c r="F10" i="22"/>
  <c r="F9" i="22"/>
  <c r="F8" i="22"/>
  <c r="F7" i="22"/>
  <c r="F6" i="22"/>
  <c r="F5" i="22"/>
  <c r="F4" i="22"/>
  <c r="F3" i="22"/>
  <c r="F2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26" i="19"/>
  <c r="E26" i="19"/>
  <c r="F25" i="19"/>
  <c r="E25" i="19"/>
  <c r="F24" i="19"/>
  <c r="E24" i="19"/>
  <c r="F23" i="19"/>
  <c r="E23" i="19"/>
  <c r="F22" i="19"/>
  <c r="E22" i="19"/>
  <c r="F21" i="19"/>
  <c r="E21" i="19"/>
  <c r="F20" i="19"/>
  <c r="E20" i="19"/>
  <c r="F19" i="19"/>
  <c r="E19" i="19"/>
  <c r="F18" i="19"/>
  <c r="E18" i="19"/>
  <c r="F17" i="19"/>
  <c r="E17" i="19"/>
  <c r="F16" i="19"/>
  <c r="E16" i="19"/>
  <c r="F15" i="19"/>
  <c r="E15" i="19"/>
  <c r="F14" i="19"/>
  <c r="E14" i="19"/>
  <c r="F13" i="19"/>
  <c r="E13" i="19"/>
  <c r="F12" i="19"/>
  <c r="E12" i="19"/>
  <c r="F11" i="19"/>
  <c r="E11" i="19"/>
  <c r="F10" i="19"/>
  <c r="E10" i="19"/>
  <c r="F9" i="19"/>
  <c r="E9" i="19"/>
  <c r="F8" i="19"/>
  <c r="E8" i="19"/>
  <c r="F7" i="19"/>
  <c r="E7" i="19"/>
  <c r="F6" i="19"/>
  <c r="E6" i="19"/>
  <c r="F5" i="19"/>
  <c r="E5" i="19"/>
  <c r="F4" i="19"/>
  <c r="E4" i="19"/>
  <c r="F3" i="19"/>
  <c r="E3" i="19"/>
  <c r="F2" i="19"/>
  <c r="E2" i="19"/>
  <c r="D10" i="25" l="1"/>
  <c r="D8" i="25"/>
  <c r="N2" i="26"/>
  <c r="M5" i="26" a="1"/>
  <c r="M5" i="26" s="1"/>
  <c r="N5" i="26" s="1" a="1"/>
  <c r="N5" i="26" s="1"/>
  <c r="B21" i="21"/>
  <c r="C16" i="21"/>
  <c r="C14" i="21"/>
  <c r="C15" i="21"/>
  <c r="C11" i="21"/>
  <c r="C9" i="21"/>
  <c r="E7" i="21"/>
  <c r="G7" i="21"/>
  <c r="F7" i="21"/>
  <c r="C7" i="21"/>
  <c r="D7" i="21"/>
  <c r="D6" i="25"/>
  <c r="B22" i="21" l="1"/>
  <c r="C21" i="21"/>
  <c r="B23" i="21" l="1"/>
  <c r="C22" i="21"/>
  <c r="E25" i="18"/>
  <c r="G25" i="18"/>
  <c r="C25" i="18"/>
  <c r="E24" i="18"/>
  <c r="G24" i="18" s="1"/>
  <c r="C24" i="18"/>
  <c r="E23" i="18"/>
  <c r="G23" i="18" s="1"/>
  <c r="C23" i="18"/>
  <c r="G22" i="18"/>
  <c r="C22" i="18"/>
  <c r="E21" i="18"/>
  <c r="G21" i="18" s="1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/>
  <c r="C15" i="18"/>
  <c r="E14" i="18"/>
  <c r="G14" i="18" s="1"/>
  <c r="C14" i="18"/>
  <c r="E13" i="18"/>
  <c r="G13" i="18" s="1"/>
  <c r="C13" i="18"/>
  <c r="E12" i="18"/>
  <c r="G12" i="18" s="1"/>
  <c r="C12" i="18"/>
  <c r="E11" i="18"/>
  <c r="G11" i="18"/>
  <c r="C11" i="18"/>
  <c r="E10" i="18"/>
  <c r="G10" i="18" s="1"/>
  <c r="C10" i="18"/>
  <c r="E9" i="18"/>
  <c r="G9" i="18" s="1"/>
  <c r="C9" i="18"/>
  <c r="E8" i="18"/>
  <c r="G8" i="18" s="1"/>
  <c r="C8" i="18"/>
  <c r="E7" i="18"/>
  <c r="G7" i="18" s="1"/>
  <c r="C7" i="18"/>
  <c r="E6" i="18"/>
  <c r="G6" i="18" s="1"/>
  <c r="C6" i="18"/>
  <c r="E5" i="18"/>
  <c r="G5" i="18" s="1"/>
  <c r="E4" i="18"/>
  <c r="G4" i="18" s="1"/>
  <c r="C4" i="18"/>
  <c r="G3" i="18"/>
  <c r="C3" i="18"/>
  <c r="E2" i="18"/>
  <c r="B24" i="21" l="1"/>
  <c r="C23" i="21"/>
  <c r="B25" i="21" l="1"/>
  <c r="C24" i="21"/>
  <c r="B26" i="21" l="1"/>
  <c r="C25" i="21"/>
  <c r="B27" i="21" l="1"/>
  <c r="C26" i="21"/>
  <c r="B28" i="21" l="1"/>
  <c r="C27" i="21"/>
  <c r="B29" i="21" l="1"/>
  <c r="C28" i="21"/>
  <c r="B30" i="21" l="1"/>
  <c r="C30" i="21" s="1"/>
  <c r="C29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<sst xmlns="http://schemas.openxmlformats.org/spreadsheetml/2006/main" count="1066" uniqueCount="442">
  <si>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</si>
  <si>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</si>
  <si>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</si>
  <si>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</si>
  <si>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</si>
  <si>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</si>
  <si>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</si>
  <si>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</si>
  <si>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</si>
  <si>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</si>
  <si>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</si>
  <si>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</si>
  <si>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</si>
  <si>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</si>
  <si>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</si>
  <si>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</si>
  <si>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</si>
  <si>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</si>
  <si>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</si>
  <si>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</si>
  <si>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</si>
  <si>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</si>
  <si>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</si>
  <si>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</si>
  <si>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</si>
  <si>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</si>
  <si>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</si>
  <si>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</si>
  <si>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</si>
  <si>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</si>
  <si>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</si>
  <si>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</si>
  <si>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</si>
  <si>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</si>
  <si>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</si>
  <si>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</si>
  <si>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</si>
  <si>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</si>
  <si>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</si>
  <si>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</si>
  <si>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</si>
  <si>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</si>
  <si>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</si>
  <si>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</si>
  <si>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</si>
  <si>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</si>
  <si>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</si>
  <si>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</si>
  <si>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</si>
  <si>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</si>
  <si>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</si>
  <si>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</si>
  <si>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</si>
  <si>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</si>
  <si>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</si>
  <si>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</si>
  <si>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</si>
  <si>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</si>
  <si>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</si>
  <si>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</si>
  <si>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</si>
  <si>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</si>
  <si>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</si>
  <si>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</si>
  <si>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</si>
  <si>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</si>
  <si>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</si>
  <si>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</si>
  <si>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</si>
  <si>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</si>
  <si>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</si>
  <si>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</si>
  <si>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</si>
  <si>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</si>
  <si>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</si>
  <si>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</si>
  <si>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</si>
  <si>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</si>
  <si>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</si>
  <si>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</si>
  <si>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</si>
  <si>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</si>
  <si>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</si>
  <si>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</si>
  <si>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</si>
  <si>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</si>
  <si>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</si>
  <si>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</si>
  <si>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</si>
  <si>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</si>
  <si>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</si>
  <si>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</si>
  <si>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</si>
  <si>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</si>
  <si>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</si>
  <si>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</si>
  <si>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</si>
  <si>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</si>
  <si>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</si>
  <si>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</si>
  <si>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</si>
  <si>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</si>
  <si>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</si>
  <si>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</si>
  <si>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</si>
  <si>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</si>
  <si>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</si>
  <si>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</si>
  <si>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</si>
  <si>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</si>
  <si>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</si>
  <si>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</si>
  <si>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</si>
  <si>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</si>
  <si>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</si>
  <si>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</si>
  <si>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</si>
  <si>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</si>
  <si>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</si>
  <si>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</si>
  <si>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</si>
  <si>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</si>
  <si>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</si>
  <si>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</si>
  <si>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</si>
  <si>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</si>
  <si>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</si>
  <si>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</si>
  <si>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</si>
  <si>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</si>
  <si>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</si>
  <si>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</si>
  <si>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</si>
  <si>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</si>
  <si>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</si>
  <si>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</si>
  <si>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</si>
  <si>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</si>
  <si>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</si>
  <si>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</si>
  <si>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</si>
  <si>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</si>
  <si>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</si>
  <si>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</si>
  <si>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</si>
  <si>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</si>
  <si>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</si>
  <si>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</si>
  <si>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</si>
  <si>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</si>
  <si>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</si>
  <si>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</si>
  <si>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</si>
  <si>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</si>
  <si>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</si>
  <si>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</si>
  <si>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</si>
  <si>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</si>
  <si>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</si>
  <si>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</si>
  <si>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</si>
  <si>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</si>
  <si>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</si>
  <si>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</si>
  <si>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</si>
  <si>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</si>
  <si>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</si>
  <si>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</si>
  <si>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</si>
  <si>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</si>
  <si>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</si>
  <si>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</si>
  <si>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</si>
  <si>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</si>
  <si>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</si>
  <si>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</si>
  <si>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</si>
  <si>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</si>
  <si>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</si>
  <si>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</si>
  <si>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</si>
  <si>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</si>
  <si>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</si>
  <si>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</si>
  <si>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</si>
  <si>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</si>
  <si>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</si>
  <si>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</si>
  <si>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</si>
  <si>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</si>
  <si>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</si>
  <si>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</si>
  <si>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</si>
  <si>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</si>
  <si>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</si>
  <si>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</si>
  <si>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</si>
  <si>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</si>
  <si>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</si>
  <si>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</si>
  <si>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</si>
  <si>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</si>
  <si>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</si>
  <si>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</si>
  <si>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</si>
  <si>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</si>
  <si>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</si>
  <si>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</si>
  <si>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</si>
  <si>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</si>
  <si>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</si>
  <si>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</si>
  <si>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</si>
  <si>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</si>
  <si>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</si>
  <si>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</si>
  <si>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</si>
  <si>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</si>
  <si>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</si>
  <si>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</si>
  <si>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</si>
  <si>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</si>
  <si>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</si>
  <si>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</si>
  <si>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</si>
  <si>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</si>
  <si>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</si>
  <si>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</si>
  <si>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</si>
  <si>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</si>
  <si>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Top Salesman (2016):</t>
  </si>
  <si>
    <t>Office:</t>
  </si>
  <si>
    <t>Growth</t>
  </si>
  <si>
    <t>Alabama2001</t>
  </si>
  <si>
    <t>Alaska2001</t>
  </si>
  <si>
    <t>Arizona2001</t>
  </si>
  <si>
    <t>Arkansas2001</t>
  </si>
  <si>
    <t>California2001</t>
  </si>
  <si>
    <t>Colorado2001</t>
  </si>
  <si>
    <t>D.C.2001</t>
  </si>
  <si>
    <t>Delaware2001</t>
  </si>
  <si>
    <t>Florida2001</t>
  </si>
  <si>
    <t>Georgia2001</t>
  </si>
  <si>
    <t>Hawaii2001</t>
  </si>
  <si>
    <t>Idaho2001</t>
  </si>
  <si>
    <t>Indiana2001</t>
  </si>
  <si>
    <t>Iowa2001</t>
  </si>
  <si>
    <t>Kansas2001</t>
  </si>
  <si>
    <t>Maryland2001</t>
  </si>
  <si>
    <t>Massachusetts2001</t>
  </si>
  <si>
    <t>Michigan2001</t>
  </si>
  <si>
    <t>Minnesota2001</t>
  </si>
  <si>
    <t>Mississippi2001</t>
  </si>
  <si>
    <t>Missouri2001</t>
  </si>
  <si>
    <t>Montana2001</t>
  </si>
  <si>
    <t>Nebraska2001</t>
  </si>
  <si>
    <t>Nevada2001</t>
  </si>
  <si>
    <t>New Hampshire2001</t>
  </si>
  <si>
    <t>New Jersey2001</t>
  </si>
  <si>
    <t>New Mexico2001</t>
  </si>
  <si>
    <t>New York2001</t>
  </si>
  <si>
    <t>North Carolina2001</t>
  </si>
  <si>
    <t>North Dakota2001</t>
  </si>
  <si>
    <t>Ohio2001</t>
  </si>
  <si>
    <t>Oklahoma2001</t>
  </si>
  <si>
    <t>Oregon2001</t>
  </si>
  <si>
    <t>Pennsylvania2001</t>
  </si>
  <si>
    <t>Rhode Island2001</t>
  </si>
  <si>
    <t>South Carolina2001</t>
  </si>
  <si>
    <t>South Dakota2001</t>
  </si>
  <si>
    <t>Tennessee2001</t>
  </si>
  <si>
    <t>Texas2001</t>
  </si>
  <si>
    <t>Utah2001</t>
  </si>
  <si>
    <t>Vermont2001</t>
  </si>
  <si>
    <t>Virginia2001</t>
  </si>
  <si>
    <t>Washington2001</t>
  </si>
  <si>
    <t>West Virginia2001</t>
  </si>
  <si>
    <t>Wisconsin2001</t>
  </si>
  <si>
    <t>Wyoming2001</t>
  </si>
  <si>
    <t>Alabama2002</t>
  </si>
  <si>
    <t>Alaska2002</t>
  </si>
  <si>
    <t>Arizona2002</t>
  </si>
  <si>
    <t>Arkansas2002</t>
  </si>
  <si>
    <t>California2002</t>
  </si>
  <si>
    <t>Colorado2002</t>
  </si>
  <si>
    <t>Connecticut2002</t>
  </si>
  <si>
    <t>Delaware2002</t>
  </si>
  <si>
    <t>Florida2002</t>
  </si>
  <si>
    <t>Georgia2002</t>
  </si>
  <si>
    <t>Hawaii2002</t>
  </si>
  <si>
    <t>Idaho2002</t>
  </si>
  <si>
    <t>Illinois2002</t>
  </si>
  <si>
    <t>Indiana2002</t>
  </si>
  <si>
    <t>Iowa2002</t>
  </si>
  <si>
    <t>Kansas2002</t>
  </si>
  <si>
    <t>Louisiana2002</t>
  </si>
  <si>
    <t>Maine2002</t>
  </si>
  <si>
    <t>Massachusetts2002</t>
  </si>
  <si>
    <t>Michigan2002</t>
  </si>
  <si>
    <t>Minnesota2002</t>
  </si>
  <si>
    <t>Mississippi2002</t>
  </si>
  <si>
    <t>Missouri2002</t>
  </si>
  <si>
    <t>Montana2002</t>
  </si>
  <si>
    <t>Nebraska2002</t>
  </si>
  <si>
    <t>Nevada2002</t>
  </si>
  <si>
    <t>New Hampshire2002</t>
  </si>
  <si>
    <t>New Jersey2002</t>
  </si>
  <si>
    <t>New Mexico2002</t>
  </si>
  <si>
    <t>New York2002</t>
  </si>
  <si>
    <t>North Carolina2002</t>
  </si>
  <si>
    <t>North Dakota2002</t>
  </si>
  <si>
    <t>Ohio2002</t>
  </si>
  <si>
    <t>Oklahoma2002</t>
  </si>
  <si>
    <t>Oregon2002</t>
  </si>
  <si>
    <t>Pennsylvania2002</t>
  </si>
  <si>
    <t>Rhode Island2002</t>
  </si>
  <si>
    <t>South Carolina2002</t>
  </si>
  <si>
    <t>South Dakota2002</t>
  </si>
  <si>
    <t>Tennessee2002</t>
  </si>
  <si>
    <t>Texas2002</t>
  </si>
  <si>
    <t>Utah2002</t>
  </si>
  <si>
    <t>Vermont2002</t>
  </si>
  <si>
    <t>Virginia2002</t>
  </si>
  <si>
    <t>Washington2002</t>
  </si>
  <si>
    <t>West Virginia2002</t>
  </si>
  <si>
    <t>Wisconsin2002</t>
  </si>
  <si>
    <t>Wyoming2002</t>
  </si>
  <si>
    <t>Alabama2003</t>
  </si>
  <si>
    <t>Alaska2003</t>
  </si>
  <si>
    <t>Arizona2003</t>
  </si>
  <si>
    <t>Arkansas2003</t>
  </si>
  <si>
    <t>California2003</t>
  </si>
  <si>
    <t>Colorado2003</t>
  </si>
  <si>
    <t>Connecticut2003</t>
  </si>
  <si>
    <t>Delaware2003</t>
  </si>
  <si>
    <t>Florida2003</t>
  </si>
  <si>
    <t>Georgia2003</t>
  </si>
  <si>
    <t>Hawaii2003</t>
  </si>
  <si>
    <t>Indiana2003</t>
  </si>
  <si>
    <t>Iowa2003</t>
  </si>
  <si>
    <t>Kansas2003</t>
  </si>
  <si>
    <t>Kentucky2003</t>
  </si>
  <si>
    <t>Louisiana2003</t>
  </si>
  <si>
    <t>Maine2003</t>
  </si>
  <si>
    <t>Maryland2003</t>
  </si>
  <si>
    <t>Massachusetts2003</t>
  </si>
  <si>
    <t>Michigan2003</t>
  </si>
  <si>
    <t>Minnesota2003</t>
  </si>
  <si>
    <t>Mississippi2003</t>
  </si>
  <si>
    <t>Missouri2003</t>
  </si>
  <si>
    <t>Montana2003</t>
  </si>
  <si>
    <t>Nebraska2003</t>
  </si>
  <si>
    <t>Nevada2003</t>
  </si>
  <si>
    <t>New Hampshire2003</t>
  </si>
  <si>
    <t>New Jersey2003</t>
  </si>
  <si>
    <t>New Mexico2003</t>
  </si>
  <si>
    <t>New York2003</t>
  </si>
  <si>
    <t>North Carolina2003</t>
  </si>
  <si>
    <t>North Dakota2003</t>
  </si>
  <si>
    <t>Ohio2003</t>
  </si>
  <si>
    <t>Oklahoma2003</t>
  </si>
  <si>
    <t>Oregon2003</t>
  </si>
  <si>
    <t>Pennsylvania2003</t>
  </si>
  <si>
    <t>Rhode Island2003</t>
  </si>
  <si>
    <t>South Carolina2003</t>
  </si>
  <si>
    <t>South Dakota2003</t>
  </si>
  <si>
    <t>Tennessee2003</t>
  </si>
  <si>
    <t>Texas2003</t>
  </si>
  <si>
    <t>Utah2003</t>
  </si>
  <si>
    <t>Vermont2003</t>
  </si>
  <si>
    <t>Virginia2003</t>
  </si>
  <si>
    <t>Washington2003</t>
  </si>
  <si>
    <t>West Virginia2003</t>
  </si>
  <si>
    <t>Wisconsin2003</t>
  </si>
  <si>
    <t>Wyoming2003</t>
  </si>
  <si>
    <t>Alabama2004</t>
  </si>
  <si>
    <t>Alaska2004</t>
  </si>
  <si>
    <t>Arizona2004</t>
  </si>
  <si>
    <t>Arkansas2004</t>
  </si>
  <si>
    <t>California2004</t>
  </si>
  <si>
    <t>Colorado2004</t>
  </si>
  <si>
    <t>Connecticut2004</t>
  </si>
  <si>
    <t>D.C.2004</t>
  </si>
  <si>
    <t>Delaware2004</t>
  </si>
  <si>
    <t>Florida2004</t>
  </si>
  <si>
    <t>Georgia2004</t>
  </si>
  <si>
    <t>Hawaii2004</t>
  </si>
  <si>
    <t>Idaho2004</t>
  </si>
  <si>
    <t>Illinois2004</t>
  </si>
  <si>
    <t>Indiana2004</t>
  </si>
  <si>
    <t>Iowa2004</t>
  </si>
  <si>
    <t>Kansas2004</t>
  </si>
  <si>
    <t>Kentucky2004</t>
  </si>
  <si>
    <t>Louisiana2004</t>
  </si>
  <si>
    <t>Maine2004</t>
  </si>
  <si>
    <t>Maryland2004</t>
  </si>
  <si>
    <t>Massachusetts2004</t>
  </si>
  <si>
    <t>Michigan2004</t>
  </si>
  <si>
    <t>Minnesota2004</t>
  </si>
  <si>
    <t>Mississippi2004</t>
  </si>
  <si>
    <t>Missouri2004</t>
  </si>
  <si>
    <t>Montana2004</t>
  </si>
  <si>
    <t>Nebraska2004</t>
  </si>
  <si>
    <t>New Hampshire2004</t>
  </si>
  <si>
    <t>New Mexico2004</t>
  </si>
  <si>
    <t>North Carolina2004</t>
  </si>
  <si>
    <t>North Dakota2004</t>
  </si>
  <si>
    <t>Ohio2004</t>
  </si>
  <si>
    <t>Oklahoma2004</t>
  </si>
  <si>
    <t>Oregon2004</t>
  </si>
  <si>
    <t>Pennsylvania2004</t>
  </si>
  <si>
    <t>Rhode Island2004</t>
  </si>
  <si>
    <t>South Carolina2004</t>
  </si>
  <si>
    <t>South Dakota2004</t>
  </si>
  <si>
    <t>Tennessee2004</t>
  </si>
  <si>
    <t>Texas2004</t>
  </si>
  <si>
    <t>Vermont2004</t>
  </si>
  <si>
    <t>Virginia2004</t>
  </si>
  <si>
    <t>Washington2004</t>
  </si>
  <si>
    <t>West Virginia2004</t>
  </si>
  <si>
    <t>Wisconsin2004</t>
  </si>
  <si>
    <t>Wyoming2004</t>
  </si>
  <si>
    <t>Connecticut2001</t>
  </si>
  <si>
    <t>Illinois2001</t>
  </si>
  <si>
    <t>Kentucky2001</t>
  </si>
  <si>
    <t>Louisiana2001</t>
  </si>
  <si>
    <t>Maine2001</t>
  </si>
  <si>
    <t>D.C.2002</t>
  </si>
  <si>
    <t>Kentucky2002</t>
  </si>
  <si>
    <t>Maryland2002</t>
  </si>
  <si>
    <t>D.C.2003</t>
  </si>
  <si>
    <t>Idaho2003</t>
  </si>
  <si>
    <t>Illinois2003</t>
  </si>
  <si>
    <t>Nevada2004</t>
  </si>
  <si>
    <t>New Jersey2004</t>
  </si>
  <si>
    <t>New York2004</t>
  </si>
  <si>
    <t>Utah2004</t>
  </si>
  <si>
    <t>Weekday</t>
  </si>
  <si>
    <t>Next_Month</t>
  </si>
  <si>
    <t>Next_Year</t>
  </si>
  <si>
    <t>New_Created_Key</t>
  </si>
  <si>
    <t>Per Capita Income_AlternateFunction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</si>
</sst>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8" formatCode="&quot;$&quot;#,##0.00"/>
    <numFmt numFmtId="169" formatCode="[$-409]dd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6" fontId="0" fillId="0" borderId="0" xfId="0" applyNumberFormat="1" applyAlignment="1">
      <alignment horizontal="center"/>
    </xf>
    <xf numFmtId="164" fontId="0" fillId="0" borderId="0" xfId="0" applyNumberFormat="1"/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7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  <xf numFmtId="10" fontId="1" fillId="2" borderId="0" xfId="2" applyNumberFormat="1" applyFont="1" applyFill="1" applyBorder="1" applyAlignment="1">
      <alignment horizontal="center"/>
    </xf>
    <xf numFmtId="10" fontId="0" fillId="4" borderId="0" xfId="2" applyNumberFormat="1" applyFont="1" applyFill="1" applyAlignment="1">
      <alignment horizontal="center"/>
    </xf>
    <xf numFmtId="10" fontId="0" fillId="0" borderId="0" xfId="2" applyNumberFormat="1" applyFont="1" applyAlignment="1">
      <alignment horizontal="center"/>
    </xf>
    <xf numFmtId="168" fontId="1" fillId="4" borderId="1" xfId="0" applyNumberFormat="1" applyFont="1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164" fontId="0" fillId="7" borderId="0" xfId="1" applyNumberFormat="1" applyFont="1" applyFill="1" applyAlignment="1">
      <alignment horizontal="center"/>
    </xf>
    <xf numFmtId="169" fontId="1" fillId="4" borderId="3" xfId="0" applyNumberFormat="1" applyFont="1" applyFill="1" applyBorder="1" applyAlignment="1">
      <alignment horizontal="center"/>
    </xf>
    <xf numFmtId="169" fontId="0" fillId="0" borderId="0" xfId="0" applyNumberFormat="1" applyAlignment="1">
      <alignment horizontal="center"/>
    </xf>
    <xf numFmtId="166" fontId="3" fillId="2" borderId="0" xfId="2" applyNumberFormat="1" applyFont="1" applyFill="1" applyAlignment="1">
      <alignment horizontal="center" vertical="center"/>
    </xf>
    <xf numFmtId="166" fontId="0" fillId="0" borderId="0" xfId="2" applyNumberFormat="1" applyFont="1" applyFill="1" applyBorder="1" applyAlignment="1">
      <alignment horizontal="center"/>
    </xf>
    <xf numFmtId="166" fontId="0" fillId="0" borderId="0" xfId="2" applyNumberFormat="1" applyFont="1" applyFill="1" applyAlignment="1">
      <alignment horizontal="center"/>
    </xf>
    <xf numFmtId="166" fontId="0" fillId="0" borderId="0" xfId="2" applyNumberFormat="1" applyFont="1"/>
    <xf numFmtId="164" fontId="0" fillId="0" borderId="0" xfId="2" applyNumberFormat="1" applyFont="1"/>
    <xf numFmtId="0" fontId="0" fillId="0" borderId="0" xfId="0" quotePrefix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  <fill>
        <patternFill patternType="solid">
          <bgColor rgb="FFFF5050"/>
        </patternFill>
      </fill>
    </dxf>
  </dxfs>
  <tableStyles count="1" defaultTableStyle="TableStyleMedium2" defaultPivotStyle="PivotStyleLight16">
    <tableStyle name="Invisible" pivot="0" table="0" count="0" xr9:uid="{A69939E3-D518-49FB-8451-E24197FE2192}"/>
  </tableStyles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247651</xdr:colOff>
      <xdr:row>1</xdr:row>
      <xdr:rowOff>152400</xdr:rowOff>
    </xdr:from>
    <xdr:to>
      <xdr:col>15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191376" y="476250"/>
          <a:ext cx="3905249" cy="2333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17</xdr:row>
      <xdr:rowOff>3809</xdr:rowOff>
    </xdr:from>
    <xdr:to>
      <xdr:col>10</xdr:col>
      <xdr:colOff>142875</xdr:colOff>
      <xdr:row>33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615315" y="3099434"/>
          <a:ext cx="8538210" cy="289179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tabSelected="1" workbookViewId="0"/>
  </sheetViews>
  <sheetFormatPr defaultRowHeight="15" x14ac:dyDescent="0.25"/>
  <cols>
    <col min="1" max="1" width="11.7109375" customWidth="1"/>
    <col min="2" max="2" width="15.28515625" style="2" customWidth="1"/>
    <col min="3" max="4" width="8.85546875" style="2"/>
    <col min="5" max="6" width="16" style="51" customWidth="1"/>
  </cols>
  <sheetData>
    <row r="1" spans="1:6" x14ac:dyDescent="0.25">
      <c r="A1" s="1" t="s">
        <v>126</v>
      </c>
      <c r="B1" s="1" t="s">
        <v>174</v>
      </c>
      <c r="C1" s="1" t="s">
        <v>173</v>
      </c>
      <c r="D1" s="1" t="s">
        <v>114</v>
      </c>
      <c r="E1" s="49" t="s">
        <v>175</v>
      </c>
      <c r="F1" s="49" t="s">
        <v>176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50">
        <f>IF($B2=0,"-",C2/$B2)</f>
        <v>0.5273972602739726</v>
      </c>
      <c r="F2" s="50">
        <f t="shared" ref="F2:F26" si="0">IF($B2=0,"-",D2/$B2)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50">
        <f t="shared" ref="E3:E26" si="1">IF($B3=0,"-",C3/$B3)</f>
        <v>0.42603550295857989</v>
      </c>
      <c r="F3" s="50">
        <f t="shared" si="0"/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50">
        <f t="shared" si="1"/>
        <v>0.35678391959798994</v>
      </c>
      <c r="F4" s="50">
        <f t="shared" si="0"/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50">
        <f t="shared" si="1"/>
        <v>0.23487544483985764</v>
      </c>
      <c r="F5" s="50">
        <f t="shared" si="0"/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50">
        <f t="shared" si="1"/>
        <v>0.19924812030075187</v>
      </c>
      <c r="F6" s="50">
        <f t="shared" si="0"/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50">
        <f t="shared" si="1"/>
        <v>0.30324909747292417</v>
      </c>
      <c r="F7" s="50">
        <f t="shared" si="0"/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50">
        <f t="shared" si="1"/>
        <v>0.50344827586206897</v>
      </c>
      <c r="F8" s="50">
        <f t="shared" si="0"/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50">
        <f t="shared" si="1"/>
        <v>0.30396475770925108</v>
      </c>
      <c r="F9" s="50">
        <f t="shared" si="0"/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50">
        <f t="shared" si="1"/>
        <v>0.43888888888888888</v>
      </c>
      <c r="F10" s="50">
        <f t="shared" si="0"/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50" t="str">
        <f t="shared" si="1"/>
        <v>-</v>
      </c>
      <c r="F11" s="50" t="str">
        <f t="shared" si="0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50">
        <f t="shared" si="1"/>
        <v>0.30991735537190085</v>
      </c>
      <c r="F12" s="50">
        <f t="shared" si="0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50">
        <f t="shared" si="1"/>
        <v>0.34883720930232559</v>
      </c>
      <c r="F13" s="50">
        <f t="shared" si="0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50">
        <f t="shared" si="1"/>
        <v>0.33606557377049179</v>
      </c>
      <c r="F14" s="50">
        <f t="shared" si="0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50">
        <f t="shared" si="1"/>
        <v>0.39664804469273746</v>
      </c>
      <c r="F15" s="50">
        <f t="shared" si="0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50">
        <f t="shared" si="1"/>
        <v>0.2608695652173913</v>
      </c>
      <c r="F16" s="50">
        <f t="shared" si="0"/>
        <v>5.0724637681159424E-2</v>
      </c>
    </row>
    <row r="17" spans="1:6" x14ac:dyDescent="0.25">
      <c r="A17" s="20">
        <v>42375</v>
      </c>
      <c r="B17" s="2">
        <v>127</v>
      </c>
      <c r="C17" s="2">
        <v>78</v>
      </c>
      <c r="D17" s="2">
        <v>20</v>
      </c>
      <c r="E17" s="50">
        <f t="shared" si="1"/>
        <v>0.61417322834645671</v>
      </c>
      <c r="F17" s="50">
        <f t="shared" si="0"/>
        <v>0.15748031496062992</v>
      </c>
    </row>
    <row r="18" spans="1:6" x14ac:dyDescent="0.25">
      <c r="A18" s="20">
        <v>42375</v>
      </c>
      <c r="B18" s="2">
        <v>283</v>
      </c>
      <c r="C18" s="2">
        <v>78</v>
      </c>
      <c r="D18" s="2">
        <v>18</v>
      </c>
      <c r="E18" s="50">
        <f t="shared" si="1"/>
        <v>0.2756183745583039</v>
      </c>
      <c r="F18" s="50">
        <f t="shared" si="0"/>
        <v>6.3604240282685506E-2</v>
      </c>
    </row>
    <row r="19" spans="1:6" x14ac:dyDescent="0.25">
      <c r="A19" s="20">
        <v>42375</v>
      </c>
      <c r="B19" s="2">
        <v>126</v>
      </c>
      <c r="C19" s="2">
        <v>76</v>
      </c>
      <c r="D19" s="2">
        <v>20</v>
      </c>
      <c r="E19" s="50">
        <f t="shared" si="1"/>
        <v>0.60317460317460314</v>
      </c>
      <c r="F19" s="50">
        <f t="shared" si="0"/>
        <v>0.15873015873015872</v>
      </c>
    </row>
    <row r="20" spans="1:6" x14ac:dyDescent="0.25">
      <c r="A20" s="20">
        <v>42376</v>
      </c>
      <c r="B20" s="2">
        <v>262</v>
      </c>
      <c r="C20" s="2">
        <v>81</v>
      </c>
      <c r="D20" s="2">
        <v>19</v>
      </c>
      <c r="E20" s="50">
        <f t="shared" si="1"/>
        <v>0.30916030534351147</v>
      </c>
      <c r="F20" s="50">
        <f t="shared" si="0"/>
        <v>7.2519083969465645E-2</v>
      </c>
    </row>
    <row r="21" spans="1:6" x14ac:dyDescent="0.25">
      <c r="A21" s="20">
        <v>42376</v>
      </c>
      <c r="B21" s="2">
        <v>287</v>
      </c>
      <c r="C21" s="2">
        <v>81</v>
      </c>
      <c r="D21" s="2">
        <v>14</v>
      </c>
      <c r="E21" s="50">
        <f t="shared" si="1"/>
        <v>0.28222996515679444</v>
      </c>
      <c r="F21" s="50">
        <f t="shared" si="0"/>
        <v>4.878048780487805E-2</v>
      </c>
    </row>
    <row r="22" spans="1:6" x14ac:dyDescent="0.25">
      <c r="A22" s="20">
        <v>42376</v>
      </c>
      <c r="B22" s="2">
        <v>269</v>
      </c>
      <c r="C22" s="2">
        <v>82</v>
      </c>
      <c r="D22" s="2">
        <v>14</v>
      </c>
      <c r="E22" s="50">
        <f t="shared" si="1"/>
        <v>0.30483271375464682</v>
      </c>
      <c r="F22" s="50">
        <f t="shared" si="0"/>
        <v>5.204460966542751E-2</v>
      </c>
    </row>
    <row r="23" spans="1:6" x14ac:dyDescent="0.25">
      <c r="A23" s="20">
        <v>42377</v>
      </c>
      <c r="B23" s="2">
        <v>272</v>
      </c>
      <c r="C23" s="2">
        <v>54</v>
      </c>
      <c r="D23" s="2">
        <v>10</v>
      </c>
      <c r="E23" s="50">
        <f t="shared" si="1"/>
        <v>0.19852941176470587</v>
      </c>
      <c r="F23" s="50">
        <f t="shared" si="0"/>
        <v>3.6764705882352942E-2</v>
      </c>
    </row>
    <row r="24" spans="1:6" x14ac:dyDescent="0.25">
      <c r="A24" s="20">
        <v>42377</v>
      </c>
      <c r="B24" s="2">
        <v>204</v>
      </c>
      <c r="C24" s="2">
        <v>69</v>
      </c>
      <c r="D24" s="2">
        <v>11</v>
      </c>
      <c r="E24" s="50">
        <f t="shared" si="1"/>
        <v>0.33823529411764708</v>
      </c>
      <c r="F24" s="50">
        <f t="shared" si="0"/>
        <v>5.3921568627450983E-2</v>
      </c>
    </row>
    <row r="25" spans="1:6" x14ac:dyDescent="0.25">
      <c r="A25" s="20">
        <v>42377</v>
      </c>
      <c r="B25" s="2">
        <v>150</v>
      </c>
      <c r="C25" s="2">
        <v>72</v>
      </c>
      <c r="D25" s="2">
        <v>20</v>
      </c>
      <c r="E25" s="50">
        <f t="shared" si="1"/>
        <v>0.48</v>
      </c>
      <c r="F25" s="50">
        <f t="shared" si="0"/>
        <v>0.13333333333333333</v>
      </c>
    </row>
    <row r="26" spans="1:6" x14ac:dyDescent="0.25">
      <c r="A26" s="20">
        <v>42377</v>
      </c>
      <c r="B26" s="2">
        <v>261</v>
      </c>
      <c r="C26" s="2">
        <v>90</v>
      </c>
      <c r="D26" s="2">
        <v>19</v>
      </c>
      <c r="E26" s="50">
        <f t="shared" si="1"/>
        <v>0.34482758620689657</v>
      </c>
      <c r="F26" s="50">
        <f t="shared" si="0"/>
        <v>7.2796934865900387E-2</v>
      </c>
    </row>
    <row r="27" spans="1:6" x14ac:dyDescent="0.25">
      <c r="A27" s="27"/>
    </row>
    <row r="28" spans="1:6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/>
  </sheetViews>
  <sheetFormatPr defaultRowHeight="15" x14ac:dyDescent="0.25"/>
  <cols>
    <col min="1" max="2" width="14.85546875" style="2" customWidth="1"/>
    <col min="3" max="3" width="13.28515625" style="2" customWidth="1"/>
    <col min="4" max="4" width="14" style="2" customWidth="1"/>
    <col min="5" max="5" width="12" style="2" customWidth="1"/>
    <col min="6" max="6" width="14.28515625" style="2" customWidth="1"/>
    <col min="7" max="7" width="16.42578125" style="2" customWidth="1"/>
  </cols>
  <sheetData>
    <row r="1" spans="1:7" x14ac:dyDescent="0.25">
      <c r="A1" s="1" t="s">
        <v>152</v>
      </c>
      <c r="B1" s="1" t="s">
        <v>55</v>
      </c>
      <c r="C1" s="1" t="s">
        <v>153</v>
      </c>
      <c r="D1" s="1" t="s">
        <v>154</v>
      </c>
      <c r="E1" s="1" t="s">
        <v>155</v>
      </c>
      <c r="F1" s="1" t="s">
        <v>157</v>
      </c>
      <c r="G1" s="1" t="s">
        <v>158</v>
      </c>
    </row>
    <row r="2" spans="1:7" x14ac:dyDescent="0.25">
      <c r="A2" s="2" t="s">
        <v>156</v>
      </c>
      <c r="B2" s="2" t="s">
        <v>66</v>
      </c>
      <c r="C2" s="2">
        <v>90</v>
      </c>
      <c r="D2" s="41" t="str">
        <f>IF(C2&gt;=60,"PASS","FAIL")</f>
        <v>PASS</v>
      </c>
      <c r="E2" s="41" t="str">
        <f>IF(C2&gt;=90,"A",IF(C2&gt;=80,"B",IF(C2&gt;=70,"C",IF(C2&gt;=60,"D","F"))))</f>
        <v>A</v>
      </c>
      <c r="F2" s="41" t="str">
        <f>IF(OR(C2&gt;90,C2&lt;60),"OUTLIER","AVG")</f>
        <v>AVG</v>
      </c>
      <c r="G2" s="41" t="str">
        <f>IF(AND(AND(B2="F",C2&gt;95)),"Female Achiever",IF(AND(B2="M",C2&gt;95),"Male Achiever","NONE"))</f>
        <v>NONE</v>
      </c>
    </row>
    <row r="3" spans="1:7" x14ac:dyDescent="0.25">
      <c r="A3" s="2" t="s">
        <v>159</v>
      </c>
      <c r="B3" s="2" t="s">
        <v>59</v>
      </c>
      <c r="C3" s="2">
        <v>80</v>
      </c>
      <c r="D3" s="41" t="str">
        <f t="shared" ref="D3:D16" si="0">IF(C3&gt;=60,"PASS","FAIL")</f>
        <v>PASS</v>
      </c>
      <c r="E3" s="41" t="str">
        <f t="shared" ref="E3:E16" si="1">IF(C3&gt;=90,"A",IF(C3&gt;=80,"B",IF(C3&gt;=70,"C",IF(C3&gt;=60,"D","F"))))</f>
        <v>B</v>
      </c>
      <c r="F3" s="41" t="str">
        <f t="shared" ref="F3:F16" si="2">IF(OR(C3&gt;90,C3&lt;60),"OUTLIER","AVG")</f>
        <v>AVG</v>
      </c>
      <c r="G3" s="41" t="str">
        <f t="shared" ref="G3:G16" si="3">IF(AND(AND(B3="F",C3&gt;95)),"Female Achiever",IF(AND(B3="M",C3&gt;95),"Male Achiever","NONE"))</f>
        <v>NONE</v>
      </c>
    </row>
    <row r="4" spans="1:7" x14ac:dyDescent="0.25">
      <c r="A4" s="2" t="s">
        <v>160</v>
      </c>
      <c r="B4" s="2" t="s">
        <v>66</v>
      </c>
      <c r="C4" s="2">
        <v>96</v>
      </c>
      <c r="D4" s="41" t="str">
        <f t="shared" si="0"/>
        <v>PASS</v>
      </c>
      <c r="E4" s="41" t="str">
        <f t="shared" si="1"/>
        <v>A</v>
      </c>
      <c r="F4" s="41" t="str">
        <f t="shared" si="2"/>
        <v>OUTLIER</v>
      </c>
      <c r="G4" s="41" t="str">
        <f t="shared" si="3"/>
        <v>Female Achiever</v>
      </c>
    </row>
    <row r="5" spans="1:7" x14ac:dyDescent="0.25">
      <c r="A5" s="2" t="s">
        <v>161</v>
      </c>
      <c r="B5" s="2" t="s">
        <v>59</v>
      </c>
      <c r="C5" s="2">
        <v>72</v>
      </c>
      <c r="D5" s="41" t="str">
        <f t="shared" si="0"/>
        <v>PASS</v>
      </c>
      <c r="E5" s="41" t="str">
        <f t="shared" si="1"/>
        <v>C</v>
      </c>
      <c r="F5" s="41" t="str">
        <f t="shared" si="2"/>
        <v>AVG</v>
      </c>
      <c r="G5" s="41" t="str">
        <f t="shared" si="3"/>
        <v>NONE</v>
      </c>
    </row>
    <row r="6" spans="1:7" x14ac:dyDescent="0.25">
      <c r="A6" s="2" t="s">
        <v>162</v>
      </c>
      <c r="B6" s="2" t="s">
        <v>59</v>
      </c>
      <c r="C6" s="2">
        <v>69</v>
      </c>
      <c r="D6" s="41" t="str">
        <f t="shared" si="0"/>
        <v>PASS</v>
      </c>
      <c r="E6" s="41" t="str">
        <f t="shared" si="1"/>
        <v>D</v>
      </c>
      <c r="F6" s="41" t="str">
        <f t="shared" si="2"/>
        <v>AVG</v>
      </c>
      <c r="G6" s="41" t="str">
        <f t="shared" si="3"/>
        <v>NONE</v>
      </c>
    </row>
    <row r="7" spans="1:7" x14ac:dyDescent="0.25">
      <c r="A7" s="2" t="s">
        <v>163</v>
      </c>
      <c r="B7" s="2" t="s">
        <v>66</v>
      </c>
      <c r="C7" s="2">
        <v>52</v>
      </c>
      <c r="D7" s="41" t="str">
        <f t="shared" si="0"/>
        <v>FAIL</v>
      </c>
      <c r="E7" s="41" t="str">
        <f t="shared" si="1"/>
        <v>F</v>
      </c>
      <c r="F7" s="41" t="str">
        <f t="shared" si="2"/>
        <v>OUTLIER</v>
      </c>
      <c r="G7" s="41" t="str">
        <f t="shared" si="3"/>
        <v>NONE</v>
      </c>
    </row>
    <row r="8" spans="1:7" x14ac:dyDescent="0.25">
      <c r="A8" s="2" t="s">
        <v>164</v>
      </c>
      <c r="B8" s="2" t="s">
        <v>59</v>
      </c>
      <c r="C8" s="2">
        <v>99</v>
      </c>
      <c r="D8" s="41" t="str">
        <f t="shared" si="0"/>
        <v>PASS</v>
      </c>
      <c r="E8" s="41" t="str">
        <f t="shared" si="1"/>
        <v>A</v>
      </c>
      <c r="F8" s="41" t="str">
        <f t="shared" si="2"/>
        <v>OUTLIER</v>
      </c>
      <c r="G8" s="41" t="str">
        <f t="shared" si="3"/>
        <v>Male Achiever</v>
      </c>
    </row>
    <row r="9" spans="1:7" x14ac:dyDescent="0.25">
      <c r="A9" s="2" t="s">
        <v>165</v>
      </c>
      <c r="B9" s="2" t="s">
        <v>66</v>
      </c>
      <c r="C9" s="2">
        <v>82</v>
      </c>
      <c r="D9" s="41" t="str">
        <f t="shared" si="0"/>
        <v>PASS</v>
      </c>
      <c r="E9" s="41" t="str">
        <f t="shared" si="1"/>
        <v>B</v>
      </c>
      <c r="F9" s="41" t="str">
        <f t="shared" si="2"/>
        <v>AVG</v>
      </c>
      <c r="G9" s="41" t="str">
        <f t="shared" si="3"/>
        <v>NONE</v>
      </c>
    </row>
    <row r="10" spans="1:7" x14ac:dyDescent="0.25">
      <c r="A10" s="2" t="s">
        <v>166</v>
      </c>
      <c r="B10" s="2" t="s">
        <v>66</v>
      </c>
      <c r="C10" s="2">
        <v>67</v>
      </c>
      <c r="D10" s="41" t="str">
        <f t="shared" si="0"/>
        <v>PASS</v>
      </c>
      <c r="E10" s="41" t="str">
        <f t="shared" si="1"/>
        <v>D</v>
      </c>
      <c r="F10" s="41" t="str">
        <f t="shared" si="2"/>
        <v>AVG</v>
      </c>
      <c r="G10" s="41" t="str">
        <f t="shared" si="3"/>
        <v>NONE</v>
      </c>
    </row>
    <row r="11" spans="1:7" x14ac:dyDescent="0.25">
      <c r="A11" s="2" t="s">
        <v>167</v>
      </c>
      <c r="B11" s="2" t="s">
        <v>59</v>
      </c>
      <c r="C11" s="2">
        <v>90</v>
      </c>
      <c r="D11" s="41" t="str">
        <f t="shared" si="0"/>
        <v>PASS</v>
      </c>
      <c r="E11" s="41" t="str">
        <f t="shared" si="1"/>
        <v>A</v>
      </c>
      <c r="F11" s="41" t="str">
        <f t="shared" si="2"/>
        <v>AVG</v>
      </c>
      <c r="G11" s="41" t="str">
        <f t="shared" si="3"/>
        <v>NONE</v>
      </c>
    </row>
    <row r="12" spans="1:7" x14ac:dyDescent="0.25">
      <c r="A12" s="2" t="s">
        <v>168</v>
      </c>
      <c r="B12" s="2" t="s">
        <v>59</v>
      </c>
      <c r="C12" s="2">
        <v>83</v>
      </c>
      <c r="D12" s="41" t="str">
        <f t="shared" si="0"/>
        <v>PASS</v>
      </c>
      <c r="E12" s="41" t="str">
        <f t="shared" si="1"/>
        <v>B</v>
      </c>
      <c r="F12" s="41" t="str">
        <f t="shared" si="2"/>
        <v>AVG</v>
      </c>
      <c r="G12" s="41" t="str">
        <f t="shared" si="3"/>
        <v>NONE</v>
      </c>
    </row>
    <row r="13" spans="1:7" x14ac:dyDescent="0.25">
      <c r="A13" s="2" t="s">
        <v>169</v>
      </c>
      <c r="B13" s="2" t="s">
        <v>66</v>
      </c>
      <c r="C13" s="2">
        <v>89</v>
      </c>
      <c r="D13" s="41" t="str">
        <f t="shared" si="0"/>
        <v>PASS</v>
      </c>
      <c r="E13" s="41" t="str">
        <f t="shared" si="1"/>
        <v>B</v>
      </c>
      <c r="F13" s="41" t="str">
        <f t="shared" si="2"/>
        <v>AVG</v>
      </c>
      <c r="G13" s="41" t="str">
        <f t="shared" si="3"/>
        <v>NONE</v>
      </c>
    </row>
    <row r="14" spans="1:7" x14ac:dyDescent="0.25">
      <c r="A14" s="2" t="s">
        <v>170</v>
      </c>
      <c r="B14" s="2" t="s">
        <v>66</v>
      </c>
      <c r="C14" s="2">
        <v>60</v>
      </c>
      <c r="D14" s="41" t="str">
        <f t="shared" si="0"/>
        <v>PASS</v>
      </c>
      <c r="E14" s="41" t="str">
        <f t="shared" si="1"/>
        <v>D</v>
      </c>
      <c r="F14" s="41" t="str">
        <f t="shared" si="2"/>
        <v>AVG</v>
      </c>
      <c r="G14" s="41" t="str">
        <f t="shared" si="3"/>
        <v>NONE</v>
      </c>
    </row>
    <row r="15" spans="1:7" x14ac:dyDescent="0.25">
      <c r="A15" s="2" t="s">
        <v>171</v>
      </c>
      <c r="B15" s="2" t="s">
        <v>66</v>
      </c>
      <c r="C15" s="2">
        <v>63</v>
      </c>
      <c r="D15" s="41" t="str">
        <f t="shared" si="0"/>
        <v>PASS</v>
      </c>
      <c r="E15" s="41" t="str">
        <f t="shared" si="1"/>
        <v>D</v>
      </c>
      <c r="F15" s="41" t="str">
        <f t="shared" si="2"/>
        <v>AVG</v>
      </c>
      <c r="G15" s="41" t="str">
        <f t="shared" si="3"/>
        <v>NONE</v>
      </c>
    </row>
    <row r="16" spans="1:7" x14ac:dyDescent="0.25">
      <c r="A16" s="2" t="s">
        <v>172</v>
      </c>
      <c r="B16" s="2" t="s">
        <v>59</v>
      </c>
      <c r="C16" s="2">
        <v>59</v>
      </c>
      <c r="D16" s="41" t="str">
        <f t="shared" si="0"/>
        <v>FAIL</v>
      </c>
      <c r="E16" s="41" t="str">
        <f t="shared" si="1"/>
        <v>F</v>
      </c>
      <c r="F16" s="41" t="str">
        <f t="shared" si="2"/>
        <v>OUTLIER</v>
      </c>
      <c r="G16" s="41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/>
  </sheetViews>
  <sheetFormatPr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112</v>
      </c>
      <c r="B1" s="4" t="s">
        <v>228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116</v>
      </c>
      <c r="M2" s="2" t="s">
        <v>118</v>
      </c>
    </row>
    <row r="3" spans="1:13" x14ac:dyDescent="0.25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1"/>
      <c r="H3" s="3"/>
      <c r="M3" s="2" t="s">
        <v>119</v>
      </c>
    </row>
    <row r="4" spans="1:13" ht="15.75" thickBot="1" x14ac:dyDescent="0.3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2" t="s">
        <v>120</v>
      </c>
      <c r="M4" s="2" t="s">
        <v>121</v>
      </c>
    </row>
    <row r="5" spans="1:13" ht="15.75" thickBot="1" x14ac:dyDescent="0.3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34">
        <f>SUMIF(A2:A70,H2,D2:D70)</f>
        <v>620</v>
      </c>
    </row>
    <row r="6" spans="1:13" x14ac:dyDescent="0.25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2" t="s">
        <v>120</v>
      </c>
      <c r="I7" s="12" t="s">
        <v>122</v>
      </c>
      <c r="J7" s="12" t="s">
        <v>229</v>
      </c>
    </row>
    <row r="8" spans="1:13" ht="15.75" thickBot="1" x14ac:dyDescent="0.3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2" t="s">
        <v>79</v>
      </c>
      <c r="H8" s="34">
        <f>SUMIFS($D$2:$D$70,$C$2:$C$70,$G8,$A$2:$A$70,$H$2)</f>
        <v>166</v>
      </c>
      <c r="I8" s="52">
        <f>SUMIFS($E$2:$E$70,$C$2:$C$70,$G8,$A$2:$A$70,$H$2)</f>
        <v>10015</v>
      </c>
      <c r="J8" s="34">
        <f>COUNTIFS($A$2:$A$70,$H$2,$C$2:$C$70,$G8)</f>
        <v>3</v>
      </c>
    </row>
    <row r="9" spans="1:13" ht="15.75" thickBot="1" x14ac:dyDescent="0.3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2" t="s">
        <v>71</v>
      </c>
      <c r="H9" s="34">
        <f t="shared" ref="H9:H10" si="0">SUMIFS($D$2:$D$70,$C$2:$C$70,$G9,$A$2:$A$70,$H$2)</f>
        <v>372</v>
      </c>
      <c r="I9" s="52">
        <f t="shared" ref="I9:I10" si="1">SUMIFS($E$2:$E$70,$C$2:$C$70,$G9,$A$2:$A$70,$H$2)</f>
        <v>42628</v>
      </c>
      <c r="J9" s="34">
        <f t="shared" ref="J9:J10" si="2">COUNTIFS($A$2:$A$70,$H$2,$C$2:$C$70,$G9)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34">
        <f t="shared" si="0"/>
        <v>82</v>
      </c>
      <c r="I10" s="52">
        <f t="shared" si="1"/>
        <v>6300</v>
      </c>
      <c r="J10" s="34">
        <f t="shared" si="2"/>
        <v>2</v>
      </c>
    </row>
    <row r="11" spans="1:13" x14ac:dyDescent="0.25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25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25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25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25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25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25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5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5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5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5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25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25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25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25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25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25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25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25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25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25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25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25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5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5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5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5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5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5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25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25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25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25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25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25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25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25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25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25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25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25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25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25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25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25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25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25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25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25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25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25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25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25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25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25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5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5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5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5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5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H205"/>
  <sheetViews>
    <sheetView workbookViewId="0"/>
  </sheetViews>
  <sheetFormatPr defaultColWidth="8.7109375" defaultRowHeight="15" x14ac:dyDescent="0.25"/>
  <cols>
    <col min="1" max="1" width="15.28515625" style="2" bestFit="1" customWidth="1"/>
    <col min="2" max="2" width="9.7109375" style="2" bestFit="1" customWidth="1"/>
    <col min="3" max="3" width="22.42578125" style="2" bestFit="1" customWidth="1"/>
    <col min="4" max="4" width="15.42578125" style="6" bestFit="1" customWidth="1"/>
    <col min="5" max="5" width="15" style="6" customWidth="1"/>
    <col min="6" max="6" width="16.28515625" style="2" customWidth="1"/>
    <col min="7" max="7" width="20.42578125" style="8" customWidth="1"/>
    <col min="8" max="8" width="40.42578125" style="2" bestFit="1" customWidth="1"/>
  </cols>
  <sheetData>
    <row r="1" spans="1:8" ht="25.5" x14ac:dyDescent="0.25">
      <c r="A1" s="4" t="s">
        <v>0</v>
      </c>
      <c r="B1" s="4" t="s">
        <v>1</v>
      </c>
      <c r="C1" s="4" t="s">
        <v>440</v>
      </c>
      <c r="D1" s="13" t="s">
        <v>2</v>
      </c>
      <c r="E1" s="13" t="s">
        <v>3</v>
      </c>
      <c r="F1" s="14" t="s">
        <v>123</v>
      </c>
      <c r="G1" s="7" t="s">
        <v>124</v>
      </c>
      <c r="H1" s="7" t="s">
        <v>441</v>
      </c>
    </row>
    <row r="2" spans="1:8" x14ac:dyDescent="0.25">
      <c r="A2" s="2" t="s">
        <v>4</v>
      </c>
      <c r="B2" s="2">
        <v>2001</v>
      </c>
      <c r="C2" s="2" t="s">
        <v>233</v>
      </c>
      <c r="D2" s="6">
        <v>4447100</v>
      </c>
      <c r="E2" s="6">
        <v>177884</v>
      </c>
      <c r="F2" s="42" t="str">
        <f>VLOOKUP($A2,'State Abbreviations'!$A$2:$B$52,2)</f>
        <v>AL</v>
      </c>
      <c r="G2" s="40">
        <f>IFERROR(VLOOKUP(C2,'State Income (2001-2004)'!$C$2:$D$190,2,FALSE),"NO DATA")</f>
        <v>24477</v>
      </c>
      <c r="H2" s="40">
        <f>IFERROR(INDEX('State Income (2001-2004)'!$C$2:$D$190,MATCH('Lookup Functions'!C2,'State Income (2001-2004)'!$C$2:$C$190,0),MATCH('Lookup Functions'!$G$1,'State Income (2001-2004)'!$C$1:$D$1,0)),"NO DATA")</f>
        <v>24477</v>
      </c>
    </row>
    <row r="3" spans="1:8" x14ac:dyDescent="0.25">
      <c r="A3" s="2" t="s">
        <v>5</v>
      </c>
      <c r="B3" s="2">
        <v>2001</v>
      </c>
      <c r="C3" s="2" t="s">
        <v>234</v>
      </c>
      <c r="D3" s="6">
        <v>626932</v>
      </c>
      <c r="E3" s="6">
        <v>12538.64</v>
      </c>
      <c r="F3" s="42" t="str">
        <f>VLOOKUP($A3,'State Abbreviations'!$A$2:$B$52,2)</f>
        <v>AK</v>
      </c>
      <c r="G3" s="40">
        <f>IFERROR(VLOOKUP(C3,'State Income (2001-2004)'!$C$2:$D$190,2,FALSE),"NO DATA")</f>
        <v>31027</v>
      </c>
      <c r="H3" s="40">
        <f>IFERROR(INDEX('State Income (2001-2004)'!$C$2:$D$190,MATCH('Lookup Functions'!C3,'State Income (2001-2004)'!$C$2:$C$190,0),MATCH('Lookup Functions'!$G$1,'State Income (2001-2004)'!$C$1:$D$1,0)),"NO DATA")</f>
        <v>31027</v>
      </c>
    </row>
    <row r="4" spans="1:8" x14ac:dyDescent="0.25">
      <c r="A4" s="2" t="s">
        <v>6</v>
      </c>
      <c r="B4" s="2">
        <v>2001</v>
      </c>
      <c r="C4" s="2" t="s">
        <v>235</v>
      </c>
      <c r="D4" s="6">
        <v>5130632</v>
      </c>
      <c r="E4" s="6">
        <v>102612.64</v>
      </c>
      <c r="F4" s="42" t="str">
        <f>VLOOKUP($A4,'State Abbreviations'!$A$2:$B$52,2)</f>
        <v>AZ</v>
      </c>
      <c r="G4" s="40">
        <f>IFERROR(VLOOKUP(C4,'State Income (2001-2004)'!$C$2:$D$190,2,FALSE),"NO DATA")</f>
        <v>25878</v>
      </c>
      <c r="H4" s="40">
        <f>IFERROR(INDEX('State Income (2001-2004)'!$C$2:$D$190,MATCH('Lookup Functions'!C4,'State Income (2001-2004)'!$C$2:$C$190,0),MATCH('Lookup Functions'!$G$1,'State Income (2001-2004)'!$C$1:$D$1,0)),"NO DATA")</f>
        <v>25878</v>
      </c>
    </row>
    <row r="5" spans="1:8" x14ac:dyDescent="0.25">
      <c r="A5" s="2" t="s">
        <v>7</v>
      </c>
      <c r="B5" s="2">
        <v>2001</v>
      </c>
      <c r="C5" s="2" t="s">
        <v>236</v>
      </c>
      <c r="D5" s="6">
        <v>2673400</v>
      </c>
      <c r="E5" s="6">
        <v>53468</v>
      </c>
      <c r="F5" s="42" t="str">
        <f>VLOOKUP($A5,'State Abbreviations'!$A$2:$B$52,2)</f>
        <v>AR</v>
      </c>
      <c r="G5" s="40">
        <f>IFERROR(VLOOKUP(C5,'State Income (2001-2004)'!$C$2:$D$190,2,FALSE),"NO DATA")</f>
        <v>22750</v>
      </c>
      <c r="H5" s="40">
        <f>IFERROR(INDEX('State Income (2001-2004)'!$C$2:$D$190,MATCH('Lookup Functions'!C5,'State Income (2001-2004)'!$C$2:$C$190,0),MATCH('Lookup Functions'!$G$1,'State Income (2001-2004)'!$C$1:$D$1,0)),"NO DATA")</f>
        <v>22750</v>
      </c>
    </row>
    <row r="6" spans="1:8" x14ac:dyDescent="0.25">
      <c r="A6" s="2" t="s">
        <v>8</v>
      </c>
      <c r="B6" s="2">
        <v>2001</v>
      </c>
      <c r="C6" s="2" t="s">
        <v>237</v>
      </c>
      <c r="D6" s="6">
        <v>33871648</v>
      </c>
      <c r="E6" s="6">
        <v>1016149.44</v>
      </c>
      <c r="F6" s="42" t="str">
        <f>VLOOKUP($A6,'State Abbreviations'!$A$2:$B$52,2)</f>
        <v>CA</v>
      </c>
      <c r="G6" s="40">
        <f>IFERROR(VLOOKUP(C6,'State Income (2001-2004)'!$C$2:$D$190,2,FALSE),"NO DATA")</f>
        <v>32655</v>
      </c>
      <c r="H6" s="40">
        <f>IFERROR(INDEX('State Income (2001-2004)'!$C$2:$D$190,MATCH('Lookup Functions'!C6,'State Income (2001-2004)'!$C$2:$C$190,0),MATCH('Lookup Functions'!$G$1,'State Income (2001-2004)'!$C$1:$D$1,0)),"NO DATA")</f>
        <v>32655</v>
      </c>
    </row>
    <row r="7" spans="1:8" x14ac:dyDescent="0.25">
      <c r="A7" s="2" t="s">
        <v>9</v>
      </c>
      <c r="B7" s="2">
        <v>2001</v>
      </c>
      <c r="C7" s="2" t="s">
        <v>238</v>
      </c>
      <c r="D7" s="6">
        <v>4301261</v>
      </c>
      <c r="E7" s="6">
        <v>172050.44</v>
      </c>
      <c r="F7" s="42" t="str">
        <f>VLOOKUP($A7,'State Abbreviations'!$A$2:$B$52,2)</f>
        <v>CO</v>
      </c>
      <c r="G7" s="40">
        <f>IFERROR(VLOOKUP(C7,'State Income (2001-2004)'!$C$2:$D$190,2,FALSE),"NO DATA")</f>
        <v>33455</v>
      </c>
      <c r="H7" s="40">
        <f>IFERROR(INDEX('State Income (2001-2004)'!$C$2:$D$190,MATCH('Lookup Functions'!C7,'State Income (2001-2004)'!$C$2:$C$190,0),MATCH('Lookup Functions'!$G$1,'State Income (2001-2004)'!$C$1:$D$1,0)),"NO DATA")</f>
        <v>33455</v>
      </c>
    </row>
    <row r="8" spans="1:8" x14ac:dyDescent="0.25">
      <c r="A8" s="2" t="s">
        <v>10</v>
      </c>
      <c r="B8" s="2">
        <v>2001</v>
      </c>
      <c r="C8" s="2" t="s">
        <v>422</v>
      </c>
      <c r="D8" s="6">
        <v>3405565</v>
      </c>
      <c r="E8" s="6">
        <v>102166.95</v>
      </c>
      <c r="F8" s="42" t="str">
        <f>VLOOKUP($A8,'State Abbreviations'!$A$2:$B$52,2)</f>
        <v>CT</v>
      </c>
      <c r="G8" s="40" t="str">
        <f>IFERROR(VLOOKUP(C8,'State Income (2001-2004)'!$C$2:$D$190,2,FALSE),"NO DATA")</f>
        <v>NO DATA</v>
      </c>
      <c r="H8" s="40" t="str">
        <f>IFERROR(INDEX('State Income (2001-2004)'!$C$2:$D$190,MATCH('Lookup Functions'!C8,'State Income (2001-2004)'!$C$2:$C$190,0),MATCH('Lookup Functions'!$G$1,'State Income (2001-2004)'!$C$1:$D$1,0)),"NO DATA")</f>
        <v>NO DATA</v>
      </c>
    </row>
    <row r="9" spans="1:8" x14ac:dyDescent="0.25">
      <c r="A9" s="2" t="s">
        <v>11</v>
      </c>
      <c r="B9" s="2">
        <v>2001</v>
      </c>
      <c r="C9" s="2" t="s">
        <v>239</v>
      </c>
      <c r="D9" s="6">
        <v>783600</v>
      </c>
      <c r="E9" s="6">
        <v>23508</v>
      </c>
      <c r="F9" s="42" t="str">
        <f>VLOOKUP($A9,'State Abbreviations'!$A$2:$B$52,2)</f>
        <v>DC</v>
      </c>
      <c r="G9" s="40">
        <f>IFERROR(VLOOKUP(C9,'State Income (2001-2004)'!$C$2:$D$190,2,FALSE),"NO DATA")</f>
        <v>32166</v>
      </c>
      <c r="H9" s="40">
        <f>IFERROR(INDEX('State Income (2001-2004)'!$C$2:$D$190,MATCH('Lookup Functions'!C9,'State Income (2001-2004)'!$C$2:$C$190,0),MATCH('Lookup Functions'!$G$1,'State Income (2001-2004)'!$C$1:$D$1,0)),"NO DATA")</f>
        <v>32166</v>
      </c>
    </row>
    <row r="10" spans="1:8" x14ac:dyDescent="0.25">
      <c r="A10" s="2" t="s">
        <v>12</v>
      </c>
      <c r="B10" s="2">
        <v>2001</v>
      </c>
      <c r="C10" s="2" t="s">
        <v>240</v>
      </c>
      <c r="D10" s="6">
        <v>572059</v>
      </c>
      <c r="E10" s="6">
        <v>17161.77</v>
      </c>
      <c r="F10" s="42" t="str">
        <f>VLOOKUP($A10,'State Abbreviations'!$A$2:$B$52,2)</f>
        <v>DE</v>
      </c>
      <c r="G10" s="40">
        <f>IFERROR(VLOOKUP(C10,'State Income (2001-2004)'!$C$2:$D$190,2,FALSE),"NO DATA")</f>
        <v>40539</v>
      </c>
      <c r="H10" s="40">
        <f>IFERROR(INDEX('State Income (2001-2004)'!$C$2:$D$190,MATCH('Lookup Functions'!C10,'State Income (2001-2004)'!$C$2:$C$190,0),MATCH('Lookup Functions'!$G$1,'State Income (2001-2004)'!$C$1:$D$1,0)),"NO DATA")</f>
        <v>40539</v>
      </c>
    </row>
    <row r="11" spans="1:8" x14ac:dyDescent="0.25">
      <c r="A11" s="2" t="s">
        <v>13</v>
      </c>
      <c r="B11" s="2">
        <v>2001</v>
      </c>
      <c r="C11" s="2" t="s">
        <v>241</v>
      </c>
      <c r="D11" s="6">
        <v>15982378</v>
      </c>
      <c r="E11" s="6">
        <v>319647.56</v>
      </c>
      <c r="F11" s="42" t="str">
        <f>VLOOKUP($A11,'State Abbreviations'!$A$2:$B$52,2)</f>
        <v>FL</v>
      </c>
      <c r="G11" s="40">
        <f>IFERROR(VLOOKUP(C11,'State Income (2001-2004)'!$C$2:$D$190,2,FALSE),"NO DATA")</f>
        <v>29048</v>
      </c>
      <c r="H11" s="40">
        <f>IFERROR(INDEX('State Income (2001-2004)'!$C$2:$D$190,MATCH('Lookup Functions'!C11,'State Income (2001-2004)'!$C$2:$C$190,0),MATCH('Lookup Functions'!$G$1,'State Income (2001-2004)'!$C$1:$D$1,0)),"NO DATA")</f>
        <v>29048</v>
      </c>
    </row>
    <row r="12" spans="1:8" x14ac:dyDescent="0.25">
      <c r="A12" s="2" t="s">
        <v>14</v>
      </c>
      <c r="B12" s="2">
        <v>2001</v>
      </c>
      <c r="C12" s="2" t="s">
        <v>242</v>
      </c>
      <c r="D12" s="6">
        <v>8186453</v>
      </c>
      <c r="E12" s="6">
        <v>245593.59</v>
      </c>
      <c r="F12" s="42" t="str">
        <f>VLOOKUP($A12,'State Abbreviations'!$A$2:$B$52,2)</f>
        <v>GA</v>
      </c>
      <c r="G12" s="40">
        <f>IFERROR(VLOOKUP(C12,'State Income (2001-2004)'!$C$2:$D$190,2,FALSE),"NO DATA")</f>
        <v>28523</v>
      </c>
      <c r="H12" s="40">
        <f>IFERROR(INDEX('State Income (2001-2004)'!$C$2:$D$190,MATCH('Lookup Functions'!C12,'State Income (2001-2004)'!$C$2:$C$190,0),MATCH('Lookup Functions'!$G$1,'State Income (2001-2004)'!$C$1:$D$1,0)),"NO DATA")</f>
        <v>28523</v>
      </c>
    </row>
    <row r="13" spans="1:8" x14ac:dyDescent="0.25">
      <c r="A13" s="2" t="s">
        <v>15</v>
      </c>
      <c r="B13" s="2">
        <v>2001</v>
      </c>
      <c r="C13" s="2" t="s">
        <v>243</v>
      </c>
      <c r="D13" s="6">
        <v>1211537</v>
      </c>
      <c r="E13" s="6">
        <v>48461.48</v>
      </c>
      <c r="F13" s="42" t="str">
        <f>VLOOKUP($A13,'State Abbreviations'!$A$2:$B$52,2)</f>
        <v>HI</v>
      </c>
      <c r="G13" s="40">
        <f>IFERROR(VLOOKUP(C13,'State Income (2001-2004)'!$C$2:$D$190,2,FALSE),"NO DATA")</f>
        <v>29034</v>
      </c>
      <c r="H13" s="40">
        <f>IFERROR(INDEX('State Income (2001-2004)'!$C$2:$D$190,MATCH('Lookup Functions'!C13,'State Income (2001-2004)'!$C$2:$C$190,0),MATCH('Lookup Functions'!$G$1,'State Income (2001-2004)'!$C$1:$D$1,0)),"NO DATA")</f>
        <v>29034</v>
      </c>
    </row>
    <row r="14" spans="1:8" x14ac:dyDescent="0.25">
      <c r="A14" s="2" t="s">
        <v>16</v>
      </c>
      <c r="B14" s="2">
        <v>2001</v>
      </c>
      <c r="C14" s="2" t="s">
        <v>244</v>
      </c>
      <c r="D14" s="6">
        <v>1293953</v>
      </c>
      <c r="E14" s="6">
        <v>38818.589999999997</v>
      </c>
      <c r="F14" s="42" t="str">
        <f>VLOOKUP($A14,'State Abbreviations'!$A$2:$B$52,2)</f>
        <v>ID</v>
      </c>
      <c r="G14" s="40">
        <f>IFERROR(VLOOKUP(C14,'State Income (2001-2004)'!$C$2:$D$190,2,FALSE),"NO DATA")</f>
        <v>24506</v>
      </c>
      <c r="H14" s="40">
        <f>IFERROR(INDEX('State Income (2001-2004)'!$C$2:$D$190,MATCH('Lookup Functions'!C14,'State Income (2001-2004)'!$C$2:$C$190,0),MATCH('Lookup Functions'!$G$1,'State Income (2001-2004)'!$C$1:$D$1,0)),"NO DATA")</f>
        <v>24506</v>
      </c>
    </row>
    <row r="15" spans="1:8" x14ac:dyDescent="0.25">
      <c r="A15" s="2" t="s">
        <v>17</v>
      </c>
      <c r="B15" s="2">
        <v>2001</v>
      </c>
      <c r="C15" s="2" t="s">
        <v>423</v>
      </c>
      <c r="D15" s="6">
        <v>12419293</v>
      </c>
      <c r="E15" s="6">
        <v>496771.72000000003</v>
      </c>
      <c r="F15" s="42" t="str">
        <f>VLOOKUP($A15,'State Abbreviations'!$A$2:$B$52,2)</f>
        <v>IL</v>
      </c>
      <c r="G15" s="40" t="str">
        <f>IFERROR(VLOOKUP(C15,'State Income (2001-2004)'!$C$2:$D$190,2,FALSE),"NO DATA")</f>
        <v>NO DATA</v>
      </c>
      <c r="H15" s="40" t="str">
        <f>IFERROR(INDEX('State Income (2001-2004)'!$C$2:$D$190,MATCH('Lookup Functions'!C15,'State Income (2001-2004)'!$C$2:$C$190,0),MATCH('Lookup Functions'!$G$1,'State Income (2001-2004)'!$C$1:$D$1,0)),"NO DATA")</f>
        <v>NO DATA</v>
      </c>
    </row>
    <row r="16" spans="1:8" x14ac:dyDescent="0.25">
      <c r="A16" s="2" t="s">
        <v>18</v>
      </c>
      <c r="B16" s="2">
        <v>2001</v>
      </c>
      <c r="C16" s="2" t="s">
        <v>245</v>
      </c>
      <c r="D16" s="6">
        <v>6080485</v>
      </c>
      <c r="E16" s="6">
        <v>243219.4</v>
      </c>
      <c r="F16" s="42" t="str">
        <f>VLOOKUP($A16,'State Abbreviations'!$A$2:$B$52,2)</f>
        <v>IN</v>
      </c>
      <c r="G16" s="40">
        <f>IFERROR(VLOOKUP(C16,'State Income (2001-2004)'!$C$2:$D$190,2,FALSE),"NO DATA")</f>
        <v>27522</v>
      </c>
      <c r="H16" s="40">
        <f>IFERROR(INDEX('State Income (2001-2004)'!$C$2:$D$190,MATCH('Lookup Functions'!C16,'State Income (2001-2004)'!$C$2:$C$190,0),MATCH('Lookup Functions'!$G$1,'State Income (2001-2004)'!$C$1:$D$1,0)),"NO DATA")</f>
        <v>27522</v>
      </c>
    </row>
    <row r="17" spans="1:8" x14ac:dyDescent="0.25">
      <c r="A17" s="2" t="s">
        <v>19</v>
      </c>
      <c r="B17" s="2">
        <v>2001</v>
      </c>
      <c r="C17" s="2" t="s">
        <v>246</v>
      </c>
      <c r="D17" s="6">
        <v>2926324</v>
      </c>
      <c r="E17" s="6">
        <v>58526.48</v>
      </c>
      <c r="F17" s="42" t="str">
        <f>VLOOKUP($A17,'State Abbreviations'!$A$2:$B$52,2)</f>
        <v>IA</v>
      </c>
      <c r="G17" s="40">
        <f>IFERROR(VLOOKUP(C17,'State Income (2001-2004)'!$C$2:$D$190,2,FALSE),"NO DATA")</f>
        <v>27225</v>
      </c>
      <c r="H17" s="40">
        <f>IFERROR(INDEX('State Income (2001-2004)'!$C$2:$D$190,MATCH('Lookup Functions'!C17,'State Income (2001-2004)'!$C$2:$C$190,0),MATCH('Lookup Functions'!$G$1,'State Income (2001-2004)'!$C$1:$D$1,0)),"NO DATA")</f>
        <v>27225</v>
      </c>
    </row>
    <row r="18" spans="1:8" x14ac:dyDescent="0.25">
      <c r="A18" s="2" t="s">
        <v>20</v>
      </c>
      <c r="B18" s="2">
        <v>2001</v>
      </c>
      <c r="C18" s="2" t="s">
        <v>247</v>
      </c>
      <c r="D18" s="6">
        <v>2688418</v>
      </c>
      <c r="E18" s="6">
        <v>107536.72</v>
      </c>
      <c r="F18" s="42" t="str">
        <f>VLOOKUP($A18,'State Abbreviations'!$A$2:$B$52,2)</f>
        <v>KS</v>
      </c>
      <c r="G18" s="40">
        <f>IFERROR(VLOOKUP(C18,'State Income (2001-2004)'!$C$2:$D$190,2,FALSE),"NO DATA")</f>
        <v>28432</v>
      </c>
      <c r="H18" s="40">
        <f>IFERROR(INDEX('State Income (2001-2004)'!$C$2:$D$190,MATCH('Lookup Functions'!C18,'State Income (2001-2004)'!$C$2:$C$190,0),MATCH('Lookup Functions'!$G$1,'State Income (2001-2004)'!$C$1:$D$1,0)),"NO DATA")</f>
        <v>28432</v>
      </c>
    </row>
    <row r="19" spans="1:8" x14ac:dyDescent="0.25">
      <c r="A19" s="2" t="s">
        <v>21</v>
      </c>
      <c r="B19" s="2">
        <v>2001</v>
      </c>
      <c r="C19" s="2" t="s">
        <v>424</v>
      </c>
      <c r="D19" s="6">
        <v>4041769</v>
      </c>
      <c r="E19" s="6">
        <v>161670.76</v>
      </c>
      <c r="F19" s="42" t="str">
        <f>VLOOKUP($A19,'State Abbreviations'!$A$2:$B$52,2)</f>
        <v>KY</v>
      </c>
      <c r="G19" s="40" t="str">
        <f>IFERROR(VLOOKUP(C19,'State Income (2001-2004)'!$C$2:$D$190,2,FALSE),"NO DATA")</f>
        <v>NO DATA</v>
      </c>
      <c r="H19" s="40" t="str">
        <f>IFERROR(INDEX('State Income (2001-2004)'!$C$2:$D$190,MATCH('Lookup Functions'!C19,'State Income (2001-2004)'!$C$2:$C$190,0),MATCH('Lookup Functions'!$G$1,'State Income (2001-2004)'!$C$1:$D$1,0)),"NO DATA")</f>
        <v>NO DATA</v>
      </c>
    </row>
    <row r="20" spans="1:8" x14ac:dyDescent="0.25">
      <c r="A20" s="2" t="s">
        <v>22</v>
      </c>
      <c r="B20" s="2">
        <v>2001</v>
      </c>
      <c r="C20" s="2" t="s">
        <v>425</v>
      </c>
      <c r="D20" s="6">
        <v>4468976</v>
      </c>
      <c r="E20" s="6">
        <v>89379.520000000004</v>
      </c>
      <c r="F20" s="42" t="str">
        <f>VLOOKUP($A20,'State Abbreviations'!$A$2:$B$52,2)</f>
        <v>LA</v>
      </c>
      <c r="G20" s="40" t="str">
        <f>IFERROR(VLOOKUP(C20,'State Income (2001-2004)'!$C$2:$D$190,2,FALSE),"NO DATA")</f>
        <v>NO DATA</v>
      </c>
      <c r="H20" s="40" t="str">
        <f>IFERROR(INDEX('State Income (2001-2004)'!$C$2:$D$190,MATCH('Lookup Functions'!C20,'State Income (2001-2004)'!$C$2:$C$190,0),MATCH('Lookup Functions'!$G$1,'State Income (2001-2004)'!$C$1:$D$1,0)),"NO DATA")</f>
        <v>NO DATA</v>
      </c>
    </row>
    <row r="21" spans="1:8" x14ac:dyDescent="0.25">
      <c r="A21" s="2" t="s">
        <v>23</v>
      </c>
      <c r="B21" s="2">
        <v>2001</v>
      </c>
      <c r="C21" s="2" t="s">
        <v>426</v>
      </c>
      <c r="D21" s="6">
        <v>1274923</v>
      </c>
      <c r="E21" s="6">
        <v>38247.689999999995</v>
      </c>
      <c r="F21" s="42" t="str">
        <f>VLOOKUP($A21,'State Abbreviations'!$A$2:$B$52,2)</f>
        <v>ME</v>
      </c>
      <c r="G21" s="40" t="str">
        <f>IFERROR(VLOOKUP(C21,'State Income (2001-2004)'!$C$2:$D$190,2,FALSE),"NO DATA")</f>
        <v>NO DATA</v>
      </c>
      <c r="H21" s="40" t="str">
        <f>IFERROR(INDEX('State Income (2001-2004)'!$C$2:$D$190,MATCH('Lookup Functions'!C21,'State Income (2001-2004)'!$C$2:$C$190,0),MATCH('Lookup Functions'!$G$1,'State Income (2001-2004)'!$C$1:$D$1,0)),"NO DATA")</f>
        <v>NO DATA</v>
      </c>
    </row>
    <row r="22" spans="1:8" x14ac:dyDescent="0.25">
      <c r="A22" s="2" t="s">
        <v>24</v>
      </c>
      <c r="B22" s="2">
        <v>2001</v>
      </c>
      <c r="C22" s="2" t="s">
        <v>248</v>
      </c>
      <c r="D22" s="6">
        <v>5296486</v>
      </c>
      <c r="E22" s="6">
        <v>158894.57999999999</v>
      </c>
      <c r="F22" s="42" t="str">
        <f>VLOOKUP($A22,'State Abbreviations'!$A$2:$B$52,2)</f>
        <v>MD</v>
      </c>
      <c r="G22" s="40">
        <f>IFERROR(VLOOKUP(C22,'State Income (2001-2004)'!$C$2:$D$190,2,FALSE),"NO DATA")</f>
        <v>35279</v>
      </c>
      <c r="H22" s="40">
        <f>IFERROR(INDEX('State Income (2001-2004)'!$C$2:$D$190,MATCH('Lookup Functions'!C22,'State Income (2001-2004)'!$C$2:$C$190,0),MATCH('Lookup Functions'!$G$1,'State Income (2001-2004)'!$C$1:$D$1,0)),"NO DATA")</f>
        <v>35279</v>
      </c>
    </row>
    <row r="23" spans="1:8" x14ac:dyDescent="0.25">
      <c r="A23" s="2" t="s">
        <v>25</v>
      </c>
      <c r="B23" s="2">
        <v>2001</v>
      </c>
      <c r="C23" s="2" t="s">
        <v>249</v>
      </c>
      <c r="D23" s="6">
        <v>6349097</v>
      </c>
      <c r="E23" s="6">
        <v>253963.88</v>
      </c>
      <c r="F23" s="42" t="str">
        <f>VLOOKUP($A23,'State Abbreviations'!$A$2:$B$52,2)</f>
        <v>MA</v>
      </c>
      <c r="G23" s="40">
        <f>IFERROR(VLOOKUP(C23,'State Income (2001-2004)'!$C$2:$D$190,2,FALSE),"NO DATA")</f>
        <v>38864</v>
      </c>
      <c r="H23" s="40">
        <f>IFERROR(INDEX('State Income (2001-2004)'!$C$2:$D$190,MATCH('Lookup Functions'!C23,'State Income (2001-2004)'!$C$2:$C$190,0),MATCH('Lookup Functions'!$G$1,'State Income (2001-2004)'!$C$1:$D$1,0)),"NO DATA")</f>
        <v>38864</v>
      </c>
    </row>
    <row r="24" spans="1:8" x14ac:dyDescent="0.25">
      <c r="A24" s="2" t="s">
        <v>26</v>
      </c>
      <c r="B24" s="2">
        <v>2001</v>
      </c>
      <c r="C24" s="2" t="s">
        <v>250</v>
      </c>
      <c r="D24" s="6">
        <v>9938444</v>
      </c>
      <c r="E24" s="6">
        <v>198768.88</v>
      </c>
      <c r="F24" s="42" t="str">
        <f>VLOOKUP($A24,'State Abbreviations'!$A$2:$B$52,2)</f>
        <v>MI</v>
      </c>
      <c r="G24" s="40">
        <f>IFERROR(VLOOKUP(C24,'State Income (2001-2004)'!$C$2:$D$190,2,FALSE),"NO DATA")</f>
        <v>29629</v>
      </c>
      <c r="H24" s="40">
        <f>IFERROR(INDEX('State Income (2001-2004)'!$C$2:$D$190,MATCH('Lookup Functions'!C24,'State Income (2001-2004)'!$C$2:$C$190,0),MATCH('Lookup Functions'!$G$1,'State Income (2001-2004)'!$C$1:$D$1,0)),"NO DATA")</f>
        <v>29629</v>
      </c>
    </row>
    <row r="25" spans="1:8" x14ac:dyDescent="0.25">
      <c r="A25" s="2" t="s">
        <v>27</v>
      </c>
      <c r="B25" s="2">
        <v>2001</v>
      </c>
      <c r="C25" s="2" t="s">
        <v>251</v>
      </c>
      <c r="D25" s="6">
        <v>4919479</v>
      </c>
      <c r="E25" s="6">
        <v>196779.16</v>
      </c>
      <c r="F25" s="42" t="str">
        <f>VLOOKUP($A25,'State Abbreviations'!$A$2:$B$52,2)</f>
        <v>MN</v>
      </c>
      <c r="G25" s="40">
        <f>IFERROR(VLOOKUP(C25,'State Income (2001-2004)'!$C$2:$D$190,2,FALSE),"NO DATA")</f>
        <v>33059</v>
      </c>
      <c r="H25" s="40">
        <f>IFERROR(INDEX('State Income (2001-2004)'!$C$2:$D$190,MATCH('Lookup Functions'!C25,'State Income (2001-2004)'!$C$2:$C$190,0),MATCH('Lookup Functions'!$G$1,'State Income (2001-2004)'!$C$1:$D$1,0)),"NO DATA")</f>
        <v>33059</v>
      </c>
    </row>
    <row r="26" spans="1:8" x14ac:dyDescent="0.25">
      <c r="A26" s="2" t="s">
        <v>28</v>
      </c>
      <c r="B26" s="2">
        <v>2001</v>
      </c>
      <c r="C26" s="2" t="s">
        <v>252</v>
      </c>
      <c r="D26" s="6">
        <v>2844658</v>
      </c>
      <c r="E26" s="6">
        <v>85339.739999999991</v>
      </c>
      <c r="F26" s="42" t="str">
        <f>VLOOKUP($A26,'State Abbreviations'!$A$2:$B$52,2)</f>
        <v>MS</v>
      </c>
      <c r="G26" s="40">
        <f>IFERROR(VLOOKUP(C26,'State Income (2001-2004)'!$C$2:$D$190,2,FALSE),"NO DATA")</f>
        <v>21653</v>
      </c>
      <c r="H26" s="40">
        <f>IFERROR(INDEX('State Income (2001-2004)'!$C$2:$D$190,MATCH('Lookup Functions'!C26,'State Income (2001-2004)'!$C$2:$C$190,0),MATCH('Lookup Functions'!$G$1,'State Income (2001-2004)'!$C$1:$D$1,0)),"NO DATA")</f>
        <v>21653</v>
      </c>
    </row>
    <row r="27" spans="1:8" x14ac:dyDescent="0.25">
      <c r="A27" s="2" t="s">
        <v>29</v>
      </c>
      <c r="B27" s="2">
        <v>2001</v>
      </c>
      <c r="C27" s="2" t="s">
        <v>253</v>
      </c>
      <c r="D27" s="6">
        <v>5595211</v>
      </c>
      <c r="E27" s="6">
        <v>111904.22</v>
      </c>
      <c r="F27" s="42" t="str">
        <f>VLOOKUP($A27,'State Abbreviations'!$A$2:$B$52,2)</f>
        <v>MO</v>
      </c>
      <c r="G27" s="40">
        <f>IFERROR(VLOOKUP(C27,'State Income (2001-2004)'!$C$2:$D$190,2,FALSE),"NO DATA")</f>
        <v>28221</v>
      </c>
      <c r="H27" s="40">
        <f>IFERROR(INDEX('State Income (2001-2004)'!$C$2:$D$190,MATCH('Lookup Functions'!C27,'State Income (2001-2004)'!$C$2:$C$190,0),MATCH('Lookup Functions'!$G$1,'State Income (2001-2004)'!$C$1:$D$1,0)),"NO DATA")</f>
        <v>28221</v>
      </c>
    </row>
    <row r="28" spans="1:8" x14ac:dyDescent="0.25">
      <c r="A28" s="2" t="s">
        <v>30</v>
      </c>
      <c r="B28" s="2">
        <v>2001</v>
      </c>
      <c r="C28" s="2" t="s">
        <v>254</v>
      </c>
      <c r="D28" s="6">
        <v>902195</v>
      </c>
      <c r="E28" s="6">
        <v>36087.800000000003</v>
      </c>
      <c r="F28" s="42" t="str">
        <f>VLOOKUP($A28,'State Abbreviations'!$A$2:$B$52,2)</f>
        <v>MT</v>
      </c>
      <c r="G28" s="40">
        <f>IFERROR(VLOOKUP(C28,'State Income (2001-2004)'!$C$2:$D$190,2,FALSE),"NO DATA")</f>
        <v>24044</v>
      </c>
      <c r="H28" s="40">
        <f>IFERROR(INDEX('State Income (2001-2004)'!$C$2:$D$190,MATCH('Lookup Functions'!C28,'State Income (2001-2004)'!$C$2:$C$190,0),MATCH('Lookup Functions'!$G$1,'State Income (2001-2004)'!$C$1:$D$1,0)),"NO DATA")</f>
        <v>24044</v>
      </c>
    </row>
    <row r="29" spans="1:8" x14ac:dyDescent="0.25">
      <c r="A29" s="2" t="s">
        <v>31</v>
      </c>
      <c r="B29" s="2">
        <v>2001</v>
      </c>
      <c r="C29" s="2" t="s">
        <v>255</v>
      </c>
      <c r="D29" s="6">
        <v>1711263</v>
      </c>
      <c r="E29" s="6">
        <v>51337.89</v>
      </c>
      <c r="F29" s="42" t="str">
        <f>VLOOKUP($A29,'State Abbreviations'!$A$2:$B$52,2)</f>
        <v>NE</v>
      </c>
      <c r="G29" s="40">
        <f>IFERROR(VLOOKUP(C29,'State Income (2001-2004)'!$C$2:$D$190,2,FALSE),"NO DATA")</f>
        <v>28861</v>
      </c>
      <c r="H29" s="40">
        <f>IFERROR(INDEX('State Income (2001-2004)'!$C$2:$D$190,MATCH('Lookup Functions'!C29,'State Income (2001-2004)'!$C$2:$C$190,0),MATCH('Lookup Functions'!$G$1,'State Income (2001-2004)'!$C$1:$D$1,0)),"NO DATA")</f>
        <v>28861</v>
      </c>
    </row>
    <row r="30" spans="1:8" x14ac:dyDescent="0.25">
      <c r="A30" s="2" t="s">
        <v>32</v>
      </c>
      <c r="B30" s="2">
        <v>2001</v>
      </c>
      <c r="C30" s="2" t="s">
        <v>256</v>
      </c>
      <c r="D30" s="6">
        <v>1998257</v>
      </c>
      <c r="E30" s="6">
        <v>79930.28</v>
      </c>
      <c r="F30" s="42" t="str">
        <f>VLOOKUP($A30,'State Abbreviations'!$A$2:$B$52,2)</f>
        <v>NV</v>
      </c>
      <c r="G30" s="40">
        <f>IFERROR(VLOOKUP(C30,'State Income (2001-2004)'!$C$2:$D$190,2,FALSE),"NO DATA")</f>
        <v>30128</v>
      </c>
      <c r="H30" s="40">
        <f>IFERROR(INDEX('State Income (2001-2004)'!$C$2:$D$190,MATCH('Lookup Functions'!C30,'State Income (2001-2004)'!$C$2:$C$190,0),MATCH('Lookup Functions'!$G$1,'State Income (2001-2004)'!$C$1:$D$1,0)),"NO DATA")</f>
        <v>30128</v>
      </c>
    </row>
    <row r="31" spans="1:8" x14ac:dyDescent="0.25">
      <c r="A31" s="2" t="s">
        <v>33</v>
      </c>
      <c r="B31" s="2">
        <v>2001</v>
      </c>
      <c r="C31" s="2" t="s">
        <v>257</v>
      </c>
      <c r="D31" s="6">
        <v>1235786</v>
      </c>
      <c r="E31" s="6">
        <v>37073.58</v>
      </c>
      <c r="F31" s="42" t="str">
        <f>VLOOKUP($A31,'State Abbreviations'!$A$2:$B$52,2)</f>
        <v>NH</v>
      </c>
      <c r="G31" s="40">
        <f>IFERROR(VLOOKUP(C31,'State Income (2001-2004)'!$C$2:$D$190,2,FALSE),"NO DATA")</f>
        <v>33969</v>
      </c>
      <c r="H31" s="40">
        <f>IFERROR(INDEX('State Income (2001-2004)'!$C$2:$D$190,MATCH('Lookup Functions'!C31,'State Income (2001-2004)'!$C$2:$C$190,0),MATCH('Lookup Functions'!$G$1,'State Income (2001-2004)'!$C$1:$D$1,0)),"NO DATA")</f>
        <v>33969</v>
      </c>
    </row>
    <row r="32" spans="1:8" x14ac:dyDescent="0.25">
      <c r="A32" s="2" t="s">
        <v>34</v>
      </c>
      <c r="B32" s="2">
        <v>2001</v>
      </c>
      <c r="C32" s="2" t="s">
        <v>258</v>
      </c>
      <c r="D32" s="6">
        <v>8414350</v>
      </c>
      <c r="E32" s="6">
        <v>336574</v>
      </c>
      <c r="F32" s="42" t="str">
        <f>VLOOKUP($A32,'State Abbreviations'!$A$2:$B$52,2)</f>
        <v>NJ</v>
      </c>
      <c r="G32" s="40">
        <f>IFERROR(VLOOKUP(C32,'State Income (2001-2004)'!$C$2:$D$190,2,FALSE),"NO DATA")</f>
        <v>38625</v>
      </c>
      <c r="H32" s="40">
        <f>IFERROR(INDEX('State Income (2001-2004)'!$C$2:$D$190,MATCH('Lookup Functions'!C32,'State Income (2001-2004)'!$C$2:$C$190,0),MATCH('Lookup Functions'!$G$1,'State Income (2001-2004)'!$C$1:$D$1,0)),"NO DATA")</f>
        <v>38625</v>
      </c>
    </row>
    <row r="33" spans="1:8" x14ac:dyDescent="0.25">
      <c r="A33" s="2" t="s">
        <v>35</v>
      </c>
      <c r="B33" s="2">
        <v>2001</v>
      </c>
      <c r="C33" s="2" t="s">
        <v>259</v>
      </c>
      <c r="D33" s="6">
        <v>1819046</v>
      </c>
      <c r="E33" s="6">
        <v>54571.38</v>
      </c>
      <c r="F33" s="42" t="str">
        <f>VLOOKUP($A33,'State Abbreviations'!$A$2:$B$52,2)</f>
        <v>NM</v>
      </c>
      <c r="G33" s="40">
        <f>IFERROR(VLOOKUP(C33,'State Income (2001-2004)'!$C$2:$D$190,2,FALSE),"NO DATA")</f>
        <v>23081</v>
      </c>
      <c r="H33" s="40">
        <f>IFERROR(INDEX('State Income (2001-2004)'!$C$2:$D$190,MATCH('Lookup Functions'!C33,'State Income (2001-2004)'!$C$2:$C$190,0),MATCH('Lookup Functions'!$G$1,'State Income (2001-2004)'!$C$1:$D$1,0)),"NO DATA")</f>
        <v>23081</v>
      </c>
    </row>
    <row r="34" spans="1:8" x14ac:dyDescent="0.25">
      <c r="A34" s="2" t="s">
        <v>36</v>
      </c>
      <c r="B34" s="2">
        <v>2001</v>
      </c>
      <c r="C34" s="2" t="s">
        <v>260</v>
      </c>
      <c r="D34" s="6">
        <v>18976457</v>
      </c>
      <c r="E34" s="6">
        <v>759058.28</v>
      </c>
      <c r="F34" s="42" t="str">
        <f>VLOOKUP($A34,'State Abbreviations'!$A$2:$B$52,2)</f>
        <v>NY</v>
      </c>
      <c r="G34" s="40">
        <f>IFERROR(VLOOKUP(C34,'State Income (2001-2004)'!$C$2:$D$190,2,FALSE),"NO DATA")</f>
        <v>35878</v>
      </c>
      <c r="H34" s="40">
        <f>IFERROR(INDEX('State Income (2001-2004)'!$C$2:$D$190,MATCH('Lookup Functions'!C34,'State Income (2001-2004)'!$C$2:$C$190,0),MATCH('Lookup Functions'!$G$1,'State Income (2001-2004)'!$C$1:$D$1,0)),"NO DATA")</f>
        <v>35878</v>
      </c>
    </row>
    <row r="35" spans="1:8" x14ac:dyDescent="0.25">
      <c r="A35" s="2" t="s">
        <v>37</v>
      </c>
      <c r="B35" s="2">
        <v>2001</v>
      </c>
      <c r="C35" s="2" t="s">
        <v>261</v>
      </c>
      <c r="D35" s="6">
        <v>8049313</v>
      </c>
      <c r="E35" s="6">
        <v>241479.38999999998</v>
      </c>
      <c r="F35" s="42" t="str">
        <f>VLOOKUP($A35,'State Abbreviations'!$A$2:$B$52,2)</f>
        <v>NC</v>
      </c>
      <c r="G35" s="40">
        <f>IFERROR(VLOOKUP(C35,'State Income (2001-2004)'!$C$2:$D$190,2,FALSE),"NO DATA")</f>
        <v>27308</v>
      </c>
      <c r="H35" s="40">
        <f>IFERROR(INDEX('State Income (2001-2004)'!$C$2:$D$190,MATCH('Lookup Functions'!C35,'State Income (2001-2004)'!$C$2:$C$190,0),MATCH('Lookup Functions'!$G$1,'State Income (2001-2004)'!$C$1:$D$1,0)),"NO DATA")</f>
        <v>27308</v>
      </c>
    </row>
    <row r="36" spans="1:8" x14ac:dyDescent="0.25">
      <c r="A36" s="2" t="s">
        <v>38</v>
      </c>
      <c r="B36" s="2">
        <v>2001</v>
      </c>
      <c r="C36" s="2" t="s">
        <v>262</v>
      </c>
      <c r="D36" s="6">
        <v>642200</v>
      </c>
      <c r="E36" s="6">
        <v>25688</v>
      </c>
      <c r="F36" s="42" t="str">
        <f>VLOOKUP($A36,'State Abbreviations'!$A$2:$B$52,2)</f>
        <v>ND</v>
      </c>
      <c r="G36" s="40">
        <f>IFERROR(VLOOKUP(C36,'State Income (2001-2004)'!$C$2:$D$190,2,FALSE),"NO DATA")</f>
        <v>25798</v>
      </c>
      <c r="H36" s="40">
        <f>IFERROR(INDEX('State Income (2001-2004)'!$C$2:$D$190,MATCH('Lookup Functions'!C36,'State Income (2001-2004)'!$C$2:$C$190,0),MATCH('Lookup Functions'!$G$1,'State Income (2001-2004)'!$C$1:$D$1,0)),"NO DATA")</f>
        <v>25798</v>
      </c>
    </row>
    <row r="37" spans="1:8" x14ac:dyDescent="0.25">
      <c r="A37" s="2" t="s">
        <v>39</v>
      </c>
      <c r="B37" s="2">
        <v>2001</v>
      </c>
      <c r="C37" s="2" t="s">
        <v>263</v>
      </c>
      <c r="D37" s="6">
        <v>11353140</v>
      </c>
      <c r="E37" s="6">
        <v>227062.80000000002</v>
      </c>
      <c r="F37" s="42" t="str">
        <f>VLOOKUP($A37,'State Abbreviations'!$A$2:$B$52,2)</f>
        <v>OH</v>
      </c>
      <c r="G37" s="40">
        <f>IFERROR(VLOOKUP(C37,'State Income (2001-2004)'!$C$2:$D$190,2,FALSE),"NO DATA")</f>
        <v>28699</v>
      </c>
      <c r="H37" s="40">
        <f>IFERROR(INDEX('State Income (2001-2004)'!$C$2:$D$190,MATCH('Lookup Functions'!C37,'State Income (2001-2004)'!$C$2:$C$190,0),MATCH('Lookup Functions'!$G$1,'State Income (2001-2004)'!$C$1:$D$1,0)),"NO DATA")</f>
        <v>28699</v>
      </c>
    </row>
    <row r="38" spans="1:8" x14ac:dyDescent="0.25">
      <c r="A38" s="2" t="s">
        <v>40</v>
      </c>
      <c r="B38" s="2">
        <v>2001</v>
      </c>
      <c r="C38" s="2" t="s">
        <v>264</v>
      </c>
      <c r="D38" s="6">
        <v>3450654</v>
      </c>
      <c r="E38" s="6">
        <v>69013.08</v>
      </c>
      <c r="F38" s="42" t="str">
        <f>VLOOKUP($A38,'State Abbreviations'!$A$2:$B$52,2)</f>
        <v>OK</v>
      </c>
      <c r="G38" s="40">
        <f>IFERROR(VLOOKUP(C38,'State Income (2001-2004)'!$C$2:$D$190,2,FALSE),"NO DATA")</f>
        <v>24945</v>
      </c>
      <c r="H38" s="40">
        <f>IFERROR(INDEX('State Income (2001-2004)'!$C$2:$D$190,MATCH('Lookup Functions'!C38,'State Income (2001-2004)'!$C$2:$C$190,0),MATCH('Lookup Functions'!$G$1,'State Income (2001-2004)'!$C$1:$D$1,0)),"NO DATA")</f>
        <v>24945</v>
      </c>
    </row>
    <row r="39" spans="1:8" x14ac:dyDescent="0.25">
      <c r="A39" s="2" t="s">
        <v>41</v>
      </c>
      <c r="B39" s="2">
        <v>2001</v>
      </c>
      <c r="C39" s="2" t="s">
        <v>265</v>
      </c>
      <c r="D39" s="6">
        <v>3421399</v>
      </c>
      <c r="E39" s="6">
        <v>68427.98</v>
      </c>
      <c r="F39" s="42" t="str">
        <f>VLOOKUP($A39,'State Abbreviations'!$A$2:$B$52,2)</f>
        <v>OR</v>
      </c>
      <c r="G39" s="40">
        <f>IFERROR(VLOOKUP(C39,'State Income (2001-2004)'!$C$2:$D$190,2,FALSE),"NO DATA")</f>
        <v>28222</v>
      </c>
      <c r="H39" s="40">
        <f>IFERROR(INDEX('State Income (2001-2004)'!$C$2:$D$190,MATCH('Lookup Functions'!C39,'State Income (2001-2004)'!$C$2:$C$190,0),MATCH('Lookup Functions'!$G$1,'State Income (2001-2004)'!$C$1:$D$1,0)),"NO DATA")</f>
        <v>28222</v>
      </c>
    </row>
    <row r="40" spans="1:8" x14ac:dyDescent="0.25">
      <c r="A40" s="2" t="s">
        <v>42</v>
      </c>
      <c r="B40" s="2">
        <v>2001</v>
      </c>
      <c r="C40" s="2" t="s">
        <v>266</v>
      </c>
      <c r="D40" s="6">
        <v>12281054</v>
      </c>
      <c r="E40" s="6">
        <v>245621.08000000002</v>
      </c>
      <c r="F40" s="42" t="str">
        <f>VLOOKUP($A40,'State Abbreviations'!$A$2:$B$52,2)</f>
        <v>PA</v>
      </c>
      <c r="G40" s="40">
        <f>IFERROR(VLOOKUP(C40,'State Income (2001-2004)'!$C$2:$D$190,2,FALSE),"NO DATA")</f>
        <v>30752</v>
      </c>
      <c r="H40" s="40">
        <f>IFERROR(INDEX('State Income (2001-2004)'!$C$2:$D$190,MATCH('Lookup Functions'!C40,'State Income (2001-2004)'!$C$2:$C$190,0),MATCH('Lookup Functions'!$G$1,'State Income (2001-2004)'!$C$1:$D$1,0)),"NO DATA")</f>
        <v>30752</v>
      </c>
    </row>
    <row r="41" spans="1:8" x14ac:dyDescent="0.25">
      <c r="A41" s="2" t="s">
        <v>43</v>
      </c>
      <c r="B41" s="2">
        <v>2001</v>
      </c>
      <c r="C41" s="2" t="s">
        <v>267</v>
      </c>
      <c r="D41" s="6">
        <v>1048319</v>
      </c>
      <c r="E41" s="6">
        <v>41932.76</v>
      </c>
      <c r="F41" s="42" t="str">
        <f>VLOOKUP($A41,'State Abbreviations'!$A$2:$B$52,2)</f>
        <v>RI</v>
      </c>
      <c r="G41" s="40">
        <f>IFERROR(VLOOKUP(C41,'State Income (2001-2004)'!$C$2:$D$190,2,FALSE),"NO DATA")</f>
        <v>30256</v>
      </c>
      <c r="H41" s="40">
        <f>IFERROR(INDEX('State Income (2001-2004)'!$C$2:$D$190,MATCH('Lookup Functions'!C41,'State Income (2001-2004)'!$C$2:$C$190,0),MATCH('Lookup Functions'!$G$1,'State Income (2001-2004)'!$C$1:$D$1,0)),"NO DATA")</f>
        <v>30256</v>
      </c>
    </row>
    <row r="42" spans="1:8" x14ac:dyDescent="0.25">
      <c r="A42" s="2" t="s">
        <v>44</v>
      </c>
      <c r="B42" s="2">
        <v>2001</v>
      </c>
      <c r="C42" s="2" t="s">
        <v>268</v>
      </c>
      <c r="D42" s="6">
        <v>4012012</v>
      </c>
      <c r="E42" s="6">
        <v>160480.48000000001</v>
      </c>
      <c r="F42" s="42" t="str">
        <f>VLOOKUP($A42,'State Abbreviations'!$A$2:$B$52,2)</f>
        <v>SC</v>
      </c>
      <c r="G42" s="40">
        <f>IFERROR(VLOOKUP(C42,'State Income (2001-2004)'!$C$2:$D$190,2,FALSE),"NO DATA")</f>
        <v>24840</v>
      </c>
      <c r="H42" s="40">
        <f>IFERROR(INDEX('State Income (2001-2004)'!$C$2:$D$190,MATCH('Lookup Functions'!C42,'State Income (2001-2004)'!$C$2:$C$190,0),MATCH('Lookup Functions'!$G$1,'State Income (2001-2004)'!$C$1:$D$1,0)),"NO DATA")</f>
        <v>24840</v>
      </c>
    </row>
    <row r="43" spans="1:8" x14ac:dyDescent="0.25">
      <c r="A43" s="2" t="s">
        <v>45</v>
      </c>
      <c r="B43" s="2">
        <v>2001</v>
      </c>
      <c r="C43" s="2" t="s">
        <v>269</v>
      </c>
      <c r="D43" s="6">
        <v>754844</v>
      </c>
      <c r="E43" s="6">
        <v>30193.760000000002</v>
      </c>
      <c r="F43" s="42" t="str">
        <f>VLOOKUP($A43,'State Abbreviations'!$A$2:$B$52,2)</f>
        <v>SD</v>
      </c>
      <c r="G43" s="40">
        <f>IFERROR(VLOOKUP(C43,'State Income (2001-2004)'!$C$2:$D$190,2,FALSE),"NO DATA")</f>
        <v>26566</v>
      </c>
      <c r="H43" s="40">
        <f>IFERROR(INDEX('State Income (2001-2004)'!$C$2:$D$190,MATCH('Lookup Functions'!C43,'State Income (2001-2004)'!$C$2:$C$190,0),MATCH('Lookup Functions'!$G$1,'State Income (2001-2004)'!$C$1:$D$1,0)),"NO DATA")</f>
        <v>26566</v>
      </c>
    </row>
    <row r="44" spans="1:8" x14ac:dyDescent="0.25">
      <c r="A44" s="2" t="s">
        <v>46</v>
      </c>
      <c r="B44" s="2">
        <v>2001</v>
      </c>
      <c r="C44" s="2" t="s">
        <v>270</v>
      </c>
      <c r="D44" s="6">
        <v>5689283</v>
      </c>
      <c r="E44" s="6">
        <v>170678.49</v>
      </c>
      <c r="F44" s="42" t="str">
        <f>VLOOKUP($A44,'State Abbreviations'!$A$2:$B$52,2)</f>
        <v>TN</v>
      </c>
      <c r="G44" s="40">
        <f>IFERROR(VLOOKUP(C44,'State Income (2001-2004)'!$C$2:$D$190,2,FALSE),"NO DATA")</f>
        <v>26808</v>
      </c>
      <c r="H44" s="40">
        <f>IFERROR(INDEX('State Income (2001-2004)'!$C$2:$D$190,MATCH('Lookup Functions'!C44,'State Income (2001-2004)'!$C$2:$C$190,0),MATCH('Lookup Functions'!$G$1,'State Income (2001-2004)'!$C$1:$D$1,0)),"NO DATA")</f>
        <v>26808</v>
      </c>
    </row>
    <row r="45" spans="1:8" x14ac:dyDescent="0.25">
      <c r="A45" s="2" t="s">
        <v>47</v>
      </c>
      <c r="B45" s="2">
        <v>2001</v>
      </c>
      <c r="C45" s="2" t="s">
        <v>271</v>
      </c>
      <c r="D45" s="6">
        <v>20851820</v>
      </c>
      <c r="E45" s="6">
        <v>417036.4</v>
      </c>
      <c r="F45" s="42" t="str">
        <f>VLOOKUP($A45,'State Abbreviations'!$A$2:$B$52,2)</f>
        <v>TX</v>
      </c>
      <c r="G45" s="40">
        <f>IFERROR(VLOOKUP(C45,'State Income (2001-2004)'!$C$2:$D$190,2,FALSE),"NO DATA")</f>
        <v>28472</v>
      </c>
      <c r="H45" s="40">
        <f>IFERROR(INDEX('State Income (2001-2004)'!$C$2:$D$190,MATCH('Lookup Functions'!C45,'State Income (2001-2004)'!$C$2:$C$190,0),MATCH('Lookup Functions'!$G$1,'State Income (2001-2004)'!$C$1:$D$1,0)),"NO DATA")</f>
        <v>28472</v>
      </c>
    </row>
    <row r="46" spans="1:8" x14ac:dyDescent="0.25">
      <c r="A46" s="2" t="s">
        <v>48</v>
      </c>
      <c r="B46" s="2">
        <v>2001</v>
      </c>
      <c r="C46" s="2" t="s">
        <v>272</v>
      </c>
      <c r="D46" s="6">
        <v>2233169</v>
      </c>
      <c r="E46" s="6">
        <v>66995.069999999992</v>
      </c>
      <c r="F46" s="42" t="str">
        <f>VLOOKUP($A46,'State Abbreviations'!$A$2:$B$52,2)</f>
        <v>UT</v>
      </c>
      <c r="G46" s="40">
        <f>IFERROR(VLOOKUP(C46,'State Income (2001-2004)'!$C$2:$D$190,2,FALSE),"NO DATA")</f>
        <v>24033</v>
      </c>
      <c r="H46" s="40">
        <f>IFERROR(INDEX('State Income (2001-2004)'!$C$2:$D$190,MATCH('Lookup Functions'!C46,'State Income (2001-2004)'!$C$2:$C$190,0),MATCH('Lookup Functions'!$G$1,'State Income (2001-2004)'!$C$1:$D$1,0)),"NO DATA")</f>
        <v>24033</v>
      </c>
    </row>
    <row r="47" spans="1:8" x14ac:dyDescent="0.25">
      <c r="A47" s="2" t="s">
        <v>49</v>
      </c>
      <c r="B47" s="2">
        <v>2001</v>
      </c>
      <c r="C47" s="2" t="s">
        <v>273</v>
      </c>
      <c r="D47" s="6">
        <v>608827</v>
      </c>
      <c r="E47" s="6">
        <v>18264.809999999998</v>
      </c>
      <c r="F47" s="42" t="str">
        <f>VLOOKUP($A47,'State Abbreviations'!$A$2:$B$52,2)</f>
        <v>VT</v>
      </c>
      <c r="G47" s="40">
        <f>IFERROR(VLOOKUP(C47,'State Income (2001-2004)'!$C$2:$D$190,2,FALSE),"NO DATA")</f>
        <v>28756</v>
      </c>
      <c r="H47" s="40">
        <f>IFERROR(INDEX('State Income (2001-2004)'!$C$2:$D$190,MATCH('Lookup Functions'!C47,'State Income (2001-2004)'!$C$2:$C$190,0),MATCH('Lookup Functions'!$G$1,'State Income (2001-2004)'!$C$1:$D$1,0)),"NO DATA")</f>
        <v>28756</v>
      </c>
    </row>
    <row r="48" spans="1:8" x14ac:dyDescent="0.25">
      <c r="A48" s="2" t="s">
        <v>50</v>
      </c>
      <c r="B48" s="2">
        <v>2001</v>
      </c>
      <c r="C48" s="2" t="s">
        <v>274</v>
      </c>
      <c r="D48" s="6">
        <v>7078515</v>
      </c>
      <c r="E48" s="6">
        <v>212355.44999999998</v>
      </c>
      <c r="F48" s="42" t="str">
        <f>VLOOKUP($A48,'State Abbreviations'!$A$2:$B$52,2)</f>
        <v>VA</v>
      </c>
      <c r="G48" s="40">
        <f>IFERROR(VLOOKUP(C48,'State Income (2001-2004)'!$C$2:$D$190,2,FALSE),"NO DATA")</f>
        <v>32338</v>
      </c>
      <c r="H48" s="40">
        <f>IFERROR(INDEX('State Income (2001-2004)'!$C$2:$D$190,MATCH('Lookup Functions'!C48,'State Income (2001-2004)'!$C$2:$C$190,0),MATCH('Lookup Functions'!$G$1,'State Income (2001-2004)'!$C$1:$D$1,0)),"NO DATA")</f>
        <v>32338</v>
      </c>
    </row>
    <row r="49" spans="1:8" x14ac:dyDescent="0.25">
      <c r="A49" s="2" t="s">
        <v>51</v>
      </c>
      <c r="B49" s="2">
        <v>2001</v>
      </c>
      <c r="C49" s="2" t="s">
        <v>275</v>
      </c>
      <c r="D49" s="6">
        <v>5894121</v>
      </c>
      <c r="E49" s="6">
        <v>176823.63</v>
      </c>
      <c r="F49" s="42" t="str">
        <f>VLOOKUP($A49,'State Abbreviations'!$A$2:$B$52,2)</f>
        <v>WA</v>
      </c>
      <c r="G49" s="40">
        <f>IFERROR(VLOOKUP(C49,'State Income (2001-2004)'!$C$2:$D$190,2,FALSE),"NO DATA")</f>
        <v>31976</v>
      </c>
      <c r="H49" s="40">
        <f>IFERROR(INDEX('State Income (2001-2004)'!$C$2:$D$190,MATCH('Lookup Functions'!C49,'State Income (2001-2004)'!$C$2:$C$190,0),MATCH('Lookup Functions'!$G$1,'State Income (2001-2004)'!$C$1:$D$1,0)),"NO DATA")</f>
        <v>31976</v>
      </c>
    </row>
    <row r="50" spans="1:8" x14ac:dyDescent="0.25">
      <c r="A50" s="2" t="s">
        <v>52</v>
      </c>
      <c r="B50" s="2">
        <v>2001</v>
      </c>
      <c r="C50" s="2" t="s">
        <v>276</v>
      </c>
      <c r="D50" s="6">
        <v>1808344</v>
      </c>
      <c r="E50" s="6">
        <v>72333.759999999995</v>
      </c>
      <c r="F50" s="42" t="str">
        <f>VLOOKUP($A50,'State Abbreviations'!$A$2:$B$52,2)</f>
        <v>WV</v>
      </c>
      <c r="G50" s="40">
        <f>IFERROR(VLOOKUP(C50,'State Income (2001-2004)'!$C$2:$D$190,2,FALSE),"NO DATA")</f>
        <v>22862</v>
      </c>
      <c r="H50" s="40">
        <f>IFERROR(INDEX('State Income (2001-2004)'!$C$2:$D$190,MATCH('Lookup Functions'!C50,'State Income (2001-2004)'!$C$2:$C$190,0),MATCH('Lookup Functions'!$G$1,'State Income (2001-2004)'!$C$1:$D$1,0)),"NO DATA")</f>
        <v>22862</v>
      </c>
    </row>
    <row r="51" spans="1:8" x14ac:dyDescent="0.25">
      <c r="A51" s="2" t="s">
        <v>53</v>
      </c>
      <c r="B51" s="2">
        <v>2001</v>
      </c>
      <c r="C51" s="2" t="s">
        <v>277</v>
      </c>
      <c r="D51" s="6">
        <v>5363675</v>
      </c>
      <c r="E51" s="6">
        <v>214547</v>
      </c>
      <c r="F51" s="42" t="str">
        <f>VLOOKUP($A51,'State Abbreviations'!$A$2:$B$52,2)</f>
        <v>WI</v>
      </c>
      <c r="G51" s="40">
        <f>IFERROR(VLOOKUP(C51,'State Income (2001-2004)'!$C$2:$D$190,2,FALSE),"NO DATA")</f>
        <v>29196</v>
      </c>
      <c r="H51" s="40">
        <f>IFERROR(INDEX('State Income (2001-2004)'!$C$2:$D$190,MATCH('Lookup Functions'!C51,'State Income (2001-2004)'!$C$2:$C$190,0),MATCH('Lookup Functions'!$G$1,'State Income (2001-2004)'!$C$1:$D$1,0)),"NO DATA")</f>
        <v>29196</v>
      </c>
    </row>
    <row r="52" spans="1:8" x14ac:dyDescent="0.25">
      <c r="A52" s="2" t="s">
        <v>54</v>
      </c>
      <c r="B52" s="2">
        <v>2001</v>
      </c>
      <c r="C52" s="2" t="s">
        <v>278</v>
      </c>
      <c r="D52" s="6">
        <v>493782</v>
      </c>
      <c r="E52" s="6">
        <v>19751.28</v>
      </c>
      <c r="F52" s="42" t="str">
        <f>VLOOKUP($A52,'State Abbreviations'!$A$2:$B$52,2)</f>
        <v>WY</v>
      </c>
      <c r="G52" s="40">
        <f>IFERROR(VLOOKUP(C52,'State Income (2001-2004)'!$C$2:$D$190,2,FALSE),"NO DATA")</f>
        <v>29587</v>
      </c>
      <c r="H52" s="40">
        <f>IFERROR(INDEX('State Income (2001-2004)'!$C$2:$D$190,MATCH('Lookup Functions'!C52,'State Income (2001-2004)'!$C$2:$C$190,0),MATCH('Lookup Functions'!$G$1,'State Income (2001-2004)'!$C$1:$D$1,0)),"NO DATA")</f>
        <v>29587</v>
      </c>
    </row>
    <row r="53" spans="1:8" x14ac:dyDescent="0.25">
      <c r="A53" s="2" t="s">
        <v>4</v>
      </c>
      <c r="B53" s="2">
        <v>2002</v>
      </c>
      <c r="C53" s="2" t="s">
        <v>279</v>
      </c>
      <c r="D53" s="6">
        <v>4530182</v>
      </c>
      <c r="E53" s="6">
        <v>135905.46</v>
      </c>
      <c r="F53" s="42" t="str">
        <f>VLOOKUP($A53,'State Abbreviations'!$A$2:$B$52,2)</f>
        <v>AL</v>
      </c>
      <c r="G53" s="40">
        <f>IFERROR(VLOOKUP(C53,'State Income (2001-2004)'!$C$2:$D$190,2,FALSE),"NO DATA")</f>
        <v>25128</v>
      </c>
      <c r="H53" s="40">
        <f>IFERROR(INDEX('State Income (2001-2004)'!$C$2:$D$190,MATCH('Lookup Functions'!C53,'State Income (2001-2004)'!$C$2:$C$190,0),MATCH('Lookup Functions'!$G$1,'State Income (2001-2004)'!$C$1:$D$1,0)),"NO DATA")</f>
        <v>25128</v>
      </c>
    </row>
    <row r="54" spans="1:8" x14ac:dyDescent="0.25">
      <c r="A54" s="2" t="s">
        <v>5</v>
      </c>
      <c r="B54" s="2">
        <v>2002</v>
      </c>
      <c r="C54" s="2" t="s">
        <v>280</v>
      </c>
      <c r="D54" s="6">
        <v>655435</v>
      </c>
      <c r="E54" s="6">
        <v>19663.05</v>
      </c>
      <c r="F54" s="42" t="str">
        <f>VLOOKUP($A54,'State Abbreviations'!$A$2:$B$52,2)</f>
        <v>AK</v>
      </c>
      <c r="G54" s="40">
        <f>IFERROR(VLOOKUP(C54,'State Income (2001-2004)'!$C$2:$D$190,2,FALSE),"NO DATA")</f>
        <v>32151</v>
      </c>
      <c r="H54" s="40">
        <f>IFERROR(INDEX('State Income (2001-2004)'!$C$2:$D$190,MATCH('Lookup Functions'!C54,'State Income (2001-2004)'!$C$2:$C$190,0),MATCH('Lookup Functions'!$G$1,'State Income (2001-2004)'!$C$1:$D$1,0)),"NO DATA")</f>
        <v>32151</v>
      </c>
    </row>
    <row r="55" spans="1:8" x14ac:dyDescent="0.25">
      <c r="A55" s="2" t="s">
        <v>6</v>
      </c>
      <c r="B55" s="2">
        <v>2002</v>
      </c>
      <c r="C55" s="2" t="s">
        <v>281</v>
      </c>
      <c r="D55" s="6">
        <v>5743834</v>
      </c>
      <c r="E55" s="6">
        <v>114876.68000000001</v>
      </c>
      <c r="F55" s="42" t="str">
        <f>VLOOKUP($A55,'State Abbreviations'!$A$2:$B$52,2)</f>
        <v>AZ</v>
      </c>
      <c r="G55" s="40">
        <f>IFERROR(VLOOKUP(C55,'State Income (2001-2004)'!$C$2:$D$190,2,FALSE),"NO DATA")</f>
        <v>26183</v>
      </c>
      <c r="H55" s="40">
        <f>IFERROR(INDEX('State Income (2001-2004)'!$C$2:$D$190,MATCH('Lookup Functions'!C55,'State Income (2001-2004)'!$C$2:$C$190,0),MATCH('Lookup Functions'!$G$1,'State Income (2001-2004)'!$C$1:$D$1,0)),"NO DATA")</f>
        <v>26183</v>
      </c>
    </row>
    <row r="56" spans="1:8" x14ac:dyDescent="0.25">
      <c r="A56" s="2" t="s">
        <v>7</v>
      </c>
      <c r="B56" s="2">
        <v>2002</v>
      </c>
      <c r="C56" s="2" t="s">
        <v>282</v>
      </c>
      <c r="D56" s="6">
        <v>2752629</v>
      </c>
      <c r="E56" s="6">
        <v>110105.16</v>
      </c>
      <c r="F56" s="42" t="str">
        <f>VLOOKUP($A56,'State Abbreviations'!$A$2:$B$52,2)</f>
        <v>AR</v>
      </c>
      <c r="G56" s="40">
        <f>IFERROR(VLOOKUP(C56,'State Income (2001-2004)'!$C$2:$D$190,2,FALSE),"NO DATA")</f>
        <v>23512</v>
      </c>
      <c r="H56" s="40">
        <f>IFERROR(INDEX('State Income (2001-2004)'!$C$2:$D$190,MATCH('Lookup Functions'!C56,'State Income (2001-2004)'!$C$2:$C$190,0),MATCH('Lookup Functions'!$G$1,'State Income (2001-2004)'!$C$1:$D$1,0)),"NO DATA")</f>
        <v>23512</v>
      </c>
    </row>
    <row r="57" spans="1:8" x14ac:dyDescent="0.25">
      <c r="A57" s="2" t="s">
        <v>8</v>
      </c>
      <c r="B57" s="2">
        <v>2002</v>
      </c>
      <c r="C57" s="2" t="s">
        <v>283</v>
      </c>
      <c r="D57" s="6">
        <v>35893799</v>
      </c>
      <c r="E57" s="6">
        <v>1076813.97</v>
      </c>
      <c r="F57" s="42" t="str">
        <f>VLOOKUP($A57,'State Abbreviations'!$A$2:$B$52,2)</f>
        <v>CA</v>
      </c>
      <c r="G57" s="40">
        <f>IFERROR(VLOOKUP(C57,'State Income (2001-2004)'!$C$2:$D$190,2,FALSE),"NO DATA")</f>
        <v>32996</v>
      </c>
      <c r="H57" s="40">
        <f>IFERROR(INDEX('State Income (2001-2004)'!$C$2:$D$190,MATCH('Lookup Functions'!C57,'State Income (2001-2004)'!$C$2:$C$190,0),MATCH('Lookup Functions'!$G$1,'State Income (2001-2004)'!$C$1:$D$1,0)),"NO DATA")</f>
        <v>32996</v>
      </c>
    </row>
    <row r="58" spans="1:8" x14ac:dyDescent="0.25">
      <c r="A58" s="2" t="s">
        <v>9</v>
      </c>
      <c r="B58" s="2">
        <v>2002</v>
      </c>
      <c r="C58" s="2" t="s">
        <v>284</v>
      </c>
      <c r="D58" s="6">
        <v>4601403</v>
      </c>
      <c r="E58" s="6">
        <v>138042.09</v>
      </c>
      <c r="F58" s="42" t="str">
        <f>VLOOKUP($A58,'State Abbreviations'!$A$2:$B$52,2)</f>
        <v>CO</v>
      </c>
      <c r="G58" s="40">
        <f>IFERROR(VLOOKUP(C58,'State Income (2001-2004)'!$C$2:$D$190,2,FALSE),"NO DATA")</f>
        <v>33276</v>
      </c>
      <c r="H58" s="40">
        <f>IFERROR(INDEX('State Income (2001-2004)'!$C$2:$D$190,MATCH('Lookup Functions'!C58,'State Income (2001-2004)'!$C$2:$C$190,0),MATCH('Lookup Functions'!$G$1,'State Income (2001-2004)'!$C$1:$D$1,0)),"NO DATA")</f>
        <v>33276</v>
      </c>
    </row>
    <row r="59" spans="1:8" x14ac:dyDescent="0.25">
      <c r="A59" s="2" t="s">
        <v>10</v>
      </c>
      <c r="B59" s="2">
        <v>2002</v>
      </c>
      <c r="C59" s="2" t="s">
        <v>285</v>
      </c>
      <c r="D59" s="6">
        <v>3503604</v>
      </c>
      <c r="E59" s="6">
        <v>140144.16</v>
      </c>
      <c r="F59" s="42" t="str">
        <f>VLOOKUP($A59,'State Abbreviations'!$A$2:$B$52,2)</f>
        <v>CT</v>
      </c>
      <c r="G59" s="40">
        <f>IFERROR(VLOOKUP(C59,'State Income (2001-2004)'!$C$2:$D$190,2,FALSE),"NO DATA")</f>
        <v>42706</v>
      </c>
      <c r="H59" s="40">
        <f>IFERROR(INDEX('State Income (2001-2004)'!$C$2:$D$190,MATCH('Lookup Functions'!C59,'State Income (2001-2004)'!$C$2:$C$190,0),MATCH('Lookup Functions'!$G$1,'State Income (2001-2004)'!$C$1:$D$1,0)),"NO DATA")</f>
        <v>42706</v>
      </c>
    </row>
    <row r="60" spans="1:8" x14ac:dyDescent="0.25">
      <c r="A60" s="2" t="s">
        <v>11</v>
      </c>
      <c r="B60" s="2">
        <v>2002</v>
      </c>
      <c r="C60" s="2" t="s">
        <v>427</v>
      </c>
      <c r="D60" s="6">
        <v>830364</v>
      </c>
      <c r="E60" s="6">
        <v>33214.559999999998</v>
      </c>
      <c r="F60" s="42" t="str">
        <f>VLOOKUP($A60,'State Abbreviations'!$A$2:$B$52,2)</f>
        <v>DC</v>
      </c>
      <c r="G60" s="40" t="str">
        <f>IFERROR(VLOOKUP(C60,'State Income (2001-2004)'!$C$2:$D$190,2,FALSE),"NO DATA")</f>
        <v>NO DATA</v>
      </c>
      <c r="H60" s="40" t="str">
        <f>IFERROR(INDEX('State Income (2001-2004)'!$C$2:$D$190,MATCH('Lookup Functions'!C60,'State Income (2001-2004)'!$C$2:$C$190,0),MATCH('Lookup Functions'!$G$1,'State Income (2001-2004)'!$C$1:$D$1,0)),"NO DATA")</f>
        <v>NO DATA</v>
      </c>
    </row>
    <row r="61" spans="1:8" x14ac:dyDescent="0.25">
      <c r="A61" s="2" t="s">
        <v>12</v>
      </c>
      <c r="B61" s="2">
        <v>2002</v>
      </c>
      <c r="C61" s="2" t="s">
        <v>286</v>
      </c>
      <c r="D61" s="6">
        <v>553523</v>
      </c>
      <c r="E61" s="6">
        <v>16605.689999999999</v>
      </c>
      <c r="F61" s="42" t="str">
        <f>VLOOKUP($A61,'State Abbreviations'!$A$2:$B$52,2)</f>
        <v>DE</v>
      </c>
      <c r="G61" s="40">
        <f>IFERROR(VLOOKUP(C61,'State Income (2001-2004)'!$C$2:$D$190,2,FALSE),"NO DATA")</f>
        <v>42120</v>
      </c>
      <c r="H61" s="40">
        <f>IFERROR(INDEX('State Income (2001-2004)'!$C$2:$D$190,MATCH('Lookup Functions'!C61,'State Income (2001-2004)'!$C$2:$C$190,0),MATCH('Lookup Functions'!$G$1,'State Income (2001-2004)'!$C$1:$D$1,0)),"NO DATA")</f>
        <v>42120</v>
      </c>
    </row>
    <row r="62" spans="1:8" x14ac:dyDescent="0.25">
      <c r="A62" s="2" t="s">
        <v>13</v>
      </c>
      <c r="B62" s="2">
        <v>2002</v>
      </c>
      <c r="C62" s="2" t="s">
        <v>287</v>
      </c>
      <c r="D62" s="6">
        <v>17397161</v>
      </c>
      <c r="E62" s="6">
        <v>695886.44000000006</v>
      </c>
      <c r="F62" s="42" t="str">
        <f>VLOOKUP($A62,'State Abbreviations'!$A$2:$B$52,2)</f>
        <v>FL</v>
      </c>
      <c r="G62" s="40">
        <f>IFERROR(VLOOKUP(C62,'State Income (2001-2004)'!$C$2:$D$190,2,FALSE),"NO DATA")</f>
        <v>29596</v>
      </c>
      <c r="H62" s="40">
        <f>IFERROR(INDEX('State Income (2001-2004)'!$C$2:$D$190,MATCH('Lookup Functions'!C62,'State Income (2001-2004)'!$C$2:$C$190,0),MATCH('Lookup Functions'!$G$1,'State Income (2001-2004)'!$C$1:$D$1,0)),"NO DATA")</f>
        <v>29596</v>
      </c>
    </row>
    <row r="63" spans="1:8" x14ac:dyDescent="0.25">
      <c r="A63" s="2" t="s">
        <v>14</v>
      </c>
      <c r="B63" s="2">
        <v>2002</v>
      </c>
      <c r="C63" s="2" t="s">
        <v>288</v>
      </c>
      <c r="D63" s="6">
        <v>8829383</v>
      </c>
      <c r="E63" s="6">
        <v>176587.66</v>
      </c>
      <c r="F63" s="42" t="str">
        <f>VLOOKUP($A63,'State Abbreviations'!$A$2:$B$52,2)</f>
        <v>GA</v>
      </c>
      <c r="G63" s="40">
        <f>IFERROR(VLOOKUP(C63,'State Income (2001-2004)'!$C$2:$D$190,2,FALSE),"NO DATA")</f>
        <v>28821</v>
      </c>
      <c r="H63" s="40">
        <f>IFERROR(INDEX('State Income (2001-2004)'!$C$2:$D$190,MATCH('Lookup Functions'!C63,'State Income (2001-2004)'!$C$2:$C$190,0),MATCH('Lookup Functions'!$G$1,'State Income (2001-2004)'!$C$1:$D$1,0)),"NO DATA")</f>
        <v>28821</v>
      </c>
    </row>
    <row r="64" spans="1:8" x14ac:dyDescent="0.25">
      <c r="A64" s="2" t="s">
        <v>15</v>
      </c>
      <c r="B64" s="2">
        <v>2002</v>
      </c>
      <c r="C64" s="2" t="s">
        <v>289</v>
      </c>
      <c r="D64" s="6">
        <v>1262840</v>
      </c>
      <c r="E64" s="6">
        <v>50513.599999999999</v>
      </c>
      <c r="F64" s="42" t="str">
        <f>VLOOKUP($A64,'State Abbreviations'!$A$2:$B$52,2)</f>
        <v>HI</v>
      </c>
      <c r="G64" s="40">
        <f>IFERROR(VLOOKUP(C64,'State Income (2001-2004)'!$C$2:$D$190,2,FALSE),"NO DATA")</f>
        <v>30001</v>
      </c>
      <c r="H64" s="40">
        <f>IFERROR(INDEX('State Income (2001-2004)'!$C$2:$D$190,MATCH('Lookup Functions'!C64,'State Income (2001-2004)'!$C$2:$C$190,0),MATCH('Lookup Functions'!$G$1,'State Income (2001-2004)'!$C$1:$D$1,0)),"NO DATA")</f>
        <v>30001</v>
      </c>
    </row>
    <row r="65" spans="1:8" x14ac:dyDescent="0.25">
      <c r="A65" s="2" t="s">
        <v>16</v>
      </c>
      <c r="B65" s="2">
        <v>2002</v>
      </c>
      <c r="C65" s="2" t="s">
        <v>290</v>
      </c>
      <c r="D65" s="6">
        <v>1393262</v>
      </c>
      <c r="E65" s="6">
        <v>55730.48</v>
      </c>
      <c r="F65" s="42" t="str">
        <f>VLOOKUP($A65,'State Abbreviations'!$A$2:$B$52,2)</f>
        <v>ID</v>
      </c>
      <c r="G65" s="40">
        <f>IFERROR(VLOOKUP(C65,'State Income (2001-2004)'!$C$2:$D$190,2,FALSE),"NO DATA")</f>
        <v>25057</v>
      </c>
      <c r="H65" s="40">
        <f>IFERROR(INDEX('State Income (2001-2004)'!$C$2:$D$190,MATCH('Lookup Functions'!C65,'State Income (2001-2004)'!$C$2:$C$190,0),MATCH('Lookup Functions'!$G$1,'State Income (2001-2004)'!$C$1:$D$1,0)),"NO DATA")</f>
        <v>25057</v>
      </c>
    </row>
    <row r="66" spans="1:8" x14ac:dyDescent="0.25">
      <c r="A66" s="2" t="s">
        <v>17</v>
      </c>
      <c r="B66" s="2">
        <v>2002</v>
      </c>
      <c r="C66" s="2" t="s">
        <v>291</v>
      </c>
      <c r="D66" s="6">
        <v>12713634</v>
      </c>
      <c r="E66" s="6">
        <v>381409.01999999996</v>
      </c>
      <c r="F66" s="42" t="str">
        <f>VLOOKUP($A66,'State Abbreviations'!$A$2:$B$52,2)</f>
        <v>IL</v>
      </c>
      <c r="G66" s="40">
        <f>IFERROR(VLOOKUP(C66,'State Income (2001-2004)'!$C$2:$D$190,2,FALSE),"NO DATA")</f>
        <v>33404</v>
      </c>
      <c r="H66" s="40">
        <f>IFERROR(INDEX('State Income (2001-2004)'!$C$2:$D$190,MATCH('Lookup Functions'!C66,'State Income (2001-2004)'!$C$2:$C$190,0),MATCH('Lookup Functions'!$G$1,'State Income (2001-2004)'!$C$1:$D$1,0)),"NO DATA")</f>
        <v>33404</v>
      </c>
    </row>
    <row r="67" spans="1:8" x14ac:dyDescent="0.25">
      <c r="A67" s="2" t="s">
        <v>18</v>
      </c>
      <c r="B67" s="2">
        <v>2002</v>
      </c>
      <c r="C67" s="2" t="s">
        <v>292</v>
      </c>
      <c r="D67" s="6">
        <v>6237569</v>
      </c>
      <c r="E67" s="6">
        <v>187127.07</v>
      </c>
      <c r="F67" s="42" t="str">
        <f>VLOOKUP($A67,'State Abbreviations'!$A$2:$B$52,2)</f>
        <v>IN</v>
      </c>
      <c r="G67" s="40">
        <f>IFERROR(VLOOKUP(C67,'State Income (2001-2004)'!$C$2:$D$190,2,FALSE),"NO DATA")</f>
        <v>28240</v>
      </c>
      <c r="H67" s="40">
        <f>IFERROR(INDEX('State Income (2001-2004)'!$C$2:$D$190,MATCH('Lookup Functions'!C67,'State Income (2001-2004)'!$C$2:$C$190,0),MATCH('Lookup Functions'!$G$1,'State Income (2001-2004)'!$C$1:$D$1,0)),"NO DATA")</f>
        <v>28240</v>
      </c>
    </row>
    <row r="68" spans="1:8" x14ac:dyDescent="0.25">
      <c r="A68" s="2" t="s">
        <v>19</v>
      </c>
      <c r="B68" s="2">
        <v>2002</v>
      </c>
      <c r="C68" s="2" t="s">
        <v>293</v>
      </c>
      <c r="D68" s="6">
        <v>2954451</v>
      </c>
      <c r="E68" s="6">
        <v>59089.020000000004</v>
      </c>
      <c r="F68" s="42" t="str">
        <f>VLOOKUP($A68,'State Abbreviations'!$A$2:$B$52,2)</f>
        <v>IA</v>
      </c>
      <c r="G68" s="40">
        <f>IFERROR(VLOOKUP(C68,'State Income (2001-2004)'!$C$2:$D$190,2,FALSE),"NO DATA")</f>
        <v>28280</v>
      </c>
      <c r="H68" s="40">
        <f>IFERROR(INDEX('State Income (2001-2004)'!$C$2:$D$190,MATCH('Lookup Functions'!C68,'State Income (2001-2004)'!$C$2:$C$190,0),MATCH('Lookup Functions'!$G$1,'State Income (2001-2004)'!$C$1:$D$1,0)),"NO DATA")</f>
        <v>28280</v>
      </c>
    </row>
    <row r="69" spans="1:8" x14ac:dyDescent="0.25">
      <c r="A69" s="2" t="s">
        <v>20</v>
      </c>
      <c r="B69" s="2">
        <v>2002</v>
      </c>
      <c r="C69" s="2" t="s">
        <v>294</v>
      </c>
      <c r="D69" s="6">
        <v>2735502</v>
      </c>
      <c r="E69" s="6">
        <v>109420.08</v>
      </c>
      <c r="F69" s="42" t="str">
        <f>VLOOKUP($A69,'State Abbreviations'!$A$2:$B$52,2)</f>
        <v>KS</v>
      </c>
      <c r="G69" s="40">
        <f>IFERROR(VLOOKUP(C69,'State Income (2001-2004)'!$C$2:$D$190,2,FALSE),"NO DATA")</f>
        <v>29141</v>
      </c>
      <c r="H69" s="40">
        <f>IFERROR(INDEX('State Income (2001-2004)'!$C$2:$D$190,MATCH('Lookup Functions'!C69,'State Income (2001-2004)'!$C$2:$C$190,0),MATCH('Lookup Functions'!$G$1,'State Income (2001-2004)'!$C$1:$D$1,0)),"NO DATA")</f>
        <v>29141</v>
      </c>
    </row>
    <row r="70" spans="1:8" x14ac:dyDescent="0.25">
      <c r="A70" s="2" t="s">
        <v>21</v>
      </c>
      <c r="B70" s="2">
        <v>2002</v>
      </c>
      <c r="C70" s="2" t="s">
        <v>428</v>
      </c>
      <c r="D70" s="6">
        <v>4145922</v>
      </c>
      <c r="E70" s="6">
        <v>124377.65999999999</v>
      </c>
      <c r="F70" s="42" t="str">
        <f>VLOOKUP($A70,'State Abbreviations'!$A$2:$B$52,2)</f>
        <v>KY</v>
      </c>
      <c r="G70" s="40" t="str">
        <f>IFERROR(VLOOKUP(C70,'State Income (2001-2004)'!$C$2:$D$190,2,FALSE),"NO DATA")</f>
        <v>NO DATA</v>
      </c>
      <c r="H70" s="40" t="str">
        <f>IFERROR(INDEX('State Income (2001-2004)'!$C$2:$D$190,MATCH('Lookup Functions'!C70,'State Income (2001-2004)'!$C$2:$C$190,0),MATCH('Lookup Functions'!$G$1,'State Income (2001-2004)'!$C$1:$D$1,0)),"NO DATA")</f>
        <v>NO DATA</v>
      </c>
    </row>
    <row r="71" spans="1:8" x14ac:dyDescent="0.25">
      <c r="A71" s="2" t="s">
        <v>22</v>
      </c>
      <c r="B71" s="2">
        <v>2002</v>
      </c>
      <c r="C71" s="2" t="s">
        <v>295</v>
      </c>
      <c r="D71" s="6">
        <v>4515770</v>
      </c>
      <c r="E71" s="6">
        <v>180630.80000000002</v>
      </c>
      <c r="F71" s="42" t="str">
        <f>VLOOKUP($A71,'State Abbreviations'!$A$2:$B$52,2)</f>
        <v>LA</v>
      </c>
      <c r="G71" s="40">
        <f>IFERROR(VLOOKUP(C71,'State Income (2001-2004)'!$C$2:$D$190,2,FALSE),"NO DATA")</f>
        <v>25446</v>
      </c>
      <c r="H71" s="40">
        <f>IFERROR(INDEX('State Income (2001-2004)'!$C$2:$D$190,MATCH('Lookup Functions'!C71,'State Income (2001-2004)'!$C$2:$C$190,0),MATCH('Lookup Functions'!$G$1,'State Income (2001-2004)'!$C$1:$D$1,0)),"NO DATA")</f>
        <v>25446</v>
      </c>
    </row>
    <row r="72" spans="1:8" x14ac:dyDescent="0.25">
      <c r="A72" s="2" t="s">
        <v>23</v>
      </c>
      <c r="B72" s="2">
        <v>2002</v>
      </c>
      <c r="C72" s="2" t="s">
        <v>296</v>
      </c>
      <c r="D72" s="6">
        <v>1317253</v>
      </c>
      <c r="E72" s="6">
        <v>52690.12</v>
      </c>
      <c r="F72" s="42" t="str">
        <f>VLOOKUP($A72,'State Abbreviations'!$A$2:$B$52,2)</f>
        <v>ME</v>
      </c>
      <c r="G72" s="40">
        <f>IFERROR(VLOOKUP(C72,'State Income (2001-2004)'!$C$2:$D$190,2,FALSE),"NO DATA")</f>
        <v>27744</v>
      </c>
      <c r="H72" s="40">
        <f>IFERROR(INDEX('State Income (2001-2004)'!$C$2:$D$190,MATCH('Lookup Functions'!C72,'State Income (2001-2004)'!$C$2:$C$190,0),MATCH('Lookup Functions'!$G$1,'State Income (2001-2004)'!$C$1:$D$1,0)),"NO DATA")</f>
        <v>27744</v>
      </c>
    </row>
    <row r="73" spans="1:8" x14ac:dyDescent="0.25">
      <c r="A73" s="2" t="s">
        <v>24</v>
      </c>
      <c r="B73" s="2">
        <v>2002</v>
      </c>
      <c r="C73" s="2" t="s">
        <v>429</v>
      </c>
      <c r="D73" s="6">
        <v>5558058</v>
      </c>
      <c r="E73" s="6">
        <v>111161.16</v>
      </c>
      <c r="F73" s="42" t="str">
        <f>VLOOKUP($A73,'State Abbreviations'!$A$2:$B$52,2)</f>
        <v>MD</v>
      </c>
      <c r="G73" s="40" t="str">
        <f>IFERROR(VLOOKUP(C73,'State Income (2001-2004)'!$C$2:$D$190,2,FALSE),"NO DATA")</f>
        <v>NO DATA</v>
      </c>
      <c r="H73" s="40" t="str">
        <f>IFERROR(INDEX('State Income (2001-2004)'!$C$2:$D$190,MATCH('Lookup Functions'!C73,'State Income (2001-2004)'!$C$2:$C$190,0),MATCH('Lookup Functions'!$G$1,'State Income (2001-2004)'!$C$1:$D$1,0)),"NO DATA")</f>
        <v>NO DATA</v>
      </c>
    </row>
    <row r="74" spans="1:8" x14ac:dyDescent="0.25">
      <c r="A74" s="2" t="s">
        <v>25</v>
      </c>
      <c r="B74" s="2">
        <v>2002</v>
      </c>
      <c r="C74" s="2" t="s">
        <v>297</v>
      </c>
      <c r="D74" s="6">
        <v>6416505</v>
      </c>
      <c r="E74" s="6">
        <v>192495.15</v>
      </c>
      <c r="F74" s="42" t="str">
        <f>VLOOKUP($A74,'State Abbreviations'!$A$2:$B$52,2)</f>
        <v>MA</v>
      </c>
      <c r="G74" s="40">
        <f>IFERROR(VLOOKUP(C74,'State Income (2001-2004)'!$C$2:$D$190,2,FALSE),"NO DATA")</f>
        <v>39244</v>
      </c>
      <c r="H74" s="40">
        <f>IFERROR(INDEX('State Income (2001-2004)'!$C$2:$D$190,MATCH('Lookup Functions'!C74,'State Income (2001-2004)'!$C$2:$C$190,0),MATCH('Lookup Functions'!$G$1,'State Income (2001-2004)'!$C$1:$D$1,0)),"NO DATA")</f>
        <v>39244</v>
      </c>
    </row>
    <row r="75" spans="1:8" x14ac:dyDescent="0.25">
      <c r="A75" s="2" t="s">
        <v>26</v>
      </c>
      <c r="B75" s="2">
        <v>2002</v>
      </c>
      <c r="C75" s="2" t="s">
        <v>298</v>
      </c>
      <c r="D75" s="6">
        <v>10112620</v>
      </c>
      <c r="E75" s="6">
        <v>202252.4</v>
      </c>
      <c r="F75" s="42" t="str">
        <f>VLOOKUP($A75,'State Abbreviations'!$A$2:$B$52,2)</f>
        <v>MI</v>
      </c>
      <c r="G75" s="40">
        <f>IFERROR(VLOOKUP(C75,'State Income (2001-2004)'!$C$2:$D$190,2,FALSE),"NO DATA")</f>
        <v>30296</v>
      </c>
      <c r="H75" s="40">
        <f>IFERROR(INDEX('State Income (2001-2004)'!$C$2:$D$190,MATCH('Lookup Functions'!C75,'State Income (2001-2004)'!$C$2:$C$190,0),MATCH('Lookup Functions'!$G$1,'State Income (2001-2004)'!$C$1:$D$1,0)),"NO DATA")</f>
        <v>30296</v>
      </c>
    </row>
    <row r="76" spans="1:8" x14ac:dyDescent="0.25">
      <c r="A76" s="2" t="s">
        <v>27</v>
      </c>
      <c r="B76" s="2">
        <v>2002</v>
      </c>
      <c r="C76" s="2" t="s">
        <v>299</v>
      </c>
      <c r="D76" s="6">
        <v>5100958</v>
      </c>
      <c r="E76" s="6">
        <v>102019.16</v>
      </c>
      <c r="F76" s="42" t="str">
        <f>VLOOKUP($A76,'State Abbreviations'!$A$2:$B$52,2)</f>
        <v>MN</v>
      </c>
      <c r="G76" s="40">
        <f>IFERROR(VLOOKUP(C76,'State Income (2001-2004)'!$C$2:$D$190,2,FALSE),"NO DATA")</f>
        <v>34071</v>
      </c>
      <c r="H76" s="40">
        <f>IFERROR(INDEX('State Income (2001-2004)'!$C$2:$D$190,MATCH('Lookup Functions'!C76,'State Income (2001-2004)'!$C$2:$C$190,0),MATCH('Lookup Functions'!$G$1,'State Income (2001-2004)'!$C$1:$D$1,0)),"NO DATA")</f>
        <v>34071</v>
      </c>
    </row>
    <row r="77" spans="1:8" x14ac:dyDescent="0.25">
      <c r="A77" s="2" t="s">
        <v>28</v>
      </c>
      <c r="B77" s="2">
        <v>2002</v>
      </c>
      <c r="C77" s="2" t="s">
        <v>300</v>
      </c>
      <c r="D77" s="6">
        <v>2902966</v>
      </c>
      <c r="E77" s="6">
        <v>58059.32</v>
      </c>
      <c r="F77" s="42" t="str">
        <f>VLOOKUP($A77,'State Abbreviations'!$A$2:$B$52,2)</f>
        <v>MS</v>
      </c>
      <c r="G77" s="40">
        <f>IFERROR(VLOOKUP(C77,'State Income (2001-2004)'!$C$2:$D$190,2,FALSE),"NO DATA")</f>
        <v>22372</v>
      </c>
      <c r="H77" s="40">
        <f>IFERROR(INDEX('State Income (2001-2004)'!$C$2:$D$190,MATCH('Lookup Functions'!C77,'State Income (2001-2004)'!$C$2:$C$190,0),MATCH('Lookup Functions'!$G$1,'State Income (2001-2004)'!$C$1:$D$1,0)),"NO DATA")</f>
        <v>22372</v>
      </c>
    </row>
    <row r="78" spans="1:8" x14ac:dyDescent="0.25">
      <c r="A78" s="2" t="s">
        <v>29</v>
      </c>
      <c r="B78" s="2">
        <v>2002</v>
      </c>
      <c r="C78" s="2" t="s">
        <v>301</v>
      </c>
      <c r="D78" s="6">
        <v>5754618</v>
      </c>
      <c r="E78" s="6">
        <v>115092.36</v>
      </c>
      <c r="F78" s="42" t="str">
        <f>VLOOKUP($A78,'State Abbreviations'!$A$2:$B$52,2)</f>
        <v>MO</v>
      </c>
      <c r="G78" s="40">
        <f>IFERROR(VLOOKUP(C78,'State Income (2001-2004)'!$C$2:$D$190,2,FALSE),"NO DATA")</f>
        <v>28936</v>
      </c>
      <c r="H78" s="40">
        <f>IFERROR(INDEX('State Income (2001-2004)'!$C$2:$D$190,MATCH('Lookup Functions'!C78,'State Income (2001-2004)'!$C$2:$C$190,0),MATCH('Lookup Functions'!$G$1,'State Income (2001-2004)'!$C$1:$D$1,0)),"NO DATA")</f>
        <v>28936</v>
      </c>
    </row>
    <row r="79" spans="1:8" x14ac:dyDescent="0.25">
      <c r="A79" s="2" t="s">
        <v>30</v>
      </c>
      <c r="B79" s="2">
        <v>2002</v>
      </c>
      <c r="C79" s="2" t="s">
        <v>302</v>
      </c>
      <c r="D79" s="6">
        <v>926865</v>
      </c>
      <c r="E79" s="6">
        <v>27805.95</v>
      </c>
      <c r="F79" s="42" t="str">
        <f>VLOOKUP($A79,'State Abbreviations'!$A$2:$B$52,2)</f>
        <v>MT</v>
      </c>
      <c r="G79" s="40">
        <f>IFERROR(VLOOKUP(C79,'State Income (2001-2004)'!$C$2:$D$190,2,FALSE),"NO DATA")</f>
        <v>25020</v>
      </c>
      <c r="H79" s="40">
        <f>IFERROR(INDEX('State Income (2001-2004)'!$C$2:$D$190,MATCH('Lookup Functions'!C79,'State Income (2001-2004)'!$C$2:$C$190,0),MATCH('Lookup Functions'!$G$1,'State Income (2001-2004)'!$C$1:$D$1,0)),"NO DATA")</f>
        <v>25020</v>
      </c>
    </row>
    <row r="80" spans="1:8" x14ac:dyDescent="0.25">
      <c r="A80" s="2" t="s">
        <v>31</v>
      </c>
      <c r="B80" s="2">
        <v>2002</v>
      </c>
      <c r="C80" s="2" t="s">
        <v>303</v>
      </c>
      <c r="D80" s="6">
        <v>1747214</v>
      </c>
      <c r="E80" s="6">
        <v>69888.56</v>
      </c>
      <c r="F80" s="42" t="str">
        <f>VLOOKUP($A80,'State Abbreviations'!$A$2:$B$52,2)</f>
        <v>NE</v>
      </c>
      <c r="G80" s="40">
        <f>IFERROR(VLOOKUP(C80,'State Income (2001-2004)'!$C$2:$D$190,2,FALSE),"NO DATA")</f>
        <v>29771</v>
      </c>
      <c r="H80" s="40">
        <f>IFERROR(INDEX('State Income (2001-2004)'!$C$2:$D$190,MATCH('Lookup Functions'!C80,'State Income (2001-2004)'!$C$2:$C$190,0),MATCH('Lookup Functions'!$G$1,'State Income (2001-2004)'!$C$1:$D$1,0)),"NO DATA")</f>
        <v>29771</v>
      </c>
    </row>
    <row r="81" spans="1:8" x14ac:dyDescent="0.25">
      <c r="A81" s="2" t="s">
        <v>32</v>
      </c>
      <c r="B81" s="2">
        <v>2002</v>
      </c>
      <c r="C81" s="2" t="s">
        <v>304</v>
      </c>
      <c r="D81" s="6">
        <v>2334771</v>
      </c>
      <c r="E81" s="6">
        <v>93390.84</v>
      </c>
      <c r="F81" s="42" t="str">
        <f>VLOOKUP($A81,'State Abbreviations'!$A$2:$B$52,2)</f>
        <v>NV</v>
      </c>
      <c r="G81" s="40">
        <f>IFERROR(VLOOKUP(C81,'State Income (2001-2004)'!$C$2:$D$190,2,FALSE),"NO DATA")</f>
        <v>30180</v>
      </c>
      <c r="H81" s="40">
        <f>IFERROR(INDEX('State Income (2001-2004)'!$C$2:$D$190,MATCH('Lookup Functions'!C81,'State Income (2001-2004)'!$C$2:$C$190,0),MATCH('Lookup Functions'!$G$1,'State Income (2001-2004)'!$C$1:$D$1,0)),"NO DATA")</f>
        <v>30180</v>
      </c>
    </row>
    <row r="82" spans="1:8" x14ac:dyDescent="0.25">
      <c r="A82" s="2" t="s">
        <v>33</v>
      </c>
      <c r="B82" s="2">
        <v>2002</v>
      </c>
      <c r="C82" s="2" t="s">
        <v>305</v>
      </c>
      <c r="D82" s="6">
        <v>1299500</v>
      </c>
      <c r="E82" s="6">
        <v>51980</v>
      </c>
      <c r="F82" s="42" t="str">
        <f>VLOOKUP($A82,'State Abbreviations'!$A$2:$B$52,2)</f>
        <v>NH</v>
      </c>
      <c r="G82" s="40">
        <f>IFERROR(VLOOKUP(C82,'State Income (2001-2004)'!$C$2:$D$190,2,FALSE),"NO DATA")</f>
        <v>34334</v>
      </c>
      <c r="H82" s="40">
        <f>IFERROR(INDEX('State Income (2001-2004)'!$C$2:$D$190,MATCH('Lookup Functions'!C82,'State Income (2001-2004)'!$C$2:$C$190,0),MATCH('Lookup Functions'!$G$1,'State Income (2001-2004)'!$C$1:$D$1,0)),"NO DATA")</f>
        <v>34334</v>
      </c>
    </row>
    <row r="83" spans="1:8" x14ac:dyDescent="0.25">
      <c r="A83" s="2" t="s">
        <v>34</v>
      </c>
      <c r="B83" s="2">
        <v>2002</v>
      </c>
      <c r="C83" s="2" t="s">
        <v>306</v>
      </c>
      <c r="D83" s="6">
        <v>8698879</v>
      </c>
      <c r="E83" s="6">
        <v>260966.37</v>
      </c>
      <c r="F83" s="42" t="str">
        <f>VLOOKUP($A83,'State Abbreviations'!$A$2:$B$52,2)</f>
        <v>NJ</v>
      </c>
      <c r="G83" s="40">
        <f>IFERROR(VLOOKUP(C83,'State Income (2001-2004)'!$C$2:$D$190,2,FALSE),"NO DATA")</f>
        <v>39453</v>
      </c>
      <c r="H83" s="40">
        <f>IFERROR(INDEX('State Income (2001-2004)'!$C$2:$D$190,MATCH('Lookup Functions'!C83,'State Income (2001-2004)'!$C$2:$C$190,0),MATCH('Lookup Functions'!$G$1,'State Income (2001-2004)'!$C$1:$D$1,0)),"NO DATA")</f>
        <v>39453</v>
      </c>
    </row>
    <row r="84" spans="1:8" x14ac:dyDescent="0.25">
      <c r="A84" s="2" t="s">
        <v>35</v>
      </c>
      <c r="B84" s="2">
        <v>2002</v>
      </c>
      <c r="C84" s="2" t="s">
        <v>307</v>
      </c>
      <c r="D84" s="6">
        <v>1903289</v>
      </c>
      <c r="E84" s="6">
        <v>76131.56</v>
      </c>
      <c r="F84" s="42" t="str">
        <f>VLOOKUP($A84,'State Abbreviations'!$A$2:$B$52,2)</f>
        <v>NM</v>
      </c>
      <c r="G84" s="40">
        <f>IFERROR(VLOOKUP(C84,'State Income (2001-2004)'!$C$2:$D$190,2,FALSE),"NO DATA")</f>
        <v>23941</v>
      </c>
      <c r="H84" s="40">
        <f>IFERROR(INDEX('State Income (2001-2004)'!$C$2:$D$190,MATCH('Lookup Functions'!C84,'State Income (2001-2004)'!$C$2:$C$190,0),MATCH('Lookup Functions'!$G$1,'State Income (2001-2004)'!$C$1:$D$1,0)),"NO DATA")</f>
        <v>23941</v>
      </c>
    </row>
    <row r="85" spans="1:8" x14ac:dyDescent="0.25">
      <c r="A85" s="2" t="s">
        <v>36</v>
      </c>
      <c r="B85" s="2">
        <v>2002</v>
      </c>
      <c r="C85" s="2" t="s">
        <v>308</v>
      </c>
      <c r="D85" s="6">
        <v>19227088</v>
      </c>
      <c r="E85" s="6">
        <v>576812.64</v>
      </c>
      <c r="F85" s="42" t="str">
        <f>VLOOKUP($A85,'State Abbreviations'!$A$2:$B$52,2)</f>
        <v>NY</v>
      </c>
      <c r="G85" s="40">
        <f>IFERROR(VLOOKUP(C85,'State Income (2001-2004)'!$C$2:$D$190,2,FALSE),"NO DATA")</f>
        <v>36043</v>
      </c>
      <c r="H85" s="40">
        <f>IFERROR(INDEX('State Income (2001-2004)'!$C$2:$D$190,MATCH('Lookup Functions'!C85,'State Income (2001-2004)'!$C$2:$C$190,0),MATCH('Lookup Functions'!$G$1,'State Income (2001-2004)'!$C$1:$D$1,0)),"NO DATA")</f>
        <v>36043</v>
      </c>
    </row>
    <row r="86" spans="1:8" x14ac:dyDescent="0.25">
      <c r="A86" s="2" t="s">
        <v>37</v>
      </c>
      <c r="B86" s="2">
        <v>2002</v>
      </c>
      <c r="C86" s="2" t="s">
        <v>309</v>
      </c>
      <c r="D86" s="6">
        <v>8541221</v>
      </c>
      <c r="E86" s="6">
        <v>341648.84</v>
      </c>
      <c r="F86" s="42" t="str">
        <f>VLOOKUP($A86,'State Abbreviations'!$A$2:$B$52,2)</f>
        <v>NC</v>
      </c>
      <c r="G86" s="40">
        <f>IFERROR(VLOOKUP(C86,'State Income (2001-2004)'!$C$2:$D$190,2,FALSE),"NO DATA")</f>
        <v>27711</v>
      </c>
      <c r="H86" s="40">
        <f>IFERROR(INDEX('State Income (2001-2004)'!$C$2:$D$190,MATCH('Lookup Functions'!C86,'State Income (2001-2004)'!$C$2:$C$190,0),MATCH('Lookup Functions'!$G$1,'State Income (2001-2004)'!$C$1:$D$1,0)),"NO DATA")</f>
        <v>27711</v>
      </c>
    </row>
    <row r="87" spans="1:8" x14ac:dyDescent="0.25">
      <c r="A87" s="2" t="s">
        <v>38</v>
      </c>
      <c r="B87" s="2">
        <v>2002</v>
      </c>
      <c r="C87" s="2" t="s">
        <v>310</v>
      </c>
      <c r="D87" s="6">
        <v>634366</v>
      </c>
      <c r="E87" s="6">
        <v>19030.98</v>
      </c>
      <c r="F87" s="42" t="str">
        <f>VLOOKUP($A87,'State Abbreviations'!$A$2:$B$52,2)</f>
        <v>ND</v>
      </c>
      <c r="G87" s="40">
        <f>IFERROR(VLOOKUP(C87,'State Income (2001-2004)'!$C$2:$D$190,2,FALSE),"NO DATA")</f>
        <v>26982</v>
      </c>
      <c r="H87" s="40">
        <f>IFERROR(INDEX('State Income (2001-2004)'!$C$2:$D$190,MATCH('Lookup Functions'!C87,'State Income (2001-2004)'!$C$2:$C$190,0),MATCH('Lookup Functions'!$G$1,'State Income (2001-2004)'!$C$1:$D$1,0)),"NO DATA")</f>
        <v>26982</v>
      </c>
    </row>
    <row r="88" spans="1:8" x14ac:dyDescent="0.25">
      <c r="A88" s="2" t="s">
        <v>39</v>
      </c>
      <c r="B88" s="2">
        <v>2002</v>
      </c>
      <c r="C88" s="2" t="s">
        <v>311</v>
      </c>
      <c r="D88" s="6">
        <v>11459011</v>
      </c>
      <c r="E88" s="6">
        <v>343770.33</v>
      </c>
      <c r="F88" s="42" t="str">
        <f>VLOOKUP($A88,'State Abbreviations'!$A$2:$B$52,2)</f>
        <v>OH</v>
      </c>
      <c r="G88" s="40">
        <f>IFERROR(VLOOKUP(C88,'State Income (2001-2004)'!$C$2:$D$190,2,FALSE),"NO DATA")</f>
        <v>29405</v>
      </c>
      <c r="H88" s="40">
        <f>IFERROR(INDEX('State Income (2001-2004)'!$C$2:$D$190,MATCH('Lookup Functions'!C88,'State Income (2001-2004)'!$C$2:$C$190,0),MATCH('Lookup Functions'!$G$1,'State Income (2001-2004)'!$C$1:$D$1,0)),"NO DATA")</f>
        <v>29405</v>
      </c>
    </row>
    <row r="89" spans="1:8" x14ac:dyDescent="0.25">
      <c r="A89" s="2" t="s">
        <v>40</v>
      </c>
      <c r="B89" s="2">
        <v>2002</v>
      </c>
      <c r="C89" s="2" t="s">
        <v>312</v>
      </c>
      <c r="D89" s="6">
        <v>3523553</v>
      </c>
      <c r="E89" s="6">
        <v>140942.12</v>
      </c>
      <c r="F89" s="42" t="str">
        <f>VLOOKUP($A89,'State Abbreviations'!$A$2:$B$52,2)</f>
        <v>OK</v>
      </c>
      <c r="G89" s="40">
        <f>IFERROR(VLOOKUP(C89,'State Income (2001-2004)'!$C$2:$D$190,2,FALSE),"NO DATA")</f>
        <v>25575</v>
      </c>
      <c r="H89" s="40">
        <f>IFERROR(INDEX('State Income (2001-2004)'!$C$2:$D$190,MATCH('Lookup Functions'!C89,'State Income (2001-2004)'!$C$2:$C$190,0),MATCH('Lookup Functions'!$G$1,'State Income (2001-2004)'!$C$1:$D$1,0)),"NO DATA")</f>
        <v>25575</v>
      </c>
    </row>
    <row r="90" spans="1:8" x14ac:dyDescent="0.25">
      <c r="A90" s="2" t="s">
        <v>41</v>
      </c>
      <c r="B90" s="2">
        <v>2002</v>
      </c>
      <c r="C90" s="2" t="s">
        <v>313</v>
      </c>
      <c r="D90" s="6">
        <v>3594586</v>
      </c>
      <c r="E90" s="6">
        <v>143783.44</v>
      </c>
      <c r="F90" s="42" t="str">
        <f>VLOOKUP($A90,'State Abbreviations'!$A$2:$B$52,2)</f>
        <v>OR</v>
      </c>
      <c r="G90" s="40">
        <f>IFERROR(VLOOKUP(C90,'State Income (2001-2004)'!$C$2:$D$190,2,FALSE),"NO DATA")</f>
        <v>28731</v>
      </c>
      <c r="H90" s="40">
        <f>IFERROR(INDEX('State Income (2001-2004)'!$C$2:$D$190,MATCH('Lookup Functions'!C90,'State Income (2001-2004)'!$C$2:$C$190,0),MATCH('Lookup Functions'!$G$1,'State Income (2001-2004)'!$C$1:$D$1,0)),"NO DATA")</f>
        <v>28731</v>
      </c>
    </row>
    <row r="91" spans="1:8" x14ac:dyDescent="0.25">
      <c r="A91" s="2" t="s">
        <v>42</v>
      </c>
      <c r="B91" s="2">
        <v>2002</v>
      </c>
      <c r="C91" s="2" t="s">
        <v>314</v>
      </c>
      <c r="D91" s="6">
        <v>12406292</v>
      </c>
      <c r="E91" s="6">
        <v>496251.68</v>
      </c>
      <c r="F91" s="42" t="str">
        <f>VLOOKUP($A91,'State Abbreviations'!$A$2:$B$52,2)</f>
        <v>PA</v>
      </c>
      <c r="G91" s="40">
        <f>IFERROR(VLOOKUP(C91,'State Income (2001-2004)'!$C$2:$D$190,2,FALSE),"NO DATA")</f>
        <v>31727</v>
      </c>
      <c r="H91" s="40">
        <f>IFERROR(INDEX('State Income (2001-2004)'!$C$2:$D$190,MATCH('Lookup Functions'!C91,'State Income (2001-2004)'!$C$2:$C$190,0),MATCH('Lookup Functions'!$G$1,'State Income (2001-2004)'!$C$1:$D$1,0)),"NO DATA")</f>
        <v>31727</v>
      </c>
    </row>
    <row r="92" spans="1:8" x14ac:dyDescent="0.25">
      <c r="A92" s="2" t="s">
        <v>43</v>
      </c>
      <c r="B92" s="2">
        <v>2002</v>
      </c>
      <c r="C92" s="2" t="s">
        <v>315</v>
      </c>
      <c r="D92" s="6">
        <v>1080632</v>
      </c>
      <c r="E92" s="6">
        <v>43225.279999999999</v>
      </c>
      <c r="F92" s="42" t="str">
        <f>VLOOKUP($A92,'State Abbreviations'!$A$2:$B$52,2)</f>
        <v>RI</v>
      </c>
      <c r="G92" s="40">
        <f>IFERROR(VLOOKUP(C92,'State Income (2001-2004)'!$C$2:$D$190,2,FALSE),"NO DATA")</f>
        <v>31319</v>
      </c>
      <c r="H92" s="40">
        <f>IFERROR(INDEX('State Income (2001-2004)'!$C$2:$D$190,MATCH('Lookup Functions'!C92,'State Income (2001-2004)'!$C$2:$C$190,0),MATCH('Lookup Functions'!$G$1,'State Income (2001-2004)'!$C$1:$D$1,0)),"NO DATA")</f>
        <v>31319</v>
      </c>
    </row>
    <row r="93" spans="1:8" x14ac:dyDescent="0.25">
      <c r="A93" s="2" t="s">
        <v>44</v>
      </c>
      <c r="B93" s="2">
        <v>2002</v>
      </c>
      <c r="C93" s="2" t="s">
        <v>316</v>
      </c>
      <c r="D93" s="6">
        <v>4198068</v>
      </c>
      <c r="E93" s="6">
        <v>83961.36</v>
      </c>
      <c r="F93" s="42" t="str">
        <f>VLOOKUP($A93,'State Abbreviations'!$A$2:$B$52,2)</f>
        <v>SC</v>
      </c>
      <c r="G93" s="40">
        <f>IFERROR(VLOOKUP(C93,'State Income (2001-2004)'!$C$2:$D$190,2,FALSE),"NO DATA")</f>
        <v>25400</v>
      </c>
      <c r="H93" s="40">
        <f>IFERROR(INDEX('State Income (2001-2004)'!$C$2:$D$190,MATCH('Lookup Functions'!C93,'State Income (2001-2004)'!$C$2:$C$190,0),MATCH('Lookup Functions'!$G$1,'State Income (2001-2004)'!$C$1:$D$1,0)),"NO DATA")</f>
        <v>25400</v>
      </c>
    </row>
    <row r="94" spans="1:8" x14ac:dyDescent="0.25">
      <c r="A94" s="2" t="s">
        <v>45</v>
      </c>
      <c r="B94" s="2">
        <v>2002</v>
      </c>
      <c r="C94" s="2" t="s">
        <v>317</v>
      </c>
      <c r="D94" s="6">
        <v>770883</v>
      </c>
      <c r="E94" s="6">
        <v>23126.489999999998</v>
      </c>
      <c r="F94" s="42" t="str">
        <f>VLOOKUP($A94,'State Abbreviations'!$A$2:$B$52,2)</f>
        <v>SD</v>
      </c>
      <c r="G94" s="40">
        <f>IFERROR(VLOOKUP(C94,'State Income (2001-2004)'!$C$2:$D$190,2,FALSE),"NO DATA")</f>
        <v>26894</v>
      </c>
      <c r="H94" s="40">
        <f>IFERROR(INDEX('State Income (2001-2004)'!$C$2:$D$190,MATCH('Lookup Functions'!C94,'State Income (2001-2004)'!$C$2:$C$190,0),MATCH('Lookup Functions'!$G$1,'State Income (2001-2004)'!$C$1:$D$1,0)),"NO DATA")</f>
        <v>26894</v>
      </c>
    </row>
    <row r="95" spans="1:8" x14ac:dyDescent="0.25">
      <c r="A95" s="2" t="s">
        <v>46</v>
      </c>
      <c r="B95" s="2">
        <v>2002</v>
      </c>
      <c r="C95" s="2" t="s">
        <v>318</v>
      </c>
      <c r="D95" s="6">
        <v>5900962</v>
      </c>
      <c r="E95" s="6">
        <v>118019.24</v>
      </c>
      <c r="F95" s="42" t="str">
        <f>VLOOKUP($A95,'State Abbreviations'!$A$2:$B$52,2)</f>
        <v>TN</v>
      </c>
      <c r="G95" s="40">
        <f>IFERROR(VLOOKUP(C95,'State Income (2001-2004)'!$C$2:$D$190,2,FALSE),"NO DATA")</f>
        <v>27671</v>
      </c>
      <c r="H95" s="40">
        <f>IFERROR(INDEX('State Income (2001-2004)'!$C$2:$D$190,MATCH('Lookup Functions'!C95,'State Income (2001-2004)'!$C$2:$C$190,0),MATCH('Lookup Functions'!$G$1,'State Income (2001-2004)'!$C$1:$D$1,0)),"NO DATA")</f>
        <v>27671</v>
      </c>
    </row>
    <row r="96" spans="1:8" x14ac:dyDescent="0.25">
      <c r="A96" s="2" t="s">
        <v>47</v>
      </c>
      <c r="B96" s="2">
        <v>2002</v>
      </c>
      <c r="C96" s="2" t="s">
        <v>319</v>
      </c>
      <c r="D96" s="6">
        <v>23764231</v>
      </c>
      <c r="E96" s="6">
        <v>950569.24</v>
      </c>
      <c r="F96" s="42" t="str">
        <f>VLOOKUP($A96,'State Abbreviations'!$A$2:$B$52,2)</f>
        <v>TX</v>
      </c>
      <c r="G96" s="40">
        <f>IFERROR(VLOOKUP(C96,'State Income (2001-2004)'!$C$2:$D$190,2,FALSE),"NO DATA")</f>
        <v>28551</v>
      </c>
      <c r="H96" s="40">
        <f>IFERROR(INDEX('State Income (2001-2004)'!$C$2:$D$190,MATCH('Lookup Functions'!C96,'State Income (2001-2004)'!$C$2:$C$190,0),MATCH('Lookup Functions'!$G$1,'State Income (2001-2004)'!$C$1:$D$1,0)),"NO DATA")</f>
        <v>28551</v>
      </c>
    </row>
    <row r="97" spans="1:8" x14ac:dyDescent="0.25">
      <c r="A97" s="2" t="s">
        <v>48</v>
      </c>
      <c r="B97" s="2">
        <v>2002</v>
      </c>
      <c r="C97" s="2" t="s">
        <v>320</v>
      </c>
      <c r="D97" s="6">
        <v>2389039</v>
      </c>
      <c r="E97" s="6">
        <v>47780.78</v>
      </c>
      <c r="F97" s="42" t="str">
        <f>VLOOKUP($A97,'State Abbreviations'!$A$2:$B$52,2)</f>
        <v>UT</v>
      </c>
      <c r="G97" s="40">
        <f>IFERROR(VLOOKUP(C97,'State Income (2001-2004)'!$C$2:$D$190,2,FALSE),"NO DATA")</f>
        <v>24306</v>
      </c>
      <c r="H97" s="40">
        <f>IFERROR(INDEX('State Income (2001-2004)'!$C$2:$D$190,MATCH('Lookup Functions'!C97,'State Income (2001-2004)'!$C$2:$C$190,0),MATCH('Lookup Functions'!$G$1,'State Income (2001-2004)'!$C$1:$D$1,0)),"NO DATA")</f>
        <v>24306</v>
      </c>
    </row>
    <row r="98" spans="1:8" x14ac:dyDescent="0.25">
      <c r="A98" s="2" t="s">
        <v>49</v>
      </c>
      <c r="B98" s="2">
        <v>2002</v>
      </c>
      <c r="C98" s="2" t="s">
        <v>321</v>
      </c>
      <c r="D98" s="6">
        <v>621394</v>
      </c>
      <c r="E98" s="6">
        <v>12427.880000000001</v>
      </c>
      <c r="F98" s="42" t="str">
        <f>VLOOKUP($A98,'State Abbreviations'!$A$2:$B$52,2)</f>
        <v>VT</v>
      </c>
      <c r="G98" s="40">
        <f>IFERROR(VLOOKUP(C98,'State Income (2001-2004)'!$C$2:$D$190,2,FALSE),"NO DATA")</f>
        <v>29567</v>
      </c>
      <c r="H98" s="40">
        <f>IFERROR(INDEX('State Income (2001-2004)'!$C$2:$D$190,MATCH('Lookup Functions'!C98,'State Income (2001-2004)'!$C$2:$C$190,0),MATCH('Lookup Functions'!$G$1,'State Income (2001-2004)'!$C$1:$D$1,0)),"NO DATA")</f>
        <v>29567</v>
      </c>
    </row>
    <row r="99" spans="1:8" x14ac:dyDescent="0.25">
      <c r="A99" s="2" t="s">
        <v>50</v>
      </c>
      <c r="B99" s="2">
        <v>2002</v>
      </c>
      <c r="C99" s="2" t="s">
        <v>322</v>
      </c>
      <c r="D99" s="6">
        <v>7459827</v>
      </c>
      <c r="E99" s="6">
        <v>298393.08</v>
      </c>
      <c r="F99" s="42" t="str">
        <f>VLOOKUP($A99,'State Abbreviations'!$A$2:$B$52,2)</f>
        <v>VA</v>
      </c>
      <c r="G99" s="40">
        <f>IFERROR(VLOOKUP(C99,'State Income (2001-2004)'!$C$2:$D$190,2,FALSE),"NO DATA")</f>
        <v>32922</v>
      </c>
      <c r="H99" s="40">
        <f>IFERROR(INDEX('State Income (2001-2004)'!$C$2:$D$190,MATCH('Lookup Functions'!C99,'State Income (2001-2004)'!$C$2:$C$190,0),MATCH('Lookup Functions'!$G$1,'State Income (2001-2004)'!$C$1:$D$1,0)),"NO DATA")</f>
        <v>32922</v>
      </c>
    </row>
    <row r="100" spans="1:8" x14ac:dyDescent="0.25">
      <c r="A100" s="2" t="s">
        <v>51</v>
      </c>
      <c r="B100" s="2">
        <v>2002</v>
      </c>
      <c r="C100" s="2" t="s">
        <v>323</v>
      </c>
      <c r="D100" s="6">
        <v>6203788</v>
      </c>
      <c r="E100" s="6">
        <v>124075.76000000001</v>
      </c>
      <c r="F100" s="42" t="str">
        <f>VLOOKUP($A100,'State Abbreviations'!$A$2:$B$52,2)</f>
        <v>WA</v>
      </c>
      <c r="G100" s="40">
        <f>IFERROR(VLOOKUP(C100,'State Income (2001-2004)'!$C$2:$D$190,2,FALSE),"NO DATA")</f>
        <v>32677</v>
      </c>
      <c r="H100" s="40">
        <f>IFERROR(INDEX('State Income (2001-2004)'!$C$2:$D$190,MATCH('Lookup Functions'!C100,'State Income (2001-2004)'!$C$2:$C$190,0),MATCH('Lookup Functions'!$G$1,'State Income (2001-2004)'!$C$1:$D$1,0)),"NO DATA")</f>
        <v>32677</v>
      </c>
    </row>
    <row r="101" spans="1:8" x14ac:dyDescent="0.25">
      <c r="A101" s="2" t="s">
        <v>52</v>
      </c>
      <c r="B101" s="2">
        <v>2002</v>
      </c>
      <c r="C101" s="2" t="s">
        <v>324</v>
      </c>
      <c r="D101" s="6">
        <v>1815354</v>
      </c>
      <c r="E101" s="6">
        <v>36307.08</v>
      </c>
      <c r="F101" s="42" t="str">
        <f>VLOOKUP($A101,'State Abbreviations'!$A$2:$B$52,2)</f>
        <v>WV</v>
      </c>
      <c r="G101" s="40">
        <f>IFERROR(VLOOKUP(C101,'State Income (2001-2004)'!$C$2:$D$190,2,FALSE),"NO DATA")</f>
        <v>23688</v>
      </c>
      <c r="H101" s="40">
        <f>IFERROR(INDEX('State Income (2001-2004)'!$C$2:$D$190,MATCH('Lookup Functions'!C101,'State Income (2001-2004)'!$C$2:$C$190,0),MATCH('Lookup Functions'!$G$1,'State Income (2001-2004)'!$C$1:$D$1,0)),"NO DATA")</f>
        <v>23688</v>
      </c>
    </row>
    <row r="102" spans="1:8" x14ac:dyDescent="0.25">
      <c r="A102" s="2" t="s">
        <v>53</v>
      </c>
      <c r="B102" s="2">
        <v>2002</v>
      </c>
      <c r="C102" s="2" t="s">
        <v>325</v>
      </c>
      <c r="D102" s="6">
        <v>5509026</v>
      </c>
      <c r="E102" s="6">
        <v>220361.04</v>
      </c>
      <c r="F102" s="42" t="str">
        <f>VLOOKUP($A102,'State Abbreviations'!$A$2:$B$52,2)</f>
        <v>WI</v>
      </c>
      <c r="G102" s="40">
        <f>IFERROR(VLOOKUP(C102,'State Income (2001-2004)'!$C$2:$D$190,2,FALSE),"NO DATA")</f>
        <v>29923</v>
      </c>
      <c r="H102" s="40">
        <f>IFERROR(INDEX('State Income (2001-2004)'!$C$2:$D$190,MATCH('Lookup Functions'!C102,'State Income (2001-2004)'!$C$2:$C$190,0),MATCH('Lookup Functions'!$G$1,'State Income (2001-2004)'!$C$1:$D$1,0)),"NO DATA")</f>
        <v>29923</v>
      </c>
    </row>
    <row r="103" spans="1:8" x14ac:dyDescent="0.25">
      <c r="A103" s="2" t="s">
        <v>54</v>
      </c>
      <c r="B103" s="2">
        <v>2002</v>
      </c>
      <c r="C103" s="2" t="s">
        <v>326</v>
      </c>
      <c r="D103" s="6">
        <v>506529</v>
      </c>
      <c r="E103" s="6">
        <v>15195.869999999999</v>
      </c>
      <c r="F103" s="42" t="str">
        <f>VLOOKUP($A103,'State Abbreviations'!$A$2:$B$52,2)</f>
        <v>WY</v>
      </c>
      <c r="G103" s="40">
        <f>IFERROR(VLOOKUP(C103,'State Income (2001-2004)'!$C$2:$D$190,2,FALSE),"NO DATA")</f>
        <v>30578</v>
      </c>
      <c r="H103" s="40">
        <f>IFERROR(INDEX('State Income (2001-2004)'!$C$2:$D$190,MATCH('Lookup Functions'!C103,'State Income (2001-2004)'!$C$2:$C$190,0),MATCH('Lookup Functions'!$G$1,'State Income (2001-2004)'!$C$1:$D$1,0)),"NO DATA")</f>
        <v>30578</v>
      </c>
    </row>
    <row r="104" spans="1:8" x14ac:dyDescent="0.25">
      <c r="A104" s="2" t="s">
        <v>4</v>
      </c>
      <c r="B104" s="2">
        <v>2003</v>
      </c>
      <c r="C104" s="2" t="s">
        <v>327</v>
      </c>
      <c r="D104" s="6">
        <v>4779735</v>
      </c>
      <c r="E104" s="6">
        <v>143392.04999999999</v>
      </c>
      <c r="F104" s="42" t="str">
        <f>VLOOKUP($A104,'State Abbreviations'!$A$2:$B$52,2)</f>
        <v>AL</v>
      </c>
      <c r="G104" s="40">
        <f>IFERROR(VLOOKUP(C104,'State Income (2001-2004)'!$C$2:$D$190,2,FALSE),"NO DATA")</f>
        <v>26338</v>
      </c>
      <c r="H104" s="40">
        <f>IFERROR(INDEX('State Income (2001-2004)'!$C$2:$D$190,MATCH('Lookup Functions'!C104,'State Income (2001-2004)'!$C$2:$C$190,0),MATCH('Lookup Functions'!$G$1,'State Income (2001-2004)'!$C$1:$D$1,0)),"NO DATA")</f>
        <v>26338</v>
      </c>
    </row>
    <row r="105" spans="1:8" x14ac:dyDescent="0.25">
      <c r="A105" s="2" t="s">
        <v>5</v>
      </c>
      <c r="B105" s="2">
        <v>2003</v>
      </c>
      <c r="C105" s="2" t="s">
        <v>328</v>
      </c>
      <c r="D105" s="6">
        <v>710231</v>
      </c>
      <c r="E105" s="6">
        <v>14204.62</v>
      </c>
      <c r="F105" s="42" t="str">
        <f>VLOOKUP($A105,'State Abbreviations'!$A$2:$B$52,2)</f>
        <v>AK</v>
      </c>
      <c r="G105" s="40">
        <f>IFERROR(VLOOKUP(C105,'State Income (2001-2004)'!$C$2:$D$190,2,FALSE),"NO DATA")</f>
        <v>33568</v>
      </c>
      <c r="H105" s="40">
        <f>IFERROR(INDEX('State Income (2001-2004)'!$C$2:$D$190,MATCH('Lookup Functions'!C105,'State Income (2001-2004)'!$C$2:$C$190,0),MATCH('Lookup Functions'!$G$1,'State Income (2001-2004)'!$C$1:$D$1,0)),"NO DATA")</f>
        <v>33568</v>
      </c>
    </row>
    <row r="106" spans="1:8" x14ac:dyDescent="0.25">
      <c r="A106" s="2" t="s">
        <v>6</v>
      </c>
      <c r="B106" s="2">
        <v>2003</v>
      </c>
      <c r="C106" s="2" t="s">
        <v>329</v>
      </c>
      <c r="D106" s="6">
        <v>6329013</v>
      </c>
      <c r="E106" s="6">
        <v>126580.26000000001</v>
      </c>
      <c r="F106" s="42" t="str">
        <f>VLOOKUP($A106,'State Abbreviations'!$A$2:$B$52,2)</f>
        <v>AZ</v>
      </c>
      <c r="G106" s="40">
        <f>IFERROR(VLOOKUP(C106,'State Income (2001-2004)'!$C$2:$D$190,2,FALSE),"NO DATA")</f>
        <v>26838</v>
      </c>
      <c r="H106" s="40">
        <f>IFERROR(INDEX('State Income (2001-2004)'!$C$2:$D$190,MATCH('Lookup Functions'!C106,'State Income (2001-2004)'!$C$2:$C$190,0),MATCH('Lookup Functions'!$G$1,'State Income (2001-2004)'!$C$1:$D$1,0)),"NO DATA")</f>
        <v>26838</v>
      </c>
    </row>
    <row r="107" spans="1:8" x14ac:dyDescent="0.25">
      <c r="A107" s="2" t="s">
        <v>7</v>
      </c>
      <c r="B107" s="2">
        <v>2003</v>
      </c>
      <c r="C107" s="2" t="s">
        <v>330</v>
      </c>
      <c r="D107" s="6">
        <v>2915921</v>
      </c>
      <c r="E107" s="6">
        <v>58318.42</v>
      </c>
      <c r="F107" s="42" t="str">
        <f>VLOOKUP($A107,'State Abbreviations'!$A$2:$B$52,2)</f>
        <v>AR</v>
      </c>
      <c r="G107" s="40">
        <f>IFERROR(VLOOKUP(C107,'State Income (2001-2004)'!$C$2:$D$190,2,FALSE),"NO DATA")</f>
        <v>24289</v>
      </c>
      <c r="H107" s="40">
        <f>IFERROR(INDEX('State Income (2001-2004)'!$C$2:$D$190,MATCH('Lookup Functions'!C107,'State Income (2001-2004)'!$C$2:$C$190,0),MATCH('Lookup Functions'!$G$1,'State Income (2001-2004)'!$C$1:$D$1,0)),"NO DATA")</f>
        <v>24289</v>
      </c>
    </row>
    <row r="108" spans="1:8" x14ac:dyDescent="0.25">
      <c r="A108" s="2" t="s">
        <v>8</v>
      </c>
      <c r="B108" s="2">
        <v>2003</v>
      </c>
      <c r="C108" s="2" t="s">
        <v>331</v>
      </c>
      <c r="D108" s="6">
        <v>37253956</v>
      </c>
      <c r="E108" s="6">
        <v>745079.12</v>
      </c>
      <c r="F108" s="42" t="str">
        <f>VLOOKUP($A108,'State Abbreviations'!$A$2:$B$52,2)</f>
        <v>CA</v>
      </c>
      <c r="G108" s="40">
        <f>IFERROR(VLOOKUP(C108,'State Income (2001-2004)'!$C$2:$D$190,2,FALSE),"NO DATA")</f>
        <v>33749</v>
      </c>
      <c r="H108" s="40">
        <f>IFERROR(INDEX('State Income (2001-2004)'!$C$2:$D$190,MATCH('Lookup Functions'!C108,'State Income (2001-2004)'!$C$2:$C$190,0),MATCH('Lookup Functions'!$G$1,'State Income (2001-2004)'!$C$1:$D$1,0)),"NO DATA")</f>
        <v>33749</v>
      </c>
    </row>
    <row r="109" spans="1:8" x14ac:dyDescent="0.25">
      <c r="A109" s="2" t="s">
        <v>9</v>
      </c>
      <c r="B109" s="2">
        <v>2003</v>
      </c>
      <c r="C109" s="2" t="s">
        <v>332</v>
      </c>
      <c r="D109" s="6">
        <v>5029196</v>
      </c>
      <c r="E109" s="6">
        <v>201167.84</v>
      </c>
      <c r="F109" s="42" t="str">
        <f>VLOOKUP($A109,'State Abbreviations'!$A$2:$B$52,2)</f>
        <v>CO</v>
      </c>
      <c r="G109" s="40">
        <f>IFERROR(VLOOKUP(C109,'State Income (2001-2004)'!$C$2:$D$190,2,FALSE),"NO DATA")</f>
        <v>34283</v>
      </c>
      <c r="H109" s="40">
        <f>IFERROR(INDEX('State Income (2001-2004)'!$C$2:$D$190,MATCH('Lookup Functions'!C109,'State Income (2001-2004)'!$C$2:$C$190,0),MATCH('Lookup Functions'!$G$1,'State Income (2001-2004)'!$C$1:$D$1,0)),"NO DATA")</f>
        <v>34283</v>
      </c>
    </row>
    <row r="110" spans="1:8" x14ac:dyDescent="0.25">
      <c r="A110" s="2" t="s">
        <v>10</v>
      </c>
      <c r="B110" s="2">
        <v>2003</v>
      </c>
      <c r="C110" s="2" t="s">
        <v>333</v>
      </c>
      <c r="D110" s="6">
        <v>3574097</v>
      </c>
      <c r="E110" s="6">
        <v>142963.88</v>
      </c>
      <c r="F110" s="42" t="str">
        <f>VLOOKUP($A110,'State Abbreviations'!$A$2:$B$52,2)</f>
        <v>CT</v>
      </c>
      <c r="G110" s="40">
        <f>IFERROR(VLOOKUP(C110,'State Income (2001-2004)'!$C$2:$D$190,2,FALSE),"NO DATA")</f>
        <v>43173</v>
      </c>
      <c r="H110" s="40">
        <f>IFERROR(INDEX('State Income (2001-2004)'!$C$2:$D$190,MATCH('Lookup Functions'!C110,'State Income (2001-2004)'!$C$2:$C$190,0),MATCH('Lookup Functions'!$G$1,'State Income (2001-2004)'!$C$1:$D$1,0)),"NO DATA")</f>
        <v>43173</v>
      </c>
    </row>
    <row r="111" spans="1:8" x14ac:dyDescent="0.25">
      <c r="A111" s="2" t="s">
        <v>11</v>
      </c>
      <c r="B111" s="2">
        <v>2003</v>
      </c>
      <c r="C111" s="2" t="s">
        <v>430</v>
      </c>
      <c r="D111" s="6">
        <v>897934</v>
      </c>
      <c r="E111" s="6">
        <v>26938.02</v>
      </c>
      <c r="F111" s="42" t="str">
        <f>VLOOKUP($A111,'State Abbreviations'!$A$2:$B$52,2)</f>
        <v>DC</v>
      </c>
      <c r="G111" s="40" t="str">
        <f>IFERROR(VLOOKUP(C111,'State Income (2001-2004)'!$C$2:$D$190,2,FALSE),"NO DATA")</f>
        <v>NO DATA</v>
      </c>
      <c r="H111" s="40" t="str">
        <f>IFERROR(INDEX('State Income (2001-2004)'!$C$2:$D$190,MATCH('Lookup Functions'!C111,'State Income (2001-2004)'!$C$2:$C$190,0),MATCH('Lookup Functions'!$G$1,'State Income (2001-2004)'!$C$1:$D$1,0)),"NO DATA")</f>
        <v>NO DATA</v>
      </c>
    </row>
    <row r="112" spans="1:8" x14ac:dyDescent="0.25">
      <c r="A112" s="2" t="s">
        <v>12</v>
      </c>
      <c r="B112" s="2">
        <v>2003</v>
      </c>
      <c r="C112" s="2" t="s">
        <v>334</v>
      </c>
      <c r="D112" s="6">
        <v>601723</v>
      </c>
      <c r="E112" s="6">
        <v>18051.689999999999</v>
      </c>
      <c r="F112" s="42" t="str">
        <f>VLOOKUP($A112,'State Abbreviations'!$A$2:$B$52,2)</f>
        <v>DE</v>
      </c>
      <c r="G112" s="40">
        <f>IFERROR(VLOOKUP(C112,'State Income (2001-2004)'!$C$2:$D$190,2,FALSE),"NO DATA")</f>
        <v>48342</v>
      </c>
      <c r="H112" s="40">
        <f>IFERROR(INDEX('State Income (2001-2004)'!$C$2:$D$190,MATCH('Lookup Functions'!C112,'State Income (2001-2004)'!$C$2:$C$190,0),MATCH('Lookup Functions'!$G$1,'State Income (2001-2004)'!$C$1:$D$1,0)),"NO DATA")</f>
        <v>48342</v>
      </c>
    </row>
    <row r="113" spans="1:8" x14ac:dyDescent="0.25">
      <c r="A113" s="2" t="s">
        <v>13</v>
      </c>
      <c r="B113" s="2">
        <v>2003</v>
      </c>
      <c r="C113" s="2" t="s">
        <v>335</v>
      </c>
      <c r="D113" s="6">
        <v>18801311</v>
      </c>
      <c r="E113" s="6">
        <v>752052.44000000006</v>
      </c>
      <c r="F113" s="42" t="str">
        <f>VLOOKUP($A113,'State Abbreviations'!$A$2:$B$52,2)</f>
        <v>FL</v>
      </c>
      <c r="G113" s="40">
        <f>IFERROR(VLOOKUP(C113,'State Income (2001-2004)'!$C$2:$D$190,2,FALSE),"NO DATA")</f>
        <v>30446</v>
      </c>
      <c r="H113" s="40">
        <f>IFERROR(INDEX('State Income (2001-2004)'!$C$2:$D$190,MATCH('Lookup Functions'!C113,'State Income (2001-2004)'!$C$2:$C$190,0),MATCH('Lookup Functions'!$G$1,'State Income (2001-2004)'!$C$1:$D$1,0)),"NO DATA")</f>
        <v>30446</v>
      </c>
    </row>
    <row r="114" spans="1:8" x14ac:dyDescent="0.25">
      <c r="A114" s="2" t="s">
        <v>14</v>
      </c>
      <c r="B114" s="2">
        <v>2003</v>
      </c>
      <c r="C114" s="2" t="s">
        <v>336</v>
      </c>
      <c r="D114" s="6">
        <v>9687653</v>
      </c>
      <c r="E114" s="6">
        <v>193753.06</v>
      </c>
      <c r="F114" s="42" t="str">
        <f>VLOOKUP($A114,'State Abbreviations'!$A$2:$B$52,2)</f>
        <v>GA</v>
      </c>
      <c r="G114" s="40">
        <f>IFERROR(VLOOKUP(C114,'State Income (2001-2004)'!$C$2:$D$190,2,FALSE),"NO DATA")</f>
        <v>29442</v>
      </c>
      <c r="H114" s="40">
        <f>IFERROR(INDEX('State Income (2001-2004)'!$C$2:$D$190,MATCH('Lookup Functions'!C114,'State Income (2001-2004)'!$C$2:$C$190,0),MATCH('Lookup Functions'!$G$1,'State Income (2001-2004)'!$C$1:$D$1,0)),"NO DATA")</f>
        <v>29442</v>
      </c>
    </row>
    <row r="115" spans="1:8" x14ac:dyDescent="0.25">
      <c r="A115" s="2" t="s">
        <v>15</v>
      </c>
      <c r="B115" s="2">
        <v>2003</v>
      </c>
      <c r="C115" s="2" t="s">
        <v>337</v>
      </c>
      <c r="D115" s="6">
        <v>1360301</v>
      </c>
      <c r="E115" s="6">
        <v>54412.04</v>
      </c>
      <c r="F115" s="42" t="str">
        <f>VLOOKUP($A115,'State Abbreviations'!$A$2:$B$52,2)</f>
        <v>HI</v>
      </c>
      <c r="G115" s="40">
        <f>IFERROR(VLOOKUP(C115,'State Income (2001-2004)'!$C$2:$D$190,2,FALSE),"NO DATA")</f>
        <v>30913</v>
      </c>
      <c r="H115" s="40">
        <f>IFERROR(INDEX('State Income (2001-2004)'!$C$2:$D$190,MATCH('Lookup Functions'!C115,'State Income (2001-2004)'!$C$2:$C$190,0),MATCH('Lookup Functions'!$G$1,'State Income (2001-2004)'!$C$1:$D$1,0)),"NO DATA")</f>
        <v>30913</v>
      </c>
    </row>
    <row r="116" spans="1:8" x14ac:dyDescent="0.25">
      <c r="A116" s="2" t="s">
        <v>16</v>
      </c>
      <c r="B116" s="2">
        <v>2003</v>
      </c>
      <c r="C116" s="2" t="s">
        <v>431</v>
      </c>
      <c r="D116" s="6">
        <v>1567582</v>
      </c>
      <c r="E116" s="6">
        <v>47027.46</v>
      </c>
      <c r="F116" s="42" t="str">
        <f>VLOOKUP($A116,'State Abbreviations'!$A$2:$B$52,2)</f>
        <v>ID</v>
      </c>
      <c r="G116" s="40" t="str">
        <f>IFERROR(VLOOKUP(C116,'State Income (2001-2004)'!$C$2:$D$190,2,FALSE),"NO DATA")</f>
        <v>NO DATA</v>
      </c>
      <c r="H116" s="40" t="str">
        <f>IFERROR(INDEX('State Income (2001-2004)'!$C$2:$D$190,MATCH('Lookup Functions'!C116,'State Income (2001-2004)'!$C$2:$C$190,0),MATCH('Lookup Functions'!$G$1,'State Income (2001-2004)'!$C$1:$D$1,0)),"NO DATA")</f>
        <v>NO DATA</v>
      </c>
    </row>
    <row r="117" spans="1:8" x14ac:dyDescent="0.25">
      <c r="A117" s="2" t="s">
        <v>17</v>
      </c>
      <c r="B117" s="2">
        <v>2003</v>
      </c>
      <c r="C117" s="2" t="s">
        <v>432</v>
      </c>
      <c r="D117" s="6">
        <v>12830632</v>
      </c>
      <c r="E117" s="6">
        <v>256612.64</v>
      </c>
      <c r="F117" s="42" t="str">
        <f>VLOOKUP($A117,'State Abbreviations'!$A$2:$B$52,2)</f>
        <v>IL</v>
      </c>
      <c r="G117" s="40" t="str">
        <f>IFERROR(VLOOKUP(C117,'State Income (2001-2004)'!$C$2:$D$190,2,FALSE),"NO DATA")</f>
        <v>NO DATA</v>
      </c>
      <c r="H117" s="40" t="str">
        <f>IFERROR(INDEX('State Income (2001-2004)'!$C$2:$D$190,MATCH('Lookup Functions'!C117,'State Income (2001-2004)'!$C$2:$C$190,0),MATCH('Lookup Functions'!$G$1,'State Income (2001-2004)'!$C$1:$D$1,0)),"NO DATA")</f>
        <v>NO DATA</v>
      </c>
    </row>
    <row r="118" spans="1:8" x14ac:dyDescent="0.25">
      <c r="A118" s="2" t="s">
        <v>18</v>
      </c>
      <c r="B118" s="2">
        <v>2003</v>
      </c>
      <c r="C118" s="2" t="s">
        <v>338</v>
      </c>
      <c r="D118" s="6">
        <v>6483800</v>
      </c>
      <c r="E118" s="6">
        <v>259352</v>
      </c>
      <c r="F118" s="42" t="str">
        <f>VLOOKUP($A118,'State Abbreviations'!$A$2:$B$52,2)</f>
        <v>IN</v>
      </c>
      <c r="G118" s="40">
        <f>IFERROR(VLOOKUP(C118,'State Income (2001-2004)'!$C$2:$D$190,2,FALSE),"NO DATA")</f>
        <v>28783</v>
      </c>
      <c r="H118" s="40">
        <f>IFERROR(INDEX('State Income (2001-2004)'!$C$2:$D$190,MATCH('Lookup Functions'!C118,'State Income (2001-2004)'!$C$2:$C$190,0),MATCH('Lookup Functions'!$G$1,'State Income (2001-2004)'!$C$1:$D$1,0)),"NO DATA")</f>
        <v>28783</v>
      </c>
    </row>
    <row r="119" spans="1:8" x14ac:dyDescent="0.25">
      <c r="A119" s="2" t="s">
        <v>19</v>
      </c>
      <c r="B119" s="2">
        <v>2003</v>
      </c>
      <c r="C119" s="2" t="s">
        <v>339</v>
      </c>
      <c r="D119" s="6">
        <v>3046350</v>
      </c>
      <c r="E119" s="6">
        <v>60927</v>
      </c>
      <c r="F119" s="42" t="str">
        <f>VLOOKUP($A119,'State Abbreviations'!$A$2:$B$52,2)</f>
        <v>IA</v>
      </c>
      <c r="G119" s="40">
        <f>IFERROR(VLOOKUP(C119,'State Income (2001-2004)'!$C$2:$D$190,2,FALSE),"NO DATA")</f>
        <v>29043</v>
      </c>
      <c r="H119" s="40">
        <f>IFERROR(INDEX('State Income (2001-2004)'!$C$2:$D$190,MATCH('Lookup Functions'!C119,'State Income (2001-2004)'!$C$2:$C$190,0),MATCH('Lookup Functions'!$G$1,'State Income (2001-2004)'!$C$1:$D$1,0)),"NO DATA")</f>
        <v>29043</v>
      </c>
    </row>
    <row r="120" spans="1:8" x14ac:dyDescent="0.25">
      <c r="A120" s="2" t="s">
        <v>20</v>
      </c>
      <c r="B120" s="2">
        <v>2003</v>
      </c>
      <c r="C120" s="2" t="s">
        <v>340</v>
      </c>
      <c r="D120" s="6">
        <v>2853118</v>
      </c>
      <c r="E120" s="6">
        <v>85593.54</v>
      </c>
      <c r="F120" s="42" t="str">
        <f>VLOOKUP($A120,'State Abbreviations'!$A$2:$B$52,2)</f>
        <v>KS</v>
      </c>
      <c r="G120" s="40">
        <f>IFERROR(VLOOKUP(C120,'State Income (2001-2004)'!$C$2:$D$190,2,FALSE),"NO DATA")</f>
        <v>29935</v>
      </c>
      <c r="H120" s="40">
        <f>IFERROR(INDEX('State Income (2001-2004)'!$C$2:$D$190,MATCH('Lookup Functions'!C120,'State Income (2001-2004)'!$C$2:$C$190,0),MATCH('Lookup Functions'!$G$1,'State Income (2001-2004)'!$C$1:$D$1,0)),"NO DATA")</f>
        <v>29935</v>
      </c>
    </row>
    <row r="121" spans="1:8" x14ac:dyDescent="0.25">
      <c r="A121" s="2" t="s">
        <v>21</v>
      </c>
      <c r="B121" s="2">
        <v>2003</v>
      </c>
      <c r="C121" s="2" t="s">
        <v>341</v>
      </c>
      <c r="D121" s="6">
        <v>4339362</v>
      </c>
      <c r="E121" s="6">
        <v>130180.86</v>
      </c>
      <c r="F121" s="42" t="str">
        <f>VLOOKUP($A121,'State Abbreviations'!$A$2:$B$52,2)</f>
        <v>KY</v>
      </c>
      <c r="G121" s="40">
        <f>IFERROR(VLOOKUP(C121,'State Income (2001-2004)'!$C$2:$D$190,2,FALSE),"NO DATA")</f>
        <v>26252</v>
      </c>
      <c r="H121" s="40">
        <f>IFERROR(INDEX('State Income (2001-2004)'!$C$2:$D$190,MATCH('Lookup Functions'!C121,'State Income (2001-2004)'!$C$2:$C$190,0),MATCH('Lookup Functions'!$G$1,'State Income (2001-2004)'!$C$1:$D$1,0)),"NO DATA")</f>
        <v>26252</v>
      </c>
    </row>
    <row r="122" spans="1:8" x14ac:dyDescent="0.25">
      <c r="A122" s="2" t="s">
        <v>22</v>
      </c>
      <c r="B122" s="2">
        <v>2003</v>
      </c>
      <c r="C122" s="2" t="s">
        <v>342</v>
      </c>
      <c r="D122" s="6">
        <v>4533372</v>
      </c>
      <c r="E122" s="6">
        <v>136001.16</v>
      </c>
      <c r="F122" s="42" t="str">
        <f>VLOOKUP($A122,'State Abbreviations'!$A$2:$B$52,2)</f>
        <v>LA</v>
      </c>
      <c r="G122" s="40">
        <f>IFERROR(VLOOKUP(C122,'State Income (2001-2004)'!$C$2:$D$190,2,FALSE),"NO DATA")</f>
        <v>26100</v>
      </c>
      <c r="H122" s="40">
        <f>IFERROR(INDEX('State Income (2001-2004)'!$C$2:$D$190,MATCH('Lookup Functions'!C122,'State Income (2001-2004)'!$C$2:$C$190,0),MATCH('Lookup Functions'!$G$1,'State Income (2001-2004)'!$C$1:$D$1,0)),"NO DATA")</f>
        <v>26100</v>
      </c>
    </row>
    <row r="123" spans="1:8" x14ac:dyDescent="0.25">
      <c r="A123" s="2" t="s">
        <v>23</v>
      </c>
      <c r="B123" s="2">
        <v>2003</v>
      </c>
      <c r="C123" s="2" t="s">
        <v>343</v>
      </c>
      <c r="D123" s="6">
        <v>1328361</v>
      </c>
      <c r="E123" s="6">
        <v>26567.22</v>
      </c>
      <c r="F123" s="42" t="str">
        <f>VLOOKUP($A123,'State Abbreviations'!$A$2:$B$52,2)</f>
        <v>ME</v>
      </c>
      <c r="G123" s="40">
        <f>IFERROR(VLOOKUP(C123,'State Income (2001-2004)'!$C$2:$D$190,2,FALSE),"NO DATA")</f>
        <v>28831</v>
      </c>
      <c r="H123" s="40">
        <f>IFERROR(INDEX('State Income (2001-2004)'!$C$2:$D$190,MATCH('Lookup Functions'!C123,'State Income (2001-2004)'!$C$2:$C$190,0),MATCH('Lookup Functions'!$G$1,'State Income (2001-2004)'!$C$1:$D$1,0)),"NO DATA")</f>
        <v>28831</v>
      </c>
    </row>
    <row r="124" spans="1:8" x14ac:dyDescent="0.25">
      <c r="A124" s="2" t="s">
        <v>24</v>
      </c>
      <c r="B124" s="2">
        <v>2003</v>
      </c>
      <c r="C124" s="2" t="s">
        <v>344</v>
      </c>
      <c r="D124" s="6">
        <v>5773552</v>
      </c>
      <c r="E124" s="6">
        <v>230942.08000000002</v>
      </c>
      <c r="F124" s="42" t="str">
        <f>VLOOKUP($A124,'State Abbreviations'!$A$2:$B$52,2)</f>
        <v>MD</v>
      </c>
      <c r="G124" s="40">
        <f>IFERROR(VLOOKUP(C124,'State Income (2001-2004)'!$C$2:$D$190,2,FALSE),"NO DATA")</f>
        <v>37331</v>
      </c>
      <c r="H124" s="40">
        <f>IFERROR(INDEX('State Income (2001-2004)'!$C$2:$D$190,MATCH('Lookup Functions'!C124,'State Income (2001-2004)'!$C$2:$C$190,0),MATCH('Lookup Functions'!$G$1,'State Income (2001-2004)'!$C$1:$D$1,0)),"NO DATA")</f>
        <v>37331</v>
      </c>
    </row>
    <row r="125" spans="1:8" x14ac:dyDescent="0.25">
      <c r="A125" s="2" t="s">
        <v>25</v>
      </c>
      <c r="B125" s="2">
        <v>2003</v>
      </c>
      <c r="C125" s="2" t="s">
        <v>345</v>
      </c>
      <c r="D125" s="6">
        <v>6547629</v>
      </c>
      <c r="E125" s="6">
        <v>130952.58</v>
      </c>
      <c r="F125" s="42" t="str">
        <f>VLOOKUP($A125,'State Abbreviations'!$A$2:$B$52,2)</f>
        <v>MA</v>
      </c>
      <c r="G125" s="40">
        <f>IFERROR(VLOOKUP(C125,'State Income (2001-2004)'!$C$2:$D$190,2,FALSE),"NO DATA")</f>
        <v>39815</v>
      </c>
      <c r="H125" s="40">
        <f>IFERROR(INDEX('State Income (2001-2004)'!$C$2:$D$190,MATCH('Lookup Functions'!C125,'State Income (2001-2004)'!$C$2:$C$190,0),MATCH('Lookup Functions'!$G$1,'State Income (2001-2004)'!$C$1:$D$1,0)),"NO DATA")</f>
        <v>39815</v>
      </c>
    </row>
    <row r="126" spans="1:8" x14ac:dyDescent="0.25">
      <c r="A126" s="2" t="s">
        <v>26</v>
      </c>
      <c r="B126" s="2">
        <v>2003</v>
      </c>
      <c r="C126" s="2" t="s">
        <v>346</v>
      </c>
      <c r="D126" s="6">
        <v>9883635</v>
      </c>
      <c r="E126" s="6">
        <v>197672.7</v>
      </c>
      <c r="F126" s="42" t="str">
        <f>VLOOKUP($A126,'State Abbreviations'!$A$2:$B$52,2)</f>
        <v>MI</v>
      </c>
      <c r="G126" s="40">
        <f>IFERROR(VLOOKUP(C126,'State Income (2001-2004)'!$C$2:$D$190,2,FALSE),"NO DATA")</f>
        <v>30439</v>
      </c>
      <c r="H126" s="40">
        <f>IFERROR(INDEX('State Income (2001-2004)'!$C$2:$D$190,MATCH('Lookup Functions'!C126,'State Income (2001-2004)'!$C$2:$C$190,0),MATCH('Lookup Functions'!$G$1,'State Income (2001-2004)'!$C$1:$D$1,0)),"NO DATA")</f>
        <v>30439</v>
      </c>
    </row>
    <row r="127" spans="1:8" x14ac:dyDescent="0.25">
      <c r="A127" s="2" t="s">
        <v>27</v>
      </c>
      <c r="B127" s="2">
        <v>2003</v>
      </c>
      <c r="C127" s="2" t="s">
        <v>347</v>
      </c>
      <c r="D127" s="6">
        <v>5303925</v>
      </c>
      <c r="E127" s="6">
        <v>106078.5</v>
      </c>
      <c r="F127" s="42" t="str">
        <f>VLOOKUP($A127,'State Abbreviations'!$A$2:$B$52,2)</f>
        <v>MN</v>
      </c>
      <c r="G127" s="40">
        <f>IFERROR(VLOOKUP(C127,'State Income (2001-2004)'!$C$2:$D$190,2,FALSE),"NO DATA")</f>
        <v>34443</v>
      </c>
      <c r="H127" s="40">
        <f>IFERROR(INDEX('State Income (2001-2004)'!$C$2:$D$190,MATCH('Lookup Functions'!C127,'State Income (2001-2004)'!$C$2:$C$190,0),MATCH('Lookup Functions'!$G$1,'State Income (2001-2004)'!$C$1:$D$1,0)),"NO DATA")</f>
        <v>34443</v>
      </c>
    </row>
    <row r="128" spans="1:8" x14ac:dyDescent="0.25">
      <c r="A128" s="2" t="s">
        <v>28</v>
      </c>
      <c r="B128" s="2">
        <v>2003</v>
      </c>
      <c r="C128" s="2" t="s">
        <v>348</v>
      </c>
      <c r="D128" s="6">
        <v>2967297</v>
      </c>
      <c r="E128" s="6">
        <v>89018.91</v>
      </c>
      <c r="F128" s="42" t="str">
        <f>VLOOKUP($A128,'State Abbreviations'!$A$2:$B$52,2)</f>
        <v>MS</v>
      </c>
      <c r="G128" s="40">
        <f>IFERROR(VLOOKUP(C128,'State Income (2001-2004)'!$C$2:$D$190,2,FALSE),"NO DATA")</f>
        <v>23448</v>
      </c>
      <c r="H128" s="40">
        <f>IFERROR(INDEX('State Income (2001-2004)'!$C$2:$D$190,MATCH('Lookup Functions'!C128,'State Income (2001-2004)'!$C$2:$C$190,0),MATCH('Lookup Functions'!$G$1,'State Income (2001-2004)'!$C$1:$D$1,0)),"NO DATA")</f>
        <v>23448</v>
      </c>
    </row>
    <row r="129" spans="1:8" x14ac:dyDescent="0.25">
      <c r="A129" s="2" t="s">
        <v>29</v>
      </c>
      <c r="B129" s="2">
        <v>2003</v>
      </c>
      <c r="C129" s="2" t="s">
        <v>349</v>
      </c>
      <c r="D129" s="6">
        <v>5988927</v>
      </c>
      <c r="E129" s="6">
        <v>119778.54000000001</v>
      </c>
      <c r="F129" s="42" t="str">
        <f>VLOOKUP($A129,'State Abbreviations'!$A$2:$B$52,2)</f>
        <v>MO</v>
      </c>
      <c r="G129" s="40">
        <f>IFERROR(VLOOKUP(C129,'State Income (2001-2004)'!$C$2:$D$190,2,FALSE),"NO DATA")</f>
        <v>29252</v>
      </c>
      <c r="H129" s="40">
        <f>IFERROR(INDEX('State Income (2001-2004)'!$C$2:$D$190,MATCH('Lookup Functions'!C129,'State Income (2001-2004)'!$C$2:$C$190,0),MATCH('Lookup Functions'!$G$1,'State Income (2001-2004)'!$C$1:$D$1,0)),"NO DATA")</f>
        <v>29252</v>
      </c>
    </row>
    <row r="130" spans="1:8" x14ac:dyDescent="0.25">
      <c r="A130" s="2" t="s">
        <v>30</v>
      </c>
      <c r="B130" s="2">
        <v>2003</v>
      </c>
      <c r="C130" s="2" t="s">
        <v>350</v>
      </c>
      <c r="D130" s="6">
        <v>989415</v>
      </c>
      <c r="E130" s="6">
        <v>29682.449999999997</v>
      </c>
      <c r="F130" s="42" t="str">
        <f>VLOOKUP($A130,'State Abbreviations'!$A$2:$B$52,2)</f>
        <v>MT</v>
      </c>
      <c r="G130" s="40">
        <f>IFERROR(VLOOKUP(C130,'State Income (2001-2004)'!$C$2:$D$190,2,FALSE),"NO DATA")</f>
        <v>25920</v>
      </c>
      <c r="H130" s="40">
        <f>IFERROR(INDEX('State Income (2001-2004)'!$C$2:$D$190,MATCH('Lookup Functions'!C130,'State Income (2001-2004)'!$C$2:$C$190,0),MATCH('Lookup Functions'!$G$1,'State Income (2001-2004)'!$C$1:$D$1,0)),"NO DATA")</f>
        <v>25920</v>
      </c>
    </row>
    <row r="131" spans="1:8" x14ac:dyDescent="0.25">
      <c r="A131" s="2" t="s">
        <v>31</v>
      </c>
      <c r="B131" s="2">
        <v>2003</v>
      </c>
      <c r="C131" s="2" t="s">
        <v>351</v>
      </c>
      <c r="D131" s="6">
        <v>1826341</v>
      </c>
      <c r="E131" s="6">
        <v>36526.82</v>
      </c>
      <c r="F131" s="42" t="str">
        <f>VLOOKUP($A131,'State Abbreviations'!$A$2:$B$52,2)</f>
        <v>NE</v>
      </c>
      <c r="G131" s="40">
        <f>IFERROR(VLOOKUP(C131,'State Income (2001-2004)'!$C$2:$D$190,2,FALSE),"NO DATA")</f>
        <v>30758</v>
      </c>
      <c r="H131" s="40">
        <f>IFERROR(INDEX('State Income (2001-2004)'!$C$2:$D$190,MATCH('Lookup Functions'!C131,'State Income (2001-2004)'!$C$2:$C$190,0),MATCH('Lookup Functions'!$G$1,'State Income (2001-2004)'!$C$1:$D$1,0)),"NO DATA")</f>
        <v>30758</v>
      </c>
    </row>
    <row r="132" spans="1:8" x14ac:dyDescent="0.25">
      <c r="A132" s="2" t="s">
        <v>32</v>
      </c>
      <c r="B132" s="2">
        <v>2003</v>
      </c>
      <c r="C132" s="2" t="s">
        <v>352</v>
      </c>
      <c r="D132" s="6">
        <v>2700551</v>
      </c>
      <c r="E132" s="6">
        <v>81016.53</v>
      </c>
      <c r="F132" s="42" t="str">
        <f>VLOOKUP($A132,'State Abbreviations'!$A$2:$B$52,2)</f>
        <v>NV</v>
      </c>
      <c r="G132" s="40">
        <f>IFERROR(VLOOKUP(C132,'State Income (2001-2004)'!$C$2:$D$190,2,FALSE),"NO DATA")</f>
        <v>31266</v>
      </c>
      <c r="H132" s="40">
        <f>IFERROR(INDEX('State Income (2001-2004)'!$C$2:$D$190,MATCH('Lookup Functions'!C132,'State Income (2001-2004)'!$C$2:$C$190,0),MATCH('Lookup Functions'!$G$1,'State Income (2001-2004)'!$C$1:$D$1,0)),"NO DATA")</f>
        <v>31266</v>
      </c>
    </row>
    <row r="133" spans="1:8" x14ac:dyDescent="0.25">
      <c r="A133" s="2" t="s">
        <v>33</v>
      </c>
      <c r="B133" s="2">
        <v>2003</v>
      </c>
      <c r="C133" s="2" t="s">
        <v>353</v>
      </c>
      <c r="D133" s="6">
        <v>1316472</v>
      </c>
      <c r="E133" s="6">
        <v>26329.440000000002</v>
      </c>
      <c r="F133" s="42" t="str">
        <f>VLOOKUP($A133,'State Abbreviations'!$A$2:$B$52,2)</f>
        <v>NH</v>
      </c>
      <c r="G133" s="40">
        <f>IFERROR(VLOOKUP(C133,'State Income (2001-2004)'!$C$2:$D$190,2,FALSE),"NO DATA")</f>
        <v>34702</v>
      </c>
      <c r="H133" s="40">
        <f>IFERROR(INDEX('State Income (2001-2004)'!$C$2:$D$190,MATCH('Lookup Functions'!C133,'State Income (2001-2004)'!$C$2:$C$190,0),MATCH('Lookup Functions'!$G$1,'State Income (2001-2004)'!$C$1:$D$1,0)),"NO DATA")</f>
        <v>34702</v>
      </c>
    </row>
    <row r="134" spans="1:8" x14ac:dyDescent="0.25">
      <c r="A134" s="2" t="s">
        <v>34</v>
      </c>
      <c r="B134" s="2">
        <v>2003</v>
      </c>
      <c r="C134" s="2" t="s">
        <v>354</v>
      </c>
      <c r="D134" s="6">
        <v>8791894</v>
      </c>
      <c r="E134" s="6">
        <v>263756.82</v>
      </c>
      <c r="F134" s="42" t="str">
        <f>VLOOKUP($A134,'State Abbreviations'!$A$2:$B$52,2)</f>
        <v>NJ</v>
      </c>
      <c r="G134" s="40">
        <f>IFERROR(VLOOKUP(C134,'State Income (2001-2004)'!$C$2:$D$190,2,FALSE),"NO DATA")</f>
        <v>40427</v>
      </c>
      <c r="H134" s="40">
        <f>IFERROR(INDEX('State Income (2001-2004)'!$C$2:$D$190,MATCH('Lookup Functions'!C134,'State Income (2001-2004)'!$C$2:$C$190,0),MATCH('Lookup Functions'!$G$1,'State Income (2001-2004)'!$C$1:$D$1,0)),"NO DATA")</f>
        <v>40427</v>
      </c>
    </row>
    <row r="135" spans="1:8" x14ac:dyDescent="0.25">
      <c r="A135" s="2" t="s">
        <v>35</v>
      </c>
      <c r="B135" s="2">
        <v>2003</v>
      </c>
      <c r="C135" s="2" t="s">
        <v>355</v>
      </c>
      <c r="D135" s="6">
        <v>2059180</v>
      </c>
      <c r="E135" s="6">
        <v>61775.399999999994</v>
      </c>
      <c r="F135" s="42" t="str">
        <f>VLOOKUP($A135,'State Abbreviations'!$A$2:$B$52,2)</f>
        <v>NM</v>
      </c>
      <c r="G135" s="40">
        <f>IFERROR(VLOOKUP(C135,'State Income (2001-2004)'!$C$2:$D$190,2,FALSE),"NO DATA")</f>
        <v>25541</v>
      </c>
      <c r="H135" s="40">
        <f>IFERROR(INDEX('State Income (2001-2004)'!$C$2:$D$190,MATCH('Lookup Functions'!C135,'State Income (2001-2004)'!$C$2:$C$190,0),MATCH('Lookup Functions'!$G$1,'State Income (2001-2004)'!$C$1:$D$1,0)),"NO DATA")</f>
        <v>25541</v>
      </c>
    </row>
    <row r="136" spans="1:8" x14ac:dyDescent="0.25">
      <c r="A136" s="2" t="s">
        <v>36</v>
      </c>
      <c r="B136" s="2">
        <v>2003</v>
      </c>
      <c r="C136" s="2" t="s">
        <v>356</v>
      </c>
      <c r="D136" s="6">
        <v>19378104</v>
      </c>
      <c r="E136" s="6">
        <v>387562.08</v>
      </c>
      <c r="F136" s="42" t="str">
        <f>VLOOKUP($A136,'State Abbreviations'!$A$2:$B$52,2)</f>
        <v>NY</v>
      </c>
      <c r="G136" s="40">
        <f>IFERROR(VLOOKUP(C136,'State Income (2001-2004)'!$C$2:$D$190,2,FALSE),"NO DATA")</f>
        <v>36574</v>
      </c>
      <c r="H136" s="40">
        <f>IFERROR(INDEX('State Income (2001-2004)'!$C$2:$D$190,MATCH('Lookup Functions'!C136,'State Income (2001-2004)'!$C$2:$C$190,0),MATCH('Lookup Functions'!$G$1,'State Income (2001-2004)'!$C$1:$D$1,0)),"NO DATA")</f>
        <v>36574</v>
      </c>
    </row>
    <row r="137" spans="1:8" x14ac:dyDescent="0.25">
      <c r="A137" s="2" t="s">
        <v>37</v>
      </c>
      <c r="B137" s="2">
        <v>2003</v>
      </c>
      <c r="C137" s="2" t="s">
        <v>357</v>
      </c>
      <c r="D137" s="6">
        <v>9535475</v>
      </c>
      <c r="E137" s="6">
        <v>190709.5</v>
      </c>
      <c r="F137" s="42" t="str">
        <f>VLOOKUP($A137,'State Abbreviations'!$A$2:$B$52,2)</f>
        <v>NC</v>
      </c>
      <c r="G137" s="40">
        <f>IFERROR(VLOOKUP(C137,'State Income (2001-2004)'!$C$2:$D$190,2,FALSE),"NO DATA")</f>
        <v>28235</v>
      </c>
      <c r="H137" s="40">
        <f>IFERROR(INDEX('State Income (2001-2004)'!$C$2:$D$190,MATCH('Lookup Functions'!C137,'State Income (2001-2004)'!$C$2:$C$190,0),MATCH('Lookup Functions'!$G$1,'State Income (2001-2004)'!$C$1:$D$1,0)),"NO DATA")</f>
        <v>28235</v>
      </c>
    </row>
    <row r="138" spans="1:8" x14ac:dyDescent="0.25">
      <c r="A138" s="2" t="s">
        <v>38</v>
      </c>
      <c r="B138" s="2">
        <v>2003</v>
      </c>
      <c r="C138" s="2" t="s">
        <v>358</v>
      </c>
      <c r="D138" s="6">
        <v>672591</v>
      </c>
      <c r="E138" s="6">
        <v>20177.73</v>
      </c>
      <c r="F138" s="42" t="str">
        <f>VLOOKUP($A138,'State Abbreviations'!$A$2:$B$52,2)</f>
        <v>ND</v>
      </c>
      <c r="G138" s="40">
        <f>IFERROR(VLOOKUP(C138,'State Income (2001-2004)'!$C$2:$D$190,2,FALSE),"NO DATA")</f>
        <v>29204</v>
      </c>
      <c r="H138" s="40">
        <f>IFERROR(INDEX('State Income (2001-2004)'!$C$2:$D$190,MATCH('Lookup Functions'!C138,'State Income (2001-2004)'!$C$2:$C$190,0),MATCH('Lookup Functions'!$G$1,'State Income (2001-2004)'!$C$1:$D$1,0)),"NO DATA")</f>
        <v>29204</v>
      </c>
    </row>
    <row r="139" spans="1:8" x14ac:dyDescent="0.25">
      <c r="A139" s="2" t="s">
        <v>39</v>
      </c>
      <c r="B139" s="2">
        <v>2003</v>
      </c>
      <c r="C139" s="2" t="s">
        <v>359</v>
      </c>
      <c r="D139" s="6">
        <v>11536502</v>
      </c>
      <c r="E139" s="6">
        <v>346095.06</v>
      </c>
      <c r="F139" s="42" t="str">
        <f>VLOOKUP($A139,'State Abbreviations'!$A$2:$B$52,2)</f>
        <v>OH</v>
      </c>
      <c r="G139" s="40">
        <f>IFERROR(VLOOKUP(C139,'State Income (2001-2004)'!$C$2:$D$190,2,FALSE),"NO DATA")</f>
        <v>29944</v>
      </c>
      <c r="H139" s="40">
        <f>IFERROR(INDEX('State Income (2001-2004)'!$C$2:$D$190,MATCH('Lookup Functions'!C139,'State Income (2001-2004)'!$C$2:$C$190,0),MATCH('Lookup Functions'!$G$1,'State Income (2001-2004)'!$C$1:$D$1,0)),"NO DATA")</f>
        <v>29944</v>
      </c>
    </row>
    <row r="140" spans="1:8" x14ac:dyDescent="0.25">
      <c r="A140" s="2" t="s">
        <v>40</v>
      </c>
      <c r="B140" s="2">
        <v>2003</v>
      </c>
      <c r="C140" s="2" t="s">
        <v>360</v>
      </c>
      <c r="D140" s="6">
        <v>3751354</v>
      </c>
      <c r="E140" s="6">
        <v>112540.62</v>
      </c>
      <c r="F140" s="42" t="str">
        <f>VLOOKUP($A140,'State Abbreviations'!$A$2:$B$52,2)</f>
        <v>OK</v>
      </c>
      <c r="G140" s="40">
        <f>IFERROR(VLOOKUP(C140,'State Income (2001-2004)'!$C$2:$D$190,2,FALSE),"NO DATA")</f>
        <v>26656</v>
      </c>
      <c r="H140" s="40">
        <f>IFERROR(INDEX('State Income (2001-2004)'!$C$2:$D$190,MATCH('Lookup Functions'!C140,'State Income (2001-2004)'!$C$2:$C$190,0),MATCH('Lookup Functions'!$G$1,'State Income (2001-2004)'!$C$1:$D$1,0)),"NO DATA")</f>
        <v>26656</v>
      </c>
    </row>
    <row r="141" spans="1:8" x14ac:dyDescent="0.25">
      <c r="A141" s="2" t="s">
        <v>41</v>
      </c>
      <c r="B141" s="2">
        <v>2003</v>
      </c>
      <c r="C141" s="2" t="s">
        <v>361</v>
      </c>
      <c r="D141" s="6">
        <v>3831074</v>
      </c>
      <c r="E141" s="6">
        <v>114932.22</v>
      </c>
      <c r="F141" s="42" t="str">
        <f>VLOOKUP($A141,'State Abbreviations'!$A$2:$B$52,2)</f>
        <v>OR</v>
      </c>
      <c r="G141" s="40">
        <f>IFERROR(VLOOKUP(C141,'State Income (2001-2004)'!$C$2:$D$190,2,FALSE),"NO DATA")</f>
        <v>29340</v>
      </c>
      <c r="H141" s="40">
        <f>IFERROR(INDEX('State Income (2001-2004)'!$C$2:$D$190,MATCH('Lookup Functions'!C141,'State Income (2001-2004)'!$C$2:$C$190,0),MATCH('Lookup Functions'!$G$1,'State Income (2001-2004)'!$C$1:$D$1,0)),"NO DATA")</f>
        <v>29340</v>
      </c>
    </row>
    <row r="142" spans="1:8" x14ac:dyDescent="0.25">
      <c r="A142" s="2" t="s">
        <v>42</v>
      </c>
      <c r="B142" s="2">
        <v>2003</v>
      </c>
      <c r="C142" s="2" t="s">
        <v>362</v>
      </c>
      <c r="D142" s="6">
        <v>12702379</v>
      </c>
      <c r="E142" s="6">
        <v>254047.58000000002</v>
      </c>
      <c r="F142" s="42" t="str">
        <f>VLOOKUP($A142,'State Abbreviations'!$A$2:$B$52,2)</f>
        <v>PA</v>
      </c>
      <c r="G142" s="40">
        <f>IFERROR(VLOOKUP(C142,'State Income (2001-2004)'!$C$2:$D$190,2,FALSE),"NO DATA")</f>
        <v>31998</v>
      </c>
      <c r="H142" s="40">
        <f>IFERROR(INDEX('State Income (2001-2004)'!$C$2:$D$190,MATCH('Lookup Functions'!C142,'State Income (2001-2004)'!$C$2:$C$190,0),MATCH('Lookup Functions'!$G$1,'State Income (2001-2004)'!$C$1:$D$1,0)),"NO DATA")</f>
        <v>31998</v>
      </c>
    </row>
    <row r="143" spans="1:8" x14ac:dyDescent="0.25">
      <c r="A143" s="2" t="s">
        <v>43</v>
      </c>
      <c r="B143" s="2">
        <v>2003</v>
      </c>
      <c r="C143" s="2" t="s">
        <v>363</v>
      </c>
      <c r="D143" s="6">
        <v>1052567</v>
      </c>
      <c r="E143" s="6">
        <v>42102.68</v>
      </c>
      <c r="F143" s="42" t="str">
        <f>VLOOKUP($A143,'State Abbreviations'!$A$2:$B$52,2)</f>
        <v>RI</v>
      </c>
      <c r="G143" s="40">
        <f>IFERROR(VLOOKUP(C143,'State Income (2001-2004)'!$C$2:$D$190,2,FALSE),"NO DATA")</f>
        <v>31916</v>
      </c>
      <c r="H143" s="40">
        <f>IFERROR(INDEX('State Income (2001-2004)'!$C$2:$D$190,MATCH('Lookup Functions'!C143,'State Income (2001-2004)'!$C$2:$C$190,0),MATCH('Lookup Functions'!$G$1,'State Income (2001-2004)'!$C$1:$D$1,0)),"NO DATA")</f>
        <v>31916</v>
      </c>
    </row>
    <row r="144" spans="1:8" x14ac:dyDescent="0.25">
      <c r="A144" s="2" t="s">
        <v>44</v>
      </c>
      <c r="B144" s="2">
        <v>2003</v>
      </c>
      <c r="C144" s="2" t="s">
        <v>364</v>
      </c>
      <c r="D144" s="6">
        <v>4625364</v>
      </c>
      <c r="E144" s="6">
        <v>138760.91999999998</v>
      </c>
      <c r="F144" s="42" t="str">
        <f>VLOOKUP($A144,'State Abbreviations'!$A$2:$B$52,2)</f>
        <v>SC</v>
      </c>
      <c r="G144" s="40">
        <f>IFERROR(VLOOKUP(C144,'State Income (2001-2004)'!$C$2:$D$190,2,FALSE),"NO DATA")</f>
        <v>26132</v>
      </c>
      <c r="H144" s="40">
        <f>IFERROR(INDEX('State Income (2001-2004)'!$C$2:$D$190,MATCH('Lookup Functions'!C144,'State Income (2001-2004)'!$C$2:$C$190,0),MATCH('Lookup Functions'!$G$1,'State Income (2001-2004)'!$C$1:$D$1,0)),"NO DATA")</f>
        <v>26132</v>
      </c>
    </row>
    <row r="145" spans="1:8" x14ac:dyDescent="0.25">
      <c r="A145" s="2" t="s">
        <v>45</v>
      </c>
      <c r="B145" s="2">
        <v>2003</v>
      </c>
      <c r="C145" s="2" t="s">
        <v>365</v>
      </c>
      <c r="D145" s="6">
        <v>814180</v>
      </c>
      <c r="E145" s="6">
        <v>24425.399999999998</v>
      </c>
      <c r="F145" s="42" t="str">
        <f>VLOOKUP($A145,'State Abbreviations'!$A$2:$B$52,2)</f>
        <v>SD</v>
      </c>
      <c r="G145" s="40">
        <f>IFERROR(VLOOKUP(C145,'State Income (2001-2004)'!$C$2:$D$190,2,FALSE),"NO DATA")</f>
        <v>29234</v>
      </c>
      <c r="H145" s="40">
        <f>IFERROR(INDEX('State Income (2001-2004)'!$C$2:$D$190,MATCH('Lookup Functions'!C145,'State Income (2001-2004)'!$C$2:$C$190,0),MATCH('Lookup Functions'!$G$1,'State Income (2001-2004)'!$C$1:$D$1,0)),"NO DATA")</f>
        <v>29234</v>
      </c>
    </row>
    <row r="146" spans="1:8" x14ac:dyDescent="0.25">
      <c r="A146" s="2" t="s">
        <v>46</v>
      </c>
      <c r="B146" s="2">
        <v>2003</v>
      </c>
      <c r="C146" s="2" t="s">
        <v>366</v>
      </c>
      <c r="D146" s="6">
        <v>6346110</v>
      </c>
      <c r="E146" s="6">
        <v>253844.4</v>
      </c>
      <c r="F146" s="42" t="str">
        <f>VLOOKUP($A146,'State Abbreviations'!$A$2:$B$52,2)</f>
        <v>TN</v>
      </c>
      <c r="G146" s="40">
        <f>IFERROR(VLOOKUP(C146,'State Income (2001-2004)'!$C$2:$D$190,2,FALSE),"NO DATA")</f>
        <v>28455</v>
      </c>
      <c r="H146" s="40">
        <f>IFERROR(INDEX('State Income (2001-2004)'!$C$2:$D$190,MATCH('Lookup Functions'!C146,'State Income (2001-2004)'!$C$2:$C$190,0),MATCH('Lookup Functions'!$G$1,'State Income (2001-2004)'!$C$1:$D$1,0)),"NO DATA")</f>
        <v>28455</v>
      </c>
    </row>
    <row r="147" spans="1:8" x14ac:dyDescent="0.25">
      <c r="A147" s="2" t="s">
        <v>47</v>
      </c>
      <c r="B147" s="2">
        <v>2003</v>
      </c>
      <c r="C147" s="2" t="s">
        <v>367</v>
      </c>
      <c r="D147" s="6">
        <v>25145561</v>
      </c>
      <c r="E147" s="6">
        <v>754366.83</v>
      </c>
      <c r="F147" s="42" t="str">
        <f>VLOOKUP($A147,'State Abbreviations'!$A$2:$B$52,2)</f>
        <v>TX</v>
      </c>
      <c r="G147" s="40">
        <f>IFERROR(VLOOKUP(C147,'State Income (2001-2004)'!$C$2:$D$190,2,FALSE),"NO DATA")</f>
        <v>29372</v>
      </c>
      <c r="H147" s="40">
        <f>IFERROR(INDEX('State Income (2001-2004)'!$C$2:$D$190,MATCH('Lookup Functions'!C147,'State Income (2001-2004)'!$C$2:$C$190,0),MATCH('Lookup Functions'!$G$1,'State Income (2001-2004)'!$C$1:$D$1,0)),"NO DATA")</f>
        <v>29372</v>
      </c>
    </row>
    <row r="148" spans="1:8" x14ac:dyDescent="0.25">
      <c r="A148" s="2" t="s">
        <v>48</v>
      </c>
      <c r="B148" s="2">
        <v>2003</v>
      </c>
      <c r="C148" s="2" t="s">
        <v>368</v>
      </c>
      <c r="D148" s="6">
        <v>2763885</v>
      </c>
      <c r="E148" s="6">
        <v>55277.700000000004</v>
      </c>
      <c r="F148" s="42" t="str">
        <f>VLOOKUP($A148,'State Abbreviations'!$A$2:$B$52,2)</f>
        <v>UT</v>
      </c>
      <c r="G148" s="40">
        <f>IFERROR(VLOOKUP(C148,'State Income (2001-2004)'!$C$2:$D$190,2,FALSE),"NO DATA")</f>
        <v>24977</v>
      </c>
      <c r="H148" s="40">
        <f>IFERROR(INDEX('State Income (2001-2004)'!$C$2:$D$190,MATCH('Lookup Functions'!C148,'State Income (2001-2004)'!$C$2:$C$190,0),MATCH('Lookup Functions'!$G$1,'State Income (2001-2004)'!$C$1:$D$1,0)),"NO DATA")</f>
        <v>24977</v>
      </c>
    </row>
    <row r="149" spans="1:8" x14ac:dyDescent="0.25">
      <c r="A149" s="2" t="s">
        <v>49</v>
      </c>
      <c r="B149" s="2">
        <v>2003</v>
      </c>
      <c r="C149" s="2" t="s">
        <v>369</v>
      </c>
      <c r="D149" s="6">
        <v>625741</v>
      </c>
      <c r="E149" s="6">
        <v>12514.82</v>
      </c>
      <c r="F149" s="42" t="str">
        <f>VLOOKUP($A149,'State Abbreviations'!$A$2:$B$52,2)</f>
        <v>VT</v>
      </c>
      <c r="G149" s="40">
        <f>IFERROR(VLOOKUP(C149,'State Income (2001-2004)'!$C$2:$D$190,2,FALSE),"NO DATA")</f>
        <v>30740</v>
      </c>
      <c r="H149" s="40">
        <f>IFERROR(INDEX('State Income (2001-2004)'!$C$2:$D$190,MATCH('Lookup Functions'!C149,'State Income (2001-2004)'!$C$2:$C$190,0),MATCH('Lookup Functions'!$G$1,'State Income (2001-2004)'!$C$1:$D$1,0)),"NO DATA")</f>
        <v>30740</v>
      </c>
    </row>
    <row r="150" spans="1:8" x14ac:dyDescent="0.25">
      <c r="A150" s="2" t="s">
        <v>50</v>
      </c>
      <c r="B150" s="2">
        <v>2003</v>
      </c>
      <c r="C150" s="2" t="s">
        <v>370</v>
      </c>
      <c r="D150" s="6">
        <v>8001024</v>
      </c>
      <c r="E150" s="6">
        <v>240030.72</v>
      </c>
      <c r="F150" s="42" t="str">
        <f>VLOOKUP($A150,'State Abbreviations'!$A$2:$B$52,2)</f>
        <v>VA</v>
      </c>
      <c r="G150" s="40">
        <f>IFERROR(VLOOKUP(C150,'State Income (2001-2004)'!$C$2:$D$190,2,FALSE),"NO DATA")</f>
        <v>33671</v>
      </c>
      <c r="H150" s="40">
        <f>IFERROR(INDEX('State Income (2001-2004)'!$C$2:$D$190,MATCH('Lookup Functions'!C150,'State Income (2001-2004)'!$C$2:$C$190,0),MATCH('Lookup Functions'!$G$1,'State Income (2001-2004)'!$C$1:$D$1,0)),"NO DATA")</f>
        <v>33671</v>
      </c>
    </row>
    <row r="151" spans="1:8" x14ac:dyDescent="0.25">
      <c r="A151" s="2" t="s">
        <v>51</v>
      </c>
      <c r="B151" s="2">
        <v>2003</v>
      </c>
      <c r="C151" s="2" t="s">
        <v>371</v>
      </c>
      <c r="D151" s="6">
        <v>6724540</v>
      </c>
      <c r="E151" s="6">
        <v>268981.59999999998</v>
      </c>
      <c r="F151" s="42" t="str">
        <f>VLOOKUP($A151,'State Abbreviations'!$A$2:$B$52,2)</f>
        <v>WA</v>
      </c>
      <c r="G151" s="40">
        <f>IFERROR(VLOOKUP(C151,'State Income (2001-2004)'!$C$2:$D$190,2,FALSE),"NO DATA")</f>
        <v>33332</v>
      </c>
      <c r="H151" s="40">
        <f>IFERROR(INDEX('State Income (2001-2004)'!$C$2:$D$190,MATCH('Lookup Functions'!C151,'State Income (2001-2004)'!$C$2:$C$190,0),MATCH('Lookup Functions'!$G$1,'State Income (2001-2004)'!$C$1:$D$1,0)),"NO DATA")</f>
        <v>33332</v>
      </c>
    </row>
    <row r="152" spans="1:8" x14ac:dyDescent="0.25">
      <c r="A152" s="2" t="s">
        <v>52</v>
      </c>
      <c r="B152" s="2">
        <v>2003</v>
      </c>
      <c r="C152" s="2" t="s">
        <v>372</v>
      </c>
      <c r="D152" s="6">
        <v>1852996</v>
      </c>
      <c r="E152" s="6">
        <v>37059.919999999998</v>
      </c>
      <c r="F152" s="42" t="str">
        <f>VLOOKUP($A152,'State Abbreviations'!$A$2:$B$52,2)</f>
        <v>WV</v>
      </c>
      <c r="G152" s="40">
        <f>IFERROR(VLOOKUP(C152,'State Income (2001-2004)'!$C$2:$D$190,2,FALSE),"NO DATA")</f>
        <v>24379</v>
      </c>
      <c r="H152" s="40">
        <f>IFERROR(INDEX('State Income (2001-2004)'!$C$2:$D$190,MATCH('Lookup Functions'!C152,'State Income (2001-2004)'!$C$2:$C$190,0),MATCH('Lookup Functions'!$G$1,'State Income (2001-2004)'!$C$1:$D$1,0)),"NO DATA")</f>
        <v>24379</v>
      </c>
    </row>
    <row r="153" spans="1:8" x14ac:dyDescent="0.25">
      <c r="A153" s="2" t="s">
        <v>53</v>
      </c>
      <c r="B153" s="2">
        <v>2003</v>
      </c>
      <c r="C153" s="2" t="s">
        <v>373</v>
      </c>
      <c r="D153" s="6">
        <v>5686986</v>
      </c>
      <c r="E153" s="6">
        <v>113739.72</v>
      </c>
      <c r="F153" s="42" t="str">
        <f>VLOOKUP($A153,'State Abbreviations'!$A$2:$B$52,2)</f>
        <v>WI</v>
      </c>
      <c r="G153" s="40">
        <f>IFERROR(VLOOKUP(C153,'State Income (2001-2004)'!$C$2:$D$190,2,FALSE),"NO DATA")</f>
        <v>30898</v>
      </c>
      <c r="H153" s="40">
        <f>IFERROR(INDEX('State Income (2001-2004)'!$C$2:$D$190,MATCH('Lookup Functions'!C153,'State Income (2001-2004)'!$C$2:$C$190,0),MATCH('Lookup Functions'!$G$1,'State Income (2001-2004)'!$C$1:$D$1,0)),"NO DATA")</f>
        <v>30898</v>
      </c>
    </row>
    <row r="154" spans="1:8" x14ac:dyDescent="0.25">
      <c r="A154" s="2" t="s">
        <v>54</v>
      </c>
      <c r="B154" s="2">
        <v>2003</v>
      </c>
      <c r="C154" s="2" t="s">
        <v>374</v>
      </c>
      <c r="D154" s="6">
        <v>563626</v>
      </c>
      <c r="E154" s="6">
        <v>11272.52</v>
      </c>
      <c r="F154" s="42" t="str">
        <f>VLOOKUP($A154,'State Abbreviations'!$A$2:$B$52,2)</f>
        <v>WY</v>
      </c>
      <c r="G154" s="40">
        <f>IFERROR(VLOOKUP(C154,'State Income (2001-2004)'!$C$2:$D$190,2,FALSE),"NO DATA")</f>
        <v>32808</v>
      </c>
      <c r="H154" s="40">
        <f>IFERROR(INDEX('State Income (2001-2004)'!$C$2:$D$190,MATCH('Lookup Functions'!C154,'State Income (2001-2004)'!$C$2:$C$190,0),MATCH('Lookup Functions'!$G$1,'State Income (2001-2004)'!$C$1:$D$1,0)),"NO DATA")</f>
        <v>32808</v>
      </c>
    </row>
    <row r="155" spans="1:8" x14ac:dyDescent="0.25">
      <c r="A155" s="2" t="s">
        <v>4</v>
      </c>
      <c r="B155" s="2">
        <v>2004</v>
      </c>
      <c r="C155" s="2" t="s">
        <v>375</v>
      </c>
      <c r="D155" s="6">
        <v>4822023</v>
      </c>
      <c r="E155" s="6">
        <v>96440.46</v>
      </c>
      <c r="F155" s="42" t="str">
        <f>VLOOKUP($A155,'State Abbreviations'!$A$2:$B$52,2)</f>
        <v>AL</v>
      </c>
      <c r="G155" s="40">
        <f>IFERROR(VLOOKUP(C155,'State Income (2001-2004)'!$C$2:$D$190,2,FALSE),"NO DATA")</f>
        <v>29136</v>
      </c>
      <c r="H155" s="40">
        <f>IFERROR(INDEX('State Income (2001-2004)'!$C$2:$D$190,MATCH('Lookup Functions'!C155,'State Income (2001-2004)'!$C$2:$C$190,0),MATCH('Lookup Functions'!$G$1,'State Income (2001-2004)'!$C$1:$D$1,0)),"NO DATA")</f>
        <v>29136</v>
      </c>
    </row>
    <row r="156" spans="1:8" x14ac:dyDescent="0.25">
      <c r="A156" s="2" t="s">
        <v>5</v>
      </c>
      <c r="B156" s="2">
        <v>2004</v>
      </c>
      <c r="C156" s="2" t="s">
        <v>376</v>
      </c>
      <c r="D156" s="6">
        <v>731449</v>
      </c>
      <c r="E156" s="6">
        <v>14628.98</v>
      </c>
      <c r="F156" s="42" t="str">
        <f>VLOOKUP($A156,'State Abbreviations'!$A$2:$B$52,2)</f>
        <v>AK</v>
      </c>
      <c r="G156" s="40">
        <f>IFERROR(VLOOKUP(C156,'State Income (2001-2004)'!$C$2:$D$190,2,FALSE),"NO DATA")</f>
        <v>35612</v>
      </c>
      <c r="H156" s="40">
        <f>IFERROR(INDEX('State Income (2001-2004)'!$C$2:$D$190,MATCH('Lookup Functions'!C156,'State Income (2001-2004)'!$C$2:$C$190,0),MATCH('Lookup Functions'!$G$1,'State Income (2001-2004)'!$C$1:$D$1,0)),"NO DATA")</f>
        <v>35612</v>
      </c>
    </row>
    <row r="157" spans="1:8" x14ac:dyDescent="0.25">
      <c r="A157" s="2" t="s">
        <v>6</v>
      </c>
      <c r="B157" s="2">
        <v>2004</v>
      </c>
      <c r="C157" s="2" t="s">
        <v>377</v>
      </c>
      <c r="D157" s="6">
        <v>6553255</v>
      </c>
      <c r="E157" s="6">
        <v>262130.2</v>
      </c>
      <c r="F157" s="42" t="str">
        <f>VLOOKUP($A157,'State Abbreviations'!$A$2:$B$52,2)</f>
        <v>AZ</v>
      </c>
      <c r="G157" s="40">
        <f>IFERROR(VLOOKUP(C157,'State Income (2001-2004)'!$C$2:$D$190,2,FALSE),"NO DATA")</f>
        <v>30267</v>
      </c>
      <c r="H157" s="40">
        <f>IFERROR(INDEX('State Income (2001-2004)'!$C$2:$D$190,MATCH('Lookup Functions'!C157,'State Income (2001-2004)'!$C$2:$C$190,0),MATCH('Lookup Functions'!$G$1,'State Income (2001-2004)'!$C$1:$D$1,0)),"NO DATA")</f>
        <v>30267</v>
      </c>
    </row>
    <row r="158" spans="1:8" x14ac:dyDescent="0.25">
      <c r="A158" s="2" t="s">
        <v>7</v>
      </c>
      <c r="B158" s="2">
        <v>2004</v>
      </c>
      <c r="C158" s="2" t="s">
        <v>378</v>
      </c>
      <c r="D158" s="6">
        <v>2949131</v>
      </c>
      <c r="E158" s="6">
        <v>88473.93</v>
      </c>
      <c r="F158" s="42" t="str">
        <f>VLOOKUP($A158,'State Abbreviations'!$A$2:$B$52,2)</f>
        <v>AR</v>
      </c>
      <c r="G158" s="40">
        <f>IFERROR(VLOOKUP(C158,'State Income (2001-2004)'!$C$2:$D$190,2,FALSE),"NO DATA")</f>
        <v>26874</v>
      </c>
      <c r="H158" s="40">
        <f>IFERROR(INDEX('State Income (2001-2004)'!$C$2:$D$190,MATCH('Lookup Functions'!C158,'State Income (2001-2004)'!$C$2:$C$190,0),MATCH('Lookup Functions'!$G$1,'State Income (2001-2004)'!$C$1:$D$1,0)),"NO DATA")</f>
        <v>26874</v>
      </c>
    </row>
    <row r="159" spans="1:8" x14ac:dyDescent="0.25">
      <c r="A159" s="2" t="s">
        <v>8</v>
      </c>
      <c r="B159" s="2">
        <v>2004</v>
      </c>
      <c r="C159" s="2" t="s">
        <v>379</v>
      </c>
      <c r="D159" s="6">
        <v>38041430</v>
      </c>
      <c r="E159" s="6">
        <v>1141242.8999999999</v>
      </c>
      <c r="F159" s="42" t="str">
        <f>VLOOKUP($A159,'State Abbreviations'!$A$2:$B$52,2)</f>
        <v>CA</v>
      </c>
      <c r="G159" s="40">
        <f>IFERROR(VLOOKUP(C159,'State Income (2001-2004)'!$C$2:$D$190,2,FALSE),"NO DATA")</f>
        <v>37036</v>
      </c>
      <c r="H159" s="40">
        <f>IFERROR(INDEX('State Income (2001-2004)'!$C$2:$D$190,MATCH('Lookup Functions'!C159,'State Income (2001-2004)'!$C$2:$C$190,0),MATCH('Lookup Functions'!$G$1,'State Income (2001-2004)'!$C$1:$D$1,0)),"NO DATA")</f>
        <v>37036</v>
      </c>
    </row>
    <row r="160" spans="1:8" x14ac:dyDescent="0.25">
      <c r="A160" s="2" t="s">
        <v>9</v>
      </c>
      <c r="B160" s="2">
        <v>2004</v>
      </c>
      <c r="C160" s="2" t="s">
        <v>380</v>
      </c>
      <c r="D160" s="6">
        <v>5187582</v>
      </c>
      <c r="E160" s="6">
        <v>155627.46</v>
      </c>
      <c r="F160" s="42" t="str">
        <f>VLOOKUP($A160,'State Abbreviations'!$A$2:$B$52,2)</f>
        <v>CO</v>
      </c>
      <c r="G160" s="40">
        <f>IFERROR(VLOOKUP(C160,'State Income (2001-2004)'!$C$2:$D$190,2,FALSE),"NO DATA")</f>
        <v>37946</v>
      </c>
      <c r="H160" s="40">
        <f>IFERROR(INDEX('State Income (2001-2004)'!$C$2:$D$190,MATCH('Lookup Functions'!C160,'State Income (2001-2004)'!$C$2:$C$190,0),MATCH('Lookup Functions'!$G$1,'State Income (2001-2004)'!$C$1:$D$1,0)),"NO DATA")</f>
        <v>37946</v>
      </c>
    </row>
    <row r="161" spans="1:8" x14ac:dyDescent="0.25">
      <c r="A161" s="2" t="s">
        <v>10</v>
      </c>
      <c r="B161" s="2">
        <v>2004</v>
      </c>
      <c r="C161" s="2" t="s">
        <v>381</v>
      </c>
      <c r="D161" s="6">
        <v>3590347</v>
      </c>
      <c r="E161" s="6">
        <v>71806.94</v>
      </c>
      <c r="F161" s="42" t="str">
        <f>VLOOKUP($A161,'State Abbreviations'!$A$2:$B$52,2)</f>
        <v>CT</v>
      </c>
      <c r="G161" s="40">
        <f>IFERROR(VLOOKUP(C161,'State Income (2001-2004)'!$C$2:$D$190,2,FALSE),"NO DATA")</f>
        <v>47819</v>
      </c>
      <c r="H161" s="40">
        <f>IFERROR(INDEX('State Income (2001-2004)'!$C$2:$D$190,MATCH('Lookup Functions'!C161,'State Income (2001-2004)'!$C$2:$C$190,0),MATCH('Lookup Functions'!$G$1,'State Income (2001-2004)'!$C$1:$D$1,0)),"NO DATA")</f>
        <v>47819</v>
      </c>
    </row>
    <row r="162" spans="1:8" x14ac:dyDescent="0.25">
      <c r="A162" s="2" t="s">
        <v>11</v>
      </c>
      <c r="B162" s="2">
        <v>2004</v>
      </c>
      <c r="C162" s="2" t="s">
        <v>382</v>
      </c>
      <c r="D162" s="6">
        <v>917092</v>
      </c>
      <c r="E162" s="6">
        <v>18341.84</v>
      </c>
      <c r="F162" s="42" t="str">
        <f>VLOOKUP($A162,'State Abbreviations'!$A$2:$B$52,2)</f>
        <v>DC</v>
      </c>
      <c r="G162" s="40">
        <f>IFERROR(VLOOKUP(C162,'State Income (2001-2004)'!$C$2:$D$190,2,FALSE),"NO DATA")</f>
        <v>37065</v>
      </c>
      <c r="H162" s="40">
        <f>IFERROR(INDEX('State Income (2001-2004)'!$C$2:$D$190,MATCH('Lookup Functions'!C162,'State Income (2001-2004)'!$C$2:$C$190,0),MATCH('Lookup Functions'!$G$1,'State Income (2001-2004)'!$C$1:$D$1,0)),"NO DATA")</f>
        <v>37065</v>
      </c>
    </row>
    <row r="163" spans="1:8" x14ac:dyDescent="0.25">
      <c r="A163" s="2" t="s">
        <v>12</v>
      </c>
      <c r="B163" s="2">
        <v>2004</v>
      </c>
      <c r="C163" s="2" t="s">
        <v>383</v>
      </c>
      <c r="D163" s="6">
        <v>632323</v>
      </c>
      <c r="E163" s="6">
        <v>25292.920000000002</v>
      </c>
      <c r="F163" s="42" t="str">
        <f>VLOOKUP($A163,'State Abbreviations'!$A$2:$B$52,2)</f>
        <v>DE</v>
      </c>
      <c r="G163" s="40">
        <f>IFERROR(VLOOKUP(C163,'State Income (2001-2004)'!$C$2:$D$190,2,FALSE),"NO DATA")</f>
        <v>54985</v>
      </c>
      <c r="H163" s="40">
        <f>IFERROR(INDEX('State Income (2001-2004)'!$C$2:$D$190,MATCH('Lookup Functions'!C163,'State Income (2001-2004)'!$C$2:$C$190,0),MATCH('Lookup Functions'!$G$1,'State Income (2001-2004)'!$C$1:$D$1,0)),"NO DATA")</f>
        <v>54985</v>
      </c>
    </row>
    <row r="164" spans="1:8" x14ac:dyDescent="0.25">
      <c r="A164" s="2" t="s">
        <v>13</v>
      </c>
      <c r="B164" s="2">
        <v>2004</v>
      </c>
      <c r="C164" s="2" t="s">
        <v>384</v>
      </c>
      <c r="D164" s="6">
        <v>19317568</v>
      </c>
      <c r="E164" s="6">
        <v>579527.03999999992</v>
      </c>
      <c r="F164" s="42" t="str">
        <f>VLOOKUP($A164,'State Abbreviations'!$A$2:$B$52,2)</f>
        <v>FL</v>
      </c>
      <c r="G164" s="40">
        <f>IFERROR(VLOOKUP(C164,'State Income (2001-2004)'!$C$2:$D$190,2,FALSE),"NO DATA")</f>
        <v>33219</v>
      </c>
      <c r="H164" s="40">
        <f>IFERROR(INDEX('State Income (2001-2004)'!$C$2:$D$190,MATCH('Lookup Functions'!C164,'State Income (2001-2004)'!$C$2:$C$190,0),MATCH('Lookup Functions'!$G$1,'State Income (2001-2004)'!$C$1:$D$1,0)),"NO DATA")</f>
        <v>33219</v>
      </c>
    </row>
    <row r="165" spans="1:8" x14ac:dyDescent="0.25">
      <c r="A165" s="2" t="s">
        <v>14</v>
      </c>
      <c r="B165" s="2">
        <v>2004</v>
      </c>
      <c r="C165" s="2" t="s">
        <v>385</v>
      </c>
      <c r="D165" s="6">
        <v>9919945</v>
      </c>
      <c r="E165" s="6">
        <v>396797.8</v>
      </c>
      <c r="F165" s="42" t="str">
        <f>VLOOKUP($A165,'State Abbreviations'!$A$2:$B$52,2)</f>
        <v>GA</v>
      </c>
      <c r="G165" s="40">
        <f>IFERROR(VLOOKUP(C165,'State Income (2001-2004)'!$C$2:$D$190,2,FALSE),"NO DATA")</f>
        <v>31121</v>
      </c>
      <c r="H165" s="40">
        <f>IFERROR(INDEX('State Income (2001-2004)'!$C$2:$D$190,MATCH('Lookup Functions'!C165,'State Income (2001-2004)'!$C$2:$C$190,0),MATCH('Lookup Functions'!$G$1,'State Income (2001-2004)'!$C$1:$D$1,0)),"NO DATA")</f>
        <v>31121</v>
      </c>
    </row>
    <row r="166" spans="1:8" x14ac:dyDescent="0.25">
      <c r="A166" s="2" t="s">
        <v>15</v>
      </c>
      <c r="B166" s="2">
        <v>2004</v>
      </c>
      <c r="C166" s="2" t="s">
        <v>386</v>
      </c>
      <c r="D166" s="6">
        <v>1392313</v>
      </c>
      <c r="E166" s="6">
        <v>55692.520000000004</v>
      </c>
      <c r="F166" s="42" t="str">
        <f>VLOOKUP($A166,'State Abbreviations'!$A$2:$B$52,2)</f>
        <v>HI</v>
      </c>
      <c r="G166" s="40">
        <f>IFERROR(VLOOKUP(C166,'State Income (2001-2004)'!$C$2:$D$190,2,FALSE),"NO DATA")</f>
        <v>34539</v>
      </c>
      <c r="H166" s="40">
        <f>IFERROR(INDEX('State Income (2001-2004)'!$C$2:$D$190,MATCH('Lookup Functions'!C166,'State Income (2001-2004)'!$C$2:$C$190,0),MATCH('Lookup Functions'!$G$1,'State Income (2001-2004)'!$C$1:$D$1,0)),"NO DATA")</f>
        <v>34539</v>
      </c>
    </row>
    <row r="167" spans="1:8" x14ac:dyDescent="0.25">
      <c r="A167" s="2" t="s">
        <v>16</v>
      </c>
      <c r="B167" s="2">
        <v>2004</v>
      </c>
      <c r="C167" s="2" t="s">
        <v>387</v>
      </c>
      <c r="D167" s="6">
        <v>1595728</v>
      </c>
      <c r="E167" s="6">
        <v>31914.560000000001</v>
      </c>
      <c r="F167" s="42" t="str">
        <f>VLOOKUP($A167,'State Abbreviations'!$A$2:$B$52,2)</f>
        <v>ID</v>
      </c>
      <c r="G167" s="40">
        <f>IFERROR(VLOOKUP(C167,'State Income (2001-2004)'!$C$2:$D$190,2,FALSE),"NO DATA")</f>
        <v>28158</v>
      </c>
      <c r="H167" s="40">
        <f>IFERROR(INDEX('State Income (2001-2004)'!$C$2:$D$190,MATCH('Lookup Functions'!C167,'State Income (2001-2004)'!$C$2:$C$190,0),MATCH('Lookup Functions'!$G$1,'State Income (2001-2004)'!$C$1:$D$1,0)),"NO DATA")</f>
        <v>28158</v>
      </c>
    </row>
    <row r="168" spans="1:8" x14ac:dyDescent="0.25">
      <c r="A168" s="2" t="s">
        <v>17</v>
      </c>
      <c r="B168" s="2">
        <v>2004</v>
      </c>
      <c r="C168" s="2" t="s">
        <v>388</v>
      </c>
      <c r="D168" s="6">
        <v>12875255</v>
      </c>
      <c r="E168" s="6">
        <v>386257.64999999997</v>
      </c>
      <c r="F168" s="42" t="str">
        <f>VLOOKUP($A168,'State Abbreviations'!$A$2:$B$52,2)</f>
        <v>IL</v>
      </c>
      <c r="G168" s="40">
        <f>IFERROR(VLOOKUP(C168,'State Income (2001-2004)'!$C$2:$D$190,2,FALSE),"NO DATA")</f>
        <v>36120</v>
      </c>
      <c r="H168" s="40">
        <f>IFERROR(INDEX('State Income (2001-2004)'!$C$2:$D$190,MATCH('Lookup Functions'!C168,'State Income (2001-2004)'!$C$2:$C$190,0),MATCH('Lookup Functions'!$G$1,'State Income (2001-2004)'!$C$1:$D$1,0)),"NO DATA")</f>
        <v>36120</v>
      </c>
    </row>
    <row r="169" spans="1:8" x14ac:dyDescent="0.25">
      <c r="A169" s="2" t="s">
        <v>18</v>
      </c>
      <c r="B169" s="2">
        <v>2004</v>
      </c>
      <c r="C169" s="2" t="s">
        <v>389</v>
      </c>
      <c r="D169" s="6">
        <v>6537334</v>
      </c>
      <c r="E169" s="6">
        <v>261493.36000000002</v>
      </c>
      <c r="F169" s="42" t="str">
        <f>VLOOKUP($A169,'State Abbreviations'!$A$2:$B$52,2)</f>
        <v>IN</v>
      </c>
      <c r="G169" s="40">
        <f>IFERROR(VLOOKUP(C169,'State Income (2001-2004)'!$C$2:$D$190,2,FALSE),"NO DATA")</f>
        <v>31276</v>
      </c>
      <c r="H169" s="40">
        <f>IFERROR(INDEX('State Income (2001-2004)'!$C$2:$D$190,MATCH('Lookup Functions'!C169,'State Income (2001-2004)'!$C$2:$C$190,0),MATCH('Lookup Functions'!$G$1,'State Income (2001-2004)'!$C$1:$D$1,0)),"NO DATA")</f>
        <v>31276</v>
      </c>
    </row>
    <row r="170" spans="1:8" x14ac:dyDescent="0.25">
      <c r="A170" s="2" t="s">
        <v>19</v>
      </c>
      <c r="B170" s="2">
        <v>2004</v>
      </c>
      <c r="C170" s="2" t="s">
        <v>390</v>
      </c>
      <c r="D170" s="6">
        <v>3074186</v>
      </c>
      <c r="E170" s="6">
        <v>122967.44</v>
      </c>
      <c r="F170" s="42" t="str">
        <f>VLOOKUP($A170,'State Abbreviations'!$A$2:$B$52,2)</f>
        <v>IA</v>
      </c>
      <c r="G170" s="40">
        <f>IFERROR(VLOOKUP(C170,'State Income (2001-2004)'!$C$2:$D$190,2,FALSE),"NO DATA")</f>
        <v>32315</v>
      </c>
      <c r="H170" s="40">
        <f>IFERROR(INDEX('State Income (2001-2004)'!$C$2:$D$190,MATCH('Lookup Functions'!C170,'State Income (2001-2004)'!$C$2:$C$190,0),MATCH('Lookup Functions'!$G$1,'State Income (2001-2004)'!$C$1:$D$1,0)),"NO DATA")</f>
        <v>32315</v>
      </c>
    </row>
    <row r="171" spans="1:8" x14ac:dyDescent="0.25">
      <c r="A171" s="2" t="s">
        <v>20</v>
      </c>
      <c r="B171" s="2">
        <v>2004</v>
      </c>
      <c r="C171" s="2" t="s">
        <v>391</v>
      </c>
      <c r="D171" s="6">
        <v>2885905</v>
      </c>
      <c r="E171" s="6">
        <v>86577.15</v>
      </c>
      <c r="F171" s="42" t="str">
        <f>VLOOKUP($A171,'State Abbreviations'!$A$2:$B$52,2)</f>
        <v>KS</v>
      </c>
      <c r="G171" s="40">
        <f>IFERROR(VLOOKUP(C171,'State Income (2001-2004)'!$C$2:$D$190,2,FALSE),"NO DATA")</f>
        <v>32836</v>
      </c>
      <c r="H171" s="40">
        <f>IFERROR(INDEX('State Income (2001-2004)'!$C$2:$D$190,MATCH('Lookup Functions'!C171,'State Income (2001-2004)'!$C$2:$C$190,0),MATCH('Lookup Functions'!$G$1,'State Income (2001-2004)'!$C$1:$D$1,0)),"NO DATA")</f>
        <v>32836</v>
      </c>
    </row>
    <row r="172" spans="1:8" x14ac:dyDescent="0.25">
      <c r="A172" s="2" t="s">
        <v>21</v>
      </c>
      <c r="B172" s="2">
        <v>2004</v>
      </c>
      <c r="C172" s="2" t="s">
        <v>392</v>
      </c>
      <c r="D172" s="6">
        <v>4380415</v>
      </c>
      <c r="E172" s="6">
        <v>175216.6</v>
      </c>
      <c r="F172" s="42" t="str">
        <f>VLOOKUP($A172,'State Abbreviations'!$A$2:$B$52,2)</f>
        <v>KY</v>
      </c>
      <c r="G172" s="40">
        <f>IFERROR(VLOOKUP(C172,'State Income (2001-2004)'!$C$2:$D$190,2,FALSE),"NO DATA")</f>
        <v>28513</v>
      </c>
      <c r="H172" s="40">
        <f>IFERROR(INDEX('State Income (2001-2004)'!$C$2:$D$190,MATCH('Lookup Functions'!C172,'State Income (2001-2004)'!$C$2:$C$190,0),MATCH('Lookup Functions'!$G$1,'State Income (2001-2004)'!$C$1:$D$1,0)),"NO DATA")</f>
        <v>28513</v>
      </c>
    </row>
    <row r="173" spans="1:8" x14ac:dyDescent="0.25">
      <c r="A173" s="2" t="s">
        <v>22</v>
      </c>
      <c r="B173" s="2">
        <v>2004</v>
      </c>
      <c r="C173" s="2" t="s">
        <v>393</v>
      </c>
      <c r="D173" s="6">
        <v>4601893</v>
      </c>
      <c r="E173" s="6">
        <v>92037.86</v>
      </c>
      <c r="F173" s="42" t="str">
        <f>VLOOKUP($A173,'State Abbreviations'!$A$2:$B$52,2)</f>
        <v>LA</v>
      </c>
      <c r="G173" s="40">
        <f>IFERROR(VLOOKUP(C173,'State Income (2001-2004)'!$C$2:$D$190,2,FALSE),"NO DATA")</f>
        <v>24820</v>
      </c>
      <c r="H173" s="40">
        <f>IFERROR(INDEX('State Income (2001-2004)'!$C$2:$D$190,MATCH('Lookup Functions'!C173,'State Income (2001-2004)'!$C$2:$C$190,0),MATCH('Lookup Functions'!$G$1,'State Income (2001-2004)'!$C$1:$D$1,0)),"NO DATA")</f>
        <v>24820</v>
      </c>
    </row>
    <row r="174" spans="1:8" x14ac:dyDescent="0.25">
      <c r="A174" s="2" t="s">
        <v>23</v>
      </c>
      <c r="B174" s="2">
        <v>2004</v>
      </c>
      <c r="C174" s="2" t="s">
        <v>394</v>
      </c>
      <c r="D174" s="6">
        <v>1329192</v>
      </c>
      <c r="E174" s="6">
        <v>39875.760000000002</v>
      </c>
      <c r="F174" s="42" t="str">
        <f>VLOOKUP($A174,'State Abbreviations'!$A$2:$B$52,2)</f>
        <v>ME</v>
      </c>
      <c r="G174" s="40">
        <f>IFERROR(VLOOKUP(C174,'State Income (2001-2004)'!$C$2:$D$190,2,FALSE),"NO DATA")</f>
        <v>31252</v>
      </c>
      <c r="H174" s="40">
        <f>IFERROR(INDEX('State Income (2001-2004)'!$C$2:$D$190,MATCH('Lookup Functions'!C174,'State Income (2001-2004)'!$C$2:$C$190,0),MATCH('Lookup Functions'!$G$1,'State Income (2001-2004)'!$C$1:$D$1,0)),"NO DATA")</f>
        <v>31252</v>
      </c>
    </row>
    <row r="175" spans="1:8" x14ac:dyDescent="0.25">
      <c r="A175" s="2" t="s">
        <v>24</v>
      </c>
      <c r="B175" s="2">
        <v>2004</v>
      </c>
      <c r="C175" s="2" t="s">
        <v>395</v>
      </c>
      <c r="D175" s="6">
        <v>5884563</v>
      </c>
      <c r="E175" s="6">
        <v>235382.52000000002</v>
      </c>
      <c r="F175" s="42" t="str">
        <f>VLOOKUP($A175,'State Abbreviations'!$A$2:$B$52,2)</f>
        <v>MD</v>
      </c>
      <c r="G175" s="40">
        <f>IFERROR(VLOOKUP(C175,'State Income (2001-2004)'!$C$2:$D$190,2,FALSE),"NO DATA")</f>
        <v>41760</v>
      </c>
      <c r="H175" s="40">
        <f>IFERROR(INDEX('State Income (2001-2004)'!$C$2:$D$190,MATCH('Lookup Functions'!C175,'State Income (2001-2004)'!$C$2:$C$190,0),MATCH('Lookup Functions'!$G$1,'State Income (2001-2004)'!$C$1:$D$1,0)),"NO DATA")</f>
        <v>41760</v>
      </c>
    </row>
    <row r="176" spans="1:8" x14ac:dyDescent="0.25">
      <c r="A176" s="2" t="s">
        <v>25</v>
      </c>
      <c r="B176" s="2">
        <v>2004</v>
      </c>
      <c r="C176" s="2" t="s">
        <v>396</v>
      </c>
      <c r="D176" s="6">
        <v>6646144</v>
      </c>
      <c r="E176" s="6">
        <v>265845.76000000001</v>
      </c>
      <c r="F176" s="42" t="str">
        <f>VLOOKUP($A176,'State Abbreviations'!$A$2:$B$52,2)</f>
        <v>MA</v>
      </c>
      <c r="G176" s="40">
        <f>IFERROR(VLOOKUP(C176,'State Income (2001-2004)'!$C$2:$D$190,2,FALSE),"NO DATA")</f>
        <v>44289</v>
      </c>
      <c r="H176" s="40">
        <f>IFERROR(INDEX('State Income (2001-2004)'!$C$2:$D$190,MATCH('Lookup Functions'!C176,'State Income (2001-2004)'!$C$2:$C$190,0),MATCH('Lookup Functions'!$G$1,'State Income (2001-2004)'!$C$1:$D$1,0)),"NO DATA")</f>
        <v>44289</v>
      </c>
    </row>
    <row r="177" spans="1:8" x14ac:dyDescent="0.25">
      <c r="A177" s="2" t="s">
        <v>26</v>
      </c>
      <c r="B177" s="2">
        <v>2004</v>
      </c>
      <c r="C177" s="2" t="s">
        <v>397</v>
      </c>
      <c r="D177" s="6">
        <v>9883360</v>
      </c>
      <c r="E177" s="6">
        <v>296500.8</v>
      </c>
      <c r="F177" s="42" t="str">
        <f>VLOOKUP($A177,'State Abbreviations'!$A$2:$B$52,2)</f>
        <v>MI</v>
      </c>
      <c r="G177" s="40">
        <f>IFERROR(VLOOKUP(C177,'State Income (2001-2004)'!$C$2:$D$190,2,FALSE),"NO DATA")</f>
        <v>33116</v>
      </c>
      <c r="H177" s="40">
        <f>IFERROR(INDEX('State Income (2001-2004)'!$C$2:$D$190,MATCH('Lookup Functions'!C177,'State Income (2001-2004)'!$C$2:$C$190,0),MATCH('Lookup Functions'!$G$1,'State Income (2001-2004)'!$C$1:$D$1,0)),"NO DATA")</f>
        <v>33116</v>
      </c>
    </row>
    <row r="178" spans="1:8" x14ac:dyDescent="0.25">
      <c r="A178" s="2" t="s">
        <v>27</v>
      </c>
      <c r="B178" s="2">
        <v>2004</v>
      </c>
      <c r="C178" s="2" t="s">
        <v>398</v>
      </c>
      <c r="D178" s="6">
        <v>5379139</v>
      </c>
      <c r="E178" s="6">
        <v>107582.78</v>
      </c>
      <c r="F178" s="42" t="str">
        <f>VLOOKUP($A178,'State Abbreviations'!$A$2:$B$52,2)</f>
        <v>MN</v>
      </c>
      <c r="G178" s="40">
        <f>IFERROR(VLOOKUP(C178,'State Income (2001-2004)'!$C$2:$D$190,2,FALSE),"NO DATA")</f>
        <v>37373</v>
      </c>
      <c r="H178" s="40">
        <f>IFERROR(INDEX('State Income (2001-2004)'!$C$2:$D$190,MATCH('Lookup Functions'!C178,'State Income (2001-2004)'!$C$2:$C$190,0),MATCH('Lookup Functions'!$G$1,'State Income (2001-2004)'!$C$1:$D$1,0)),"NO DATA")</f>
        <v>37373</v>
      </c>
    </row>
    <row r="179" spans="1:8" x14ac:dyDescent="0.25">
      <c r="A179" s="2" t="s">
        <v>28</v>
      </c>
      <c r="B179" s="2">
        <v>2004</v>
      </c>
      <c r="C179" s="2" t="s">
        <v>399</v>
      </c>
      <c r="D179" s="6">
        <v>2984926</v>
      </c>
      <c r="E179" s="6">
        <v>119397.04000000001</v>
      </c>
      <c r="F179" s="42" t="str">
        <f>VLOOKUP($A179,'State Abbreviations'!$A$2:$B$52,2)</f>
        <v>MS</v>
      </c>
      <c r="G179" s="40">
        <f>IFERROR(VLOOKUP(C179,'State Income (2001-2004)'!$C$2:$D$190,2,FALSE),"NO DATA")</f>
        <v>25318</v>
      </c>
      <c r="H179" s="40">
        <f>IFERROR(INDEX('State Income (2001-2004)'!$C$2:$D$190,MATCH('Lookup Functions'!C179,'State Income (2001-2004)'!$C$2:$C$190,0),MATCH('Lookup Functions'!$G$1,'State Income (2001-2004)'!$C$1:$D$1,0)),"NO DATA")</f>
        <v>25318</v>
      </c>
    </row>
    <row r="180" spans="1:8" x14ac:dyDescent="0.25">
      <c r="A180" s="2" t="s">
        <v>29</v>
      </c>
      <c r="B180" s="2">
        <v>2004</v>
      </c>
      <c r="C180" s="2" t="s">
        <v>400</v>
      </c>
      <c r="D180" s="6">
        <v>6021988</v>
      </c>
      <c r="E180" s="6">
        <v>120439.76000000001</v>
      </c>
      <c r="F180" s="42" t="str">
        <f>VLOOKUP($A180,'State Abbreviations'!$A$2:$B$52,2)</f>
        <v>MO</v>
      </c>
      <c r="G180" s="40">
        <f>IFERROR(VLOOKUP(C180,'State Income (2001-2004)'!$C$2:$D$190,2,FALSE),"NO DATA")</f>
        <v>31899</v>
      </c>
      <c r="H180" s="40">
        <f>IFERROR(INDEX('State Income (2001-2004)'!$C$2:$D$190,MATCH('Lookup Functions'!C180,'State Income (2001-2004)'!$C$2:$C$190,0),MATCH('Lookup Functions'!$G$1,'State Income (2001-2004)'!$C$1:$D$1,0)),"NO DATA")</f>
        <v>31899</v>
      </c>
    </row>
    <row r="181" spans="1:8" x14ac:dyDescent="0.25">
      <c r="A181" s="2" t="s">
        <v>30</v>
      </c>
      <c r="B181" s="2">
        <v>2004</v>
      </c>
      <c r="C181" s="2" t="s">
        <v>401</v>
      </c>
      <c r="D181" s="6">
        <v>1005141</v>
      </c>
      <c r="E181" s="6">
        <v>40205.64</v>
      </c>
      <c r="F181" s="42" t="str">
        <f>VLOOKUP($A181,'State Abbreviations'!$A$2:$B$52,2)</f>
        <v>MT</v>
      </c>
      <c r="G181" s="40">
        <f>IFERROR(VLOOKUP(C181,'State Income (2001-2004)'!$C$2:$D$190,2,FALSE),"NO DATA")</f>
        <v>29387</v>
      </c>
      <c r="H181" s="40">
        <f>IFERROR(INDEX('State Income (2001-2004)'!$C$2:$D$190,MATCH('Lookup Functions'!C181,'State Income (2001-2004)'!$C$2:$C$190,0),MATCH('Lookup Functions'!$G$1,'State Income (2001-2004)'!$C$1:$D$1,0)),"NO DATA")</f>
        <v>29387</v>
      </c>
    </row>
    <row r="182" spans="1:8" x14ac:dyDescent="0.25">
      <c r="A182" s="2" t="s">
        <v>31</v>
      </c>
      <c r="B182" s="2">
        <v>2004</v>
      </c>
      <c r="C182" s="2" t="s">
        <v>402</v>
      </c>
      <c r="D182" s="6">
        <v>1855525</v>
      </c>
      <c r="E182" s="6">
        <v>55665.75</v>
      </c>
      <c r="F182" s="42" t="str">
        <f>VLOOKUP($A182,'State Abbreviations'!$A$2:$B$52,2)</f>
        <v>NE</v>
      </c>
      <c r="G182" s="40">
        <f>IFERROR(VLOOKUP(C182,'State Income (2001-2004)'!$C$2:$D$190,2,FALSE),"NO DATA")</f>
        <v>33616</v>
      </c>
      <c r="H182" s="40">
        <f>IFERROR(INDEX('State Income (2001-2004)'!$C$2:$D$190,MATCH('Lookup Functions'!C182,'State Income (2001-2004)'!$C$2:$C$190,0),MATCH('Lookup Functions'!$G$1,'State Income (2001-2004)'!$C$1:$D$1,0)),"NO DATA")</f>
        <v>33616</v>
      </c>
    </row>
    <row r="183" spans="1:8" x14ac:dyDescent="0.25">
      <c r="A183" s="2" t="s">
        <v>32</v>
      </c>
      <c r="B183" s="2">
        <v>2004</v>
      </c>
      <c r="C183" s="2" t="s">
        <v>433</v>
      </c>
      <c r="D183" s="6">
        <v>2758931</v>
      </c>
      <c r="E183" s="6">
        <v>110357.24</v>
      </c>
      <c r="F183" s="42" t="str">
        <f>VLOOKUP($A183,'State Abbreviations'!$A$2:$B$52,2)</f>
        <v>NV</v>
      </c>
      <c r="G183" s="40" t="str">
        <f>IFERROR(VLOOKUP(C183,'State Income (2001-2004)'!$C$2:$D$190,2,FALSE),"NO DATA")</f>
        <v>NO DATA</v>
      </c>
      <c r="H183" s="40" t="str">
        <f>IFERROR(INDEX('State Income (2001-2004)'!$C$2:$D$190,MATCH('Lookup Functions'!C183,'State Income (2001-2004)'!$C$2:$C$190,0),MATCH('Lookup Functions'!$G$1,'State Income (2001-2004)'!$C$1:$D$1,0)),"NO DATA")</f>
        <v>NO DATA</v>
      </c>
    </row>
    <row r="184" spans="1:8" x14ac:dyDescent="0.25">
      <c r="A184" s="2" t="s">
        <v>33</v>
      </c>
      <c r="B184" s="2">
        <v>2004</v>
      </c>
      <c r="C184" s="2" t="s">
        <v>403</v>
      </c>
      <c r="D184" s="6">
        <v>1320718</v>
      </c>
      <c r="E184" s="6">
        <v>52828.72</v>
      </c>
      <c r="F184" s="42" t="str">
        <f>VLOOKUP($A184,'State Abbreviations'!$A$2:$B$52,2)</f>
        <v>NH</v>
      </c>
      <c r="G184" s="40">
        <f>IFERROR(VLOOKUP(C184,'State Income (2001-2004)'!$C$2:$D$190,2,FALSE),"NO DATA")</f>
        <v>38408</v>
      </c>
      <c r="H184" s="40">
        <f>IFERROR(INDEX('State Income (2001-2004)'!$C$2:$D$190,MATCH('Lookup Functions'!C184,'State Income (2001-2004)'!$C$2:$C$190,0),MATCH('Lookup Functions'!$G$1,'State Income (2001-2004)'!$C$1:$D$1,0)),"NO DATA")</f>
        <v>38408</v>
      </c>
    </row>
    <row r="185" spans="1:8" x14ac:dyDescent="0.25">
      <c r="A185" s="2" t="s">
        <v>34</v>
      </c>
      <c r="B185" s="2">
        <v>2004</v>
      </c>
      <c r="C185" s="2" t="s">
        <v>434</v>
      </c>
      <c r="D185" s="6">
        <v>8864590</v>
      </c>
      <c r="E185" s="6">
        <v>177291.80000000002</v>
      </c>
      <c r="F185" s="42" t="str">
        <f>VLOOKUP($A185,'State Abbreviations'!$A$2:$B$52,2)</f>
        <v>NJ</v>
      </c>
      <c r="G185" s="40" t="str">
        <f>IFERROR(VLOOKUP(C185,'State Income (2001-2004)'!$C$2:$D$190,2,FALSE),"NO DATA")</f>
        <v>NO DATA</v>
      </c>
      <c r="H185" s="40" t="str">
        <f>IFERROR(INDEX('State Income (2001-2004)'!$C$2:$D$190,MATCH('Lookup Functions'!C185,'State Income (2001-2004)'!$C$2:$C$190,0),MATCH('Lookup Functions'!$G$1,'State Income (2001-2004)'!$C$1:$D$1,0)),"NO DATA")</f>
        <v>NO DATA</v>
      </c>
    </row>
    <row r="186" spans="1:8" x14ac:dyDescent="0.25">
      <c r="A186" s="2" t="s">
        <v>35</v>
      </c>
      <c r="B186" s="2">
        <v>2004</v>
      </c>
      <c r="C186" s="2" t="s">
        <v>404</v>
      </c>
      <c r="D186" s="6">
        <v>2085538</v>
      </c>
      <c r="E186" s="6">
        <v>83421.52</v>
      </c>
      <c r="F186" s="42" t="str">
        <f>VLOOKUP($A186,'State Abbreviations'!$A$2:$B$52,2)</f>
        <v>NM</v>
      </c>
      <c r="G186" s="40">
        <f>IFERROR(VLOOKUP(C186,'State Income (2001-2004)'!$C$2:$D$190,2,FALSE),"NO DATA")</f>
        <v>27644</v>
      </c>
      <c r="H186" s="40">
        <f>IFERROR(INDEX('State Income (2001-2004)'!$C$2:$D$190,MATCH('Lookup Functions'!C186,'State Income (2001-2004)'!$C$2:$C$190,0),MATCH('Lookup Functions'!$G$1,'State Income (2001-2004)'!$C$1:$D$1,0)),"NO DATA")</f>
        <v>27644</v>
      </c>
    </row>
    <row r="187" spans="1:8" x14ac:dyDescent="0.25">
      <c r="A187" s="2" t="s">
        <v>36</v>
      </c>
      <c r="B187" s="2">
        <v>2004</v>
      </c>
      <c r="C187" s="2" t="s">
        <v>435</v>
      </c>
      <c r="D187" s="6">
        <v>19570261</v>
      </c>
      <c r="E187" s="6">
        <v>587107.82999999996</v>
      </c>
      <c r="F187" s="42" t="str">
        <f>VLOOKUP($A187,'State Abbreviations'!$A$2:$B$52,2)</f>
        <v>NY</v>
      </c>
      <c r="G187" s="40" t="str">
        <f>IFERROR(VLOOKUP(C187,'State Income (2001-2004)'!$C$2:$D$190,2,FALSE),"NO DATA")</f>
        <v>NO DATA</v>
      </c>
      <c r="H187" s="40" t="str">
        <f>IFERROR(INDEX('State Income (2001-2004)'!$C$2:$D$190,MATCH('Lookup Functions'!C187,'State Income (2001-2004)'!$C$2:$C$190,0),MATCH('Lookup Functions'!$G$1,'State Income (2001-2004)'!$C$1:$D$1,0)),"NO DATA")</f>
        <v>NO DATA</v>
      </c>
    </row>
    <row r="188" spans="1:8" x14ac:dyDescent="0.25">
      <c r="A188" s="2" t="s">
        <v>37</v>
      </c>
      <c r="B188" s="2">
        <v>2004</v>
      </c>
      <c r="C188" s="2" t="s">
        <v>405</v>
      </c>
      <c r="D188" s="6">
        <v>9752073</v>
      </c>
      <c r="E188" s="6">
        <v>195041.46</v>
      </c>
      <c r="F188" s="42" t="str">
        <f>VLOOKUP($A188,'State Abbreviations'!$A$2:$B$52,2)</f>
        <v>NC</v>
      </c>
      <c r="G188" s="40">
        <f>IFERROR(VLOOKUP(C188,'State Income (2001-2004)'!$C$2:$D$190,2,FALSE),"NO DATA")</f>
        <v>30553</v>
      </c>
      <c r="H188" s="40">
        <f>IFERROR(INDEX('State Income (2001-2004)'!$C$2:$D$190,MATCH('Lookup Functions'!C188,'State Income (2001-2004)'!$C$2:$C$190,0),MATCH('Lookup Functions'!$G$1,'State Income (2001-2004)'!$C$1:$D$1,0)),"NO DATA")</f>
        <v>30553</v>
      </c>
    </row>
    <row r="189" spans="1:8" x14ac:dyDescent="0.25">
      <c r="A189" s="2" t="s">
        <v>38</v>
      </c>
      <c r="B189" s="2">
        <v>2004</v>
      </c>
      <c r="C189" s="2" t="s">
        <v>406</v>
      </c>
      <c r="D189" s="6">
        <v>699628</v>
      </c>
      <c r="E189" s="6">
        <v>27985.119999999999</v>
      </c>
      <c r="F189" s="42" t="str">
        <f>VLOOKUP($A189,'State Abbreviations'!$A$2:$B$52,2)</f>
        <v>ND</v>
      </c>
      <c r="G189" s="40">
        <f>IFERROR(VLOOKUP(C189,'State Income (2001-2004)'!$C$2:$D$190,2,FALSE),"NO DATA")</f>
        <v>31395</v>
      </c>
      <c r="H189" s="40">
        <f>IFERROR(INDEX('State Income (2001-2004)'!$C$2:$D$190,MATCH('Lookup Functions'!C189,'State Income (2001-2004)'!$C$2:$C$190,0),MATCH('Lookup Functions'!$G$1,'State Income (2001-2004)'!$C$1:$D$1,0)),"NO DATA")</f>
        <v>31395</v>
      </c>
    </row>
    <row r="190" spans="1:8" x14ac:dyDescent="0.25">
      <c r="A190" s="2" t="s">
        <v>39</v>
      </c>
      <c r="B190" s="2">
        <v>2004</v>
      </c>
      <c r="C190" s="2" t="s">
        <v>407</v>
      </c>
      <c r="D190" s="6">
        <v>11544225</v>
      </c>
      <c r="E190" s="6">
        <v>230884.5</v>
      </c>
      <c r="F190" s="42" t="str">
        <f>VLOOKUP($A190,'State Abbreviations'!$A$2:$B$52,2)</f>
        <v>OH</v>
      </c>
      <c r="G190" s="40">
        <f>IFERROR(VLOOKUP(C190,'State Income (2001-2004)'!$C$2:$D$190,2,FALSE),"NO DATA")</f>
        <v>32478</v>
      </c>
      <c r="H190" s="40">
        <f>IFERROR(INDEX('State Income (2001-2004)'!$C$2:$D$190,MATCH('Lookup Functions'!C190,'State Income (2001-2004)'!$C$2:$C$190,0),MATCH('Lookup Functions'!$G$1,'State Income (2001-2004)'!$C$1:$D$1,0)),"NO DATA")</f>
        <v>32478</v>
      </c>
    </row>
    <row r="191" spans="1:8" x14ac:dyDescent="0.25">
      <c r="A191" s="2" t="s">
        <v>40</v>
      </c>
      <c r="B191" s="2">
        <v>2004</v>
      </c>
      <c r="C191" s="2" t="s">
        <v>408</v>
      </c>
      <c r="D191" s="6">
        <v>3814820</v>
      </c>
      <c r="E191" s="6">
        <v>152592.80000000002</v>
      </c>
      <c r="F191" s="42" t="str">
        <f>VLOOKUP($A191,'State Abbreviations'!$A$2:$B$52,2)</f>
        <v>OK</v>
      </c>
      <c r="G191" s="40">
        <f>IFERROR(VLOOKUP(C191,'State Income (2001-2004)'!$C$2:$D$190,2,FALSE),"NO DATA")</f>
        <v>29330</v>
      </c>
      <c r="H191" s="40">
        <f>IFERROR(INDEX('State Income (2001-2004)'!$C$2:$D$190,MATCH('Lookup Functions'!C191,'State Income (2001-2004)'!$C$2:$C$190,0),MATCH('Lookup Functions'!$G$1,'State Income (2001-2004)'!$C$1:$D$1,0)),"NO DATA")</f>
        <v>29330</v>
      </c>
    </row>
    <row r="192" spans="1:8" x14ac:dyDescent="0.25">
      <c r="A192" s="2" t="s">
        <v>41</v>
      </c>
      <c r="B192" s="2">
        <v>2004</v>
      </c>
      <c r="C192" s="2" t="s">
        <v>409</v>
      </c>
      <c r="D192" s="6">
        <v>3899353</v>
      </c>
      <c r="E192" s="6">
        <v>77987.06</v>
      </c>
      <c r="F192" s="42" t="str">
        <f>VLOOKUP($A192,'State Abbreviations'!$A$2:$B$52,2)</f>
        <v>OR</v>
      </c>
      <c r="G192" s="40">
        <f>IFERROR(VLOOKUP(C192,'State Income (2001-2004)'!$C$2:$D$190,2,FALSE),"NO DATA")</f>
        <v>32103</v>
      </c>
      <c r="H192" s="40">
        <f>IFERROR(INDEX('State Income (2001-2004)'!$C$2:$D$190,MATCH('Lookup Functions'!C192,'State Income (2001-2004)'!$C$2:$C$190,0),MATCH('Lookup Functions'!$G$1,'State Income (2001-2004)'!$C$1:$D$1,0)),"NO DATA")</f>
        <v>32103</v>
      </c>
    </row>
    <row r="193" spans="1:8" x14ac:dyDescent="0.25">
      <c r="A193" s="2" t="s">
        <v>42</v>
      </c>
      <c r="B193" s="2">
        <v>2004</v>
      </c>
      <c r="C193" s="2" t="s">
        <v>410</v>
      </c>
      <c r="D193" s="6">
        <v>12763536</v>
      </c>
      <c r="E193" s="6">
        <v>382906.07999999996</v>
      </c>
      <c r="F193" s="42" t="str">
        <f>VLOOKUP($A193,'State Abbreviations'!$A$2:$B$52,2)</f>
        <v>PA</v>
      </c>
      <c r="G193" s="40">
        <f>IFERROR(VLOOKUP(C193,'State Income (2001-2004)'!$C$2:$D$190,2,FALSE),"NO DATA")</f>
        <v>34897</v>
      </c>
      <c r="H193" s="40">
        <f>IFERROR(INDEX('State Income (2001-2004)'!$C$2:$D$190,MATCH('Lookup Functions'!C193,'State Income (2001-2004)'!$C$2:$C$190,0),MATCH('Lookup Functions'!$G$1,'State Income (2001-2004)'!$C$1:$D$1,0)),"NO DATA")</f>
        <v>34897</v>
      </c>
    </row>
    <row r="194" spans="1:8" x14ac:dyDescent="0.25">
      <c r="A194" s="2" t="s">
        <v>43</v>
      </c>
      <c r="B194" s="2">
        <v>2004</v>
      </c>
      <c r="C194" s="2" t="s">
        <v>411</v>
      </c>
      <c r="D194" s="6">
        <v>1050292</v>
      </c>
      <c r="E194" s="6">
        <v>31508.76</v>
      </c>
      <c r="F194" s="42" t="str">
        <f>VLOOKUP($A194,'State Abbreviations'!$A$2:$B$52,2)</f>
        <v>RI</v>
      </c>
      <c r="G194" s="40">
        <f>IFERROR(VLOOKUP(C194,'State Income (2001-2004)'!$C$2:$D$190,2,FALSE),"NO DATA")</f>
        <v>36153</v>
      </c>
      <c r="H194" s="40">
        <f>IFERROR(INDEX('State Income (2001-2004)'!$C$2:$D$190,MATCH('Lookup Functions'!C194,'State Income (2001-2004)'!$C$2:$C$190,0),MATCH('Lookup Functions'!$G$1,'State Income (2001-2004)'!$C$1:$D$1,0)),"NO DATA")</f>
        <v>36153</v>
      </c>
    </row>
    <row r="195" spans="1:8" x14ac:dyDescent="0.25">
      <c r="A195" s="2" t="s">
        <v>44</v>
      </c>
      <c r="B195" s="2">
        <v>2004</v>
      </c>
      <c r="C195" s="2" t="s">
        <v>412</v>
      </c>
      <c r="D195" s="6">
        <v>4723723</v>
      </c>
      <c r="E195" s="6">
        <v>141711.69</v>
      </c>
      <c r="F195" s="42" t="str">
        <f>VLOOKUP($A195,'State Abbreviations'!$A$2:$B$52,2)</f>
        <v>SC</v>
      </c>
      <c r="G195" s="40">
        <f>IFERROR(VLOOKUP(C195,'State Income (2001-2004)'!$C$2:$D$190,2,FALSE),"NO DATA")</f>
        <v>28352</v>
      </c>
      <c r="H195" s="40">
        <f>IFERROR(INDEX('State Income (2001-2004)'!$C$2:$D$190,MATCH('Lookup Functions'!C195,'State Income (2001-2004)'!$C$2:$C$190,0),MATCH('Lookup Functions'!$G$1,'State Income (2001-2004)'!$C$1:$D$1,0)),"NO DATA")</f>
        <v>28352</v>
      </c>
    </row>
    <row r="196" spans="1:8" x14ac:dyDescent="0.25">
      <c r="A196" s="2" t="s">
        <v>45</v>
      </c>
      <c r="B196" s="2">
        <v>2004</v>
      </c>
      <c r="C196" s="2" t="s">
        <v>413</v>
      </c>
      <c r="D196" s="6">
        <v>833354</v>
      </c>
      <c r="E196" s="6">
        <v>33334.160000000003</v>
      </c>
      <c r="F196" s="42" t="str">
        <f>VLOOKUP($A196,'State Abbreviations'!$A$2:$B$52,2)</f>
        <v>SD</v>
      </c>
      <c r="G196" s="40">
        <f>IFERROR(VLOOKUP(C196,'State Income (2001-2004)'!$C$2:$D$190,2,FALSE),"NO DATA")</f>
        <v>31614</v>
      </c>
      <c r="H196" s="40">
        <f>IFERROR(INDEX('State Income (2001-2004)'!$C$2:$D$190,MATCH('Lookup Functions'!C196,'State Income (2001-2004)'!$C$2:$C$190,0),MATCH('Lookup Functions'!$G$1,'State Income (2001-2004)'!$C$1:$D$1,0)),"NO DATA")</f>
        <v>31614</v>
      </c>
    </row>
    <row r="197" spans="1:8" x14ac:dyDescent="0.25">
      <c r="A197" s="2" t="s">
        <v>46</v>
      </c>
      <c r="B197" s="2">
        <v>2004</v>
      </c>
      <c r="C197" s="2" t="s">
        <v>414</v>
      </c>
      <c r="D197" s="6">
        <v>6456243</v>
      </c>
      <c r="E197" s="6">
        <v>258249.72</v>
      </c>
      <c r="F197" s="42" t="str">
        <f>VLOOKUP($A197,'State Abbreviations'!$A$2:$B$52,2)</f>
        <v>TN</v>
      </c>
      <c r="G197" s="40">
        <f>IFERROR(VLOOKUP(C197,'State Income (2001-2004)'!$C$2:$D$190,2,FALSE),"NO DATA")</f>
        <v>31107</v>
      </c>
      <c r="H197" s="40">
        <f>IFERROR(INDEX('State Income (2001-2004)'!$C$2:$D$190,MATCH('Lookup Functions'!C197,'State Income (2001-2004)'!$C$2:$C$190,0),MATCH('Lookup Functions'!$G$1,'State Income (2001-2004)'!$C$1:$D$1,0)),"NO DATA")</f>
        <v>31107</v>
      </c>
    </row>
    <row r="198" spans="1:8" x14ac:dyDescent="0.25">
      <c r="A198" s="2" t="s">
        <v>47</v>
      </c>
      <c r="B198" s="2">
        <v>2004</v>
      </c>
      <c r="C198" s="2" t="s">
        <v>415</v>
      </c>
      <c r="D198" s="6">
        <v>26059203</v>
      </c>
      <c r="E198" s="6">
        <v>1042368.12</v>
      </c>
      <c r="F198" s="42" t="str">
        <f>VLOOKUP($A198,'State Abbreviations'!$A$2:$B$52,2)</f>
        <v>TX</v>
      </c>
      <c r="G198" s="40">
        <f>IFERROR(VLOOKUP(C198,'State Income (2001-2004)'!$C$2:$D$190,2,FALSE),"NO DATA")</f>
        <v>32462</v>
      </c>
      <c r="H198" s="40">
        <f>IFERROR(INDEX('State Income (2001-2004)'!$C$2:$D$190,MATCH('Lookup Functions'!C198,'State Income (2001-2004)'!$C$2:$C$190,0),MATCH('Lookup Functions'!$G$1,'State Income (2001-2004)'!$C$1:$D$1,0)),"NO DATA")</f>
        <v>32462</v>
      </c>
    </row>
    <row r="199" spans="1:8" x14ac:dyDescent="0.25">
      <c r="A199" s="2" t="s">
        <v>48</v>
      </c>
      <c r="B199" s="2">
        <v>2004</v>
      </c>
      <c r="C199" s="2" t="s">
        <v>436</v>
      </c>
      <c r="D199" s="6">
        <v>2855287</v>
      </c>
      <c r="E199" s="6">
        <v>114211.48</v>
      </c>
      <c r="F199" s="42" t="str">
        <f>VLOOKUP($A199,'State Abbreviations'!$A$2:$B$52,2)</f>
        <v>UT</v>
      </c>
      <c r="G199" s="40" t="str">
        <f>IFERROR(VLOOKUP(C199,'State Income (2001-2004)'!$C$2:$D$190,2,FALSE),"NO DATA")</f>
        <v>NO DATA</v>
      </c>
      <c r="H199" s="40" t="str">
        <f>IFERROR(INDEX('State Income (2001-2004)'!$C$2:$D$190,MATCH('Lookup Functions'!C199,'State Income (2001-2004)'!$C$2:$C$190,0),MATCH('Lookup Functions'!$G$1,'State Income (2001-2004)'!$C$1:$D$1,0)),"NO DATA")</f>
        <v>NO DATA</v>
      </c>
    </row>
    <row r="200" spans="1:8" x14ac:dyDescent="0.25">
      <c r="A200" s="2" t="s">
        <v>49</v>
      </c>
      <c r="B200" s="2">
        <v>2004</v>
      </c>
      <c r="C200" s="2" t="s">
        <v>416</v>
      </c>
      <c r="D200" s="6">
        <v>626011</v>
      </c>
      <c r="E200" s="6">
        <v>25040.440000000002</v>
      </c>
      <c r="F200" s="42" t="str">
        <f>VLOOKUP($A200,'State Abbreviations'!$A$2:$B$52,2)</f>
        <v>VT</v>
      </c>
      <c r="G200" s="40">
        <f>IFERROR(VLOOKUP(C200,'State Income (2001-2004)'!$C$2:$D$190,2,FALSE),"NO DATA")</f>
        <v>33327</v>
      </c>
      <c r="H200" s="40">
        <f>IFERROR(INDEX('State Income (2001-2004)'!$C$2:$D$190,MATCH('Lookup Functions'!C200,'State Income (2001-2004)'!$C$2:$C$190,0),MATCH('Lookup Functions'!$G$1,'State Income (2001-2004)'!$C$1:$D$1,0)),"NO DATA")</f>
        <v>33327</v>
      </c>
    </row>
    <row r="201" spans="1:8" x14ac:dyDescent="0.25">
      <c r="A201" s="2" t="s">
        <v>50</v>
      </c>
      <c r="B201" s="2">
        <v>2004</v>
      </c>
      <c r="C201" s="2" t="s">
        <v>417</v>
      </c>
      <c r="D201" s="6">
        <v>8185867</v>
      </c>
      <c r="E201" s="6">
        <v>163717.34</v>
      </c>
      <c r="F201" s="42" t="str">
        <f>VLOOKUP($A201,'State Abbreviations'!$A$2:$B$52,2)</f>
        <v>VA</v>
      </c>
      <c r="G201" s="40">
        <f>IFERROR(VLOOKUP(C201,'State Income (2001-2004)'!$C$2:$D$190,2,FALSE),"NO DATA")</f>
        <v>38390</v>
      </c>
      <c r="H201" s="40">
        <f>IFERROR(INDEX('State Income (2001-2004)'!$C$2:$D$190,MATCH('Lookup Functions'!C201,'State Income (2001-2004)'!$C$2:$C$190,0),MATCH('Lookup Functions'!$G$1,'State Income (2001-2004)'!$C$1:$D$1,0)),"NO DATA")</f>
        <v>38390</v>
      </c>
    </row>
    <row r="202" spans="1:8" x14ac:dyDescent="0.25">
      <c r="A202" s="2" t="s">
        <v>51</v>
      </c>
      <c r="B202" s="2">
        <v>2004</v>
      </c>
      <c r="C202" s="2" t="s">
        <v>418</v>
      </c>
      <c r="D202" s="6">
        <v>6897012</v>
      </c>
      <c r="E202" s="6">
        <v>137940.24</v>
      </c>
      <c r="F202" s="42" t="str">
        <f>VLOOKUP($A202,'State Abbreviations'!$A$2:$B$52,2)</f>
        <v>WA</v>
      </c>
      <c r="G202" s="40">
        <f>IFERROR(VLOOKUP(C202,'State Income (2001-2004)'!$C$2:$D$190,2,FALSE),"NO DATA")</f>
        <v>35409</v>
      </c>
      <c r="H202" s="40">
        <f>IFERROR(INDEX('State Income (2001-2004)'!$C$2:$D$190,MATCH('Lookup Functions'!C202,'State Income (2001-2004)'!$C$2:$C$190,0),MATCH('Lookup Functions'!$G$1,'State Income (2001-2004)'!$C$1:$D$1,0)),"NO DATA")</f>
        <v>35409</v>
      </c>
    </row>
    <row r="203" spans="1:8" x14ac:dyDescent="0.25">
      <c r="A203" s="2" t="s">
        <v>52</v>
      </c>
      <c r="B203" s="2">
        <v>2004</v>
      </c>
      <c r="C203" s="2" t="s">
        <v>419</v>
      </c>
      <c r="D203" s="6">
        <v>1855413</v>
      </c>
      <c r="E203" s="6">
        <v>74216.52</v>
      </c>
      <c r="F203" s="42" t="str">
        <f>VLOOKUP($A203,'State Abbreviations'!$A$2:$B$52,2)</f>
        <v>WV</v>
      </c>
      <c r="G203" s="40">
        <f>IFERROR(VLOOKUP(C203,'State Income (2001-2004)'!$C$2:$D$190,2,FALSE),"NO DATA")</f>
        <v>27215</v>
      </c>
      <c r="H203" s="40">
        <f>IFERROR(INDEX('State Income (2001-2004)'!$C$2:$D$190,MATCH('Lookup Functions'!C203,'State Income (2001-2004)'!$C$2:$C$190,0),MATCH('Lookup Functions'!$G$1,'State Income (2001-2004)'!$C$1:$D$1,0)),"NO DATA")</f>
        <v>27215</v>
      </c>
    </row>
    <row r="204" spans="1:8" x14ac:dyDescent="0.25">
      <c r="A204" s="2" t="s">
        <v>53</v>
      </c>
      <c r="B204" s="2">
        <v>2004</v>
      </c>
      <c r="C204" s="2" t="s">
        <v>420</v>
      </c>
      <c r="D204" s="6">
        <v>5726398</v>
      </c>
      <c r="E204" s="6">
        <v>114527.96</v>
      </c>
      <c r="F204" s="42" t="str">
        <f>VLOOKUP($A204,'State Abbreviations'!$A$2:$B$52,2)</f>
        <v>WI</v>
      </c>
      <c r="G204" s="40">
        <f>IFERROR(VLOOKUP(C204,'State Income (2001-2004)'!$C$2:$D$190,2,FALSE),"NO DATA")</f>
        <v>33565</v>
      </c>
      <c r="H204" s="40">
        <f>IFERROR(INDEX('State Income (2001-2004)'!$C$2:$D$190,MATCH('Lookup Functions'!C204,'State Income (2001-2004)'!$C$2:$C$190,0),MATCH('Lookup Functions'!$G$1,'State Income (2001-2004)'!$C$1:$D$1,0)),"NO DATA")</f>
        <v>33565</v>
      </c>
    </row>
    <row r="205" spans="1:8" x14ac:dyDescent="0.25">
      <c r="A205" s="2" t="s">
        <v>54</v>
      </c>
      <c r="B205" s="2">
        <v>2004</v>
      </c>
      <c r="C205" s="2" t="s">
        <v>421</v>
      </c>
      <c r="D205" s="6">
        <v>576412</v>
      </c>
      <c r="E205" s="6">
        <v>11528.24</v>
      </c>
      <c r="F205" s="42" t="str">
        <f>VLOOKUP($A205,'State Abbreviations'!$A$2:$B$52,2)</f>
        <v>WY</v>
      </c>
      <c r="G205" s="40">
        <f>IFERROR(VLOOKUP(C205,'State Income (2001-2004)'!$C$2:$D$190,2,FALSE),"NO DATA")</f>
        <v>36778</v>
      </c>
      <c r="H205" s="40">
        <f>IFERROR(INDEX('State Income (2001-2004)'!$C$2:$D$190,MATCH('Lookup Functions'!C205,'State Income (2001-2004)'!$C$2:$C$190,0),MATCH('Lookup Functions'!$G$1,'State Income (2001-2004)'!$C$1:$D$1,0)),"NO DATA")</f>
        <v>36778</v>
      </c>
    </row>
  </sheetData>
  <autoFilter ref="A1:H205" xr:uid="{00000000-0001-0000-0300-000000000000}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ht="25.5" x14ac:dyDescent="0.25">
      <c r="A1" s="4" t="s">
        <v>0</v>
      </c>
      <c r="B1" s="14" t="s">
        <v>123</v>
      </c>
    </row>
    <row r="2" spans="1:2" x14ac:dyDescent="0.25">
      <c r="A2" s="2" t="s">
        <v>4</v>
      </c>
      <c r="B2" s="16" t="s">
        <v>64</v>
      </c>
    </row>
    <row r="3" spans="1:2" x14ac:dyDescent="0.25">
      <c r="A3" s="2" t="s">
        <v>5</v>
      </c>
      <c r="B3" s="16" t="s">
        <v>95</v>
      </c>
    </row>
    <row r="4" spans="1:2" x14ac:dyDescent="0.25">
      <c r="A4" s="2" t="s">
        <v>6</v>
      </c>
      <c r="B4" s="16" t="s">
        <v>84</v>
      </c>
    </row>
    <row r="5" spans="1:2" x14ac:dyDescent="0.25">
      <c r="A5" s="2" t="s">
        <v>7</v>
      </c>
      <c r="B5" s="16" t="s">
        <v>104</v>
      </c>
    </row>
    <row r="6" spans="1:2" x14ac:dyDescent="0.25">
      <c r="A6" s="2" t="s">
        <v>8</v>
      </c>
      <c r="B6" s="16" t="s">
        <v>57</v>
      </c>
    </row>
    <row r="7" spans="1:2" x14ac:dyDescent="0.25">
      <c r="A7" s="2" t="s">
        <v>9</v>
      </c>
      <c r="B7" s="16" t="s">
        <v>86</v>
      </c>
    </row>
    <row r="8" spans="1:2" x14ac:dyDescent="0.25">
      <c r="A8" s="2" t="s">
        <v>10</v>
      </c>
      <c r="B8" s="16" t="s">
        <v>108</v>
      </c>
    </row>
    <row r="9" spans="1:2" x14ac:dyDescent="0.25">
      <c r="A9" s="2" t="s">
        <v>11</v>
      </c>
      <c r="B9" s="16" t="s">
        <v>106</v>
      </c>
    </row>
    <row r="10" spans="1:2" x14ac:dyDescent="0.25">
      <c r="A10" s="2" t="s">
        <v>12</v>
      </c>
      <c r="B10" s="16" t="s">
        <v>105</v>
      </c>
    </row>
    <row r="11" spans="1:2" x14ac:dyDescent="0.25">
      <c r="A11" s="2" t="s">
        <v>13</v>
      </c>
      <c r="B11" s="16" t="s">
        <v>72</v>
      </c>
    </row>
    <row r="12" spans="1:2" x14ac:dyDescent="0.25">
      <c r="A12" s="2" t="s">
        <v>14</v>
      </c>
      <c r="B12" s="16" t="s">
        <v>76</v>
      </c>
    </row>
    <row r="13" spans="1:2" x14ac:dyDescent="0.25">
      <c r="A13" s="2" t="s">
        <v>15</v>
      </c>
      <c r="B13" s="16" t="s">
        <v>102</v>
      </c>
    </row>
    <row r="14" spans="1:2" x14ac:dyDescent="0.25">
      <c r="A14" s="2" t="s">
        <v>16</v>
      </c>
      <c r="B14" s="16" t="s">
        <v>82</v>
      </c>
    </row>
    <row r="15" spans="1:2" x14ac:dyDescent="0.25">
      <c r="A15" s="2" t="s">
        <v>17</v>
      </c>
      <c r="B15" s="16" t="s">
        <v>56</v>
      </c>
    </row>
    <row r="16" spans="1:2" x14ac:dyDescent="0.25">
      <c r="A16" s="2" t="s">
        <v>18</v>
      </c>
      <c r="B16" s="16" t="s">
        <v>89</v>
      </c>
    </row>
    <row r="17" spans="1:2" x14ac:dyDescent="0.25">
      <c r="A17" s="2" t="s">
        <v>19</v>
      </c>
      <c r="B17" s="16" t="s">
        <v>92</v>
      </c>
    </row>
    <row r="18" spans="1:2" x14ac:dyDescent="0.25">
      <c r="A18" s="2" t="s">
        <v>20</v>
      </c>
      <c r="B18" s="16" t="s">
        <v>99</v>
      </c>
    </row>
    <row r="19" spans="1:2" x14ac:dyDescent="0.25">
      <c r="A19" s="2" t="s">
        <v>21</v>
      </c>
      <c r="B19" s="16" t="s">
        <v>93</v>
      </c>
    </row>
    <row r="20" spans="1:2" x14ac:dyDescent="0.25">
      <c r="A20" s="2" t="s">
        <v>22</v>
      </c>
      <c r="B20" s="16" t="s">
        <v>61</v>
      </c>
    </row>
    <row r="21" spans="1:2" x14ac:dyDescent="0.25">
      <c r="A21" s="2" t="s">
        <v>23</v>
      </c>
      <c r="B21" s="16" t="s">
        <v>100</v>
      </c>
    </row>
    <row r="22" spans="1:2" x14ac:dyDescent="0.25">
      <c r="A22" s="2" t="s">
        <v>24</v>
      </c>
      <c r="B22" s="16" t="s">
        <v>85</v>
      </c>
    </row>
    <row r="23" spans="1:2" x14ac:dyDescent="0.25">
      <c r="A23" s="2" t="s">
        <v>25</v>
      </c>
      <c r="B23" s="16" t="s">
        <v>78</v>
      </c>
    </row>
    <row r="24" spans="1:2" x14ac:dyDescent="0.25">
      <c r="A24" s="2" t="s">
        <v>26</v>
      </c>
      <c r="B24" s="16" t="s">
        <v>69</v>
      </c>
    </row>
    <row r="25" spans="1:2" x14ac:dyDescent="0.25">
      <c r="A25" s="2" t="s">
        <v>27</v>
      </c>
      <c r="B25" s="16" t="s">
        <v>81</v>
      </c>
    </row>
    <row r="26" spans="1:2" x14ac:dyDescent="0.25">
      <c r="A26" s="2" t="s">
        <v>28</v>
      </c>
      <c r="B26" s="16" t="s">
        <v>90</v>
      </c>
    </row>
    <row r="27" spans="1:2" x14ac:dyDescent="0.25">
      <c r="A27" s="2" t="s">
        <v>29</v>
      </c>
      <c r="B27" s="16" t="s">
        <v>83</v>
      </c>
    </row>
    <row r="28" spans="1:2" x14ac:dyDescent="0.25">
      <c r="A28" s="2" t="s">
        <v>30</v>
      </c>
      <c r="B28" s="16" t="s">
        <v>103</v>
      </c>
    </row>
    <row r="29" spans="1:2" x14ac:dyDescent="0.25">
      <c r="A29" s="2" t="s">
        <v>31</v>
      </c>
      <c r="B29" s="16" t="s">
        <v>73</v>
      </c>
    </row>
    <row r="30" spans="1:2" x14ac:dyDescent="0.25">
      <c r="A30" s="2" t="s">
        <v>32</v>
      </c>
      <c r="B30" s="16" t="s">
        <v>107</v>
      </c>
    </row>
    <row r="31" spans="1:2" x14ac:dyDescent="0.25">
      <c r="A31" s="2" t="s">
        <v>33</v>
      </c>
      <c r="B31" s="16" t="s">
        <v>94</v>
      </c>
    </row>
    <row r="32" spans="1:2" x14ac:dyDescent="0.25">
      <c r="A32" s="2" t="s">
        <v>34</v>
      </c>
      <c r="B32" s="16" t="s">
        <v>58</v>
      </c>
    </row>
    <row r="33" spans="1:2" x14ac:dyDescent="0.25">
      <c r="A33" s="2" t="s">
        <v>35</v>
      </c>
      <c r="B33" s="16" t="s">
        <v>110</v>
      </c>
    </row>
    <row r="34" spans="1:2" x14ac:dyDescent="0.25">
      <c r="A34" s="2" t="s">
        <v>36</v>
      </c>
      <c r="B34" s="16" t="s">
        <v>65</v>
      </c>
    </row>
    <row r="35" spans="1:2" x14ac:dyDescent="0.25">
      <c r="A35" s="2" t="s">
        <v>37</v>
      </c>
      <c r="B35" s="16" t="s">
        <v>77</v>
      </c>
    </row>
    <row r="36" spans="1:2" x14ac:dyDescent="0.25">
      <c r="A36" s="2" t="s">
        <v>38</v>
      </c>
      <c r="B36" s="16" t="s">
        <v>97</v>
      </c>
    </row>
    <row r="37" spans="1:2" x14ac:dyDescent="0.25">
      <c r="A37" s="2" t="s">
        <v>39</v>
      </c>
      <c r="B37" s="16" t="s">
        <v>80</v>
      </c>
    </row>
    <row r="38" spans="1:2" x14ac:dyDescent="0.25">
      <c r="A38" s="2" t="s">
        <v>40</v>
      </c>
      <c r="B38" s="16" t="s">
        <v>87</v>
      </c>
    </row>
    <row r="39" spans="1:2" x14ac:dyDescent="0.25">
      <c r="A39" s="2" t="s">
        <v>41</v>
      </c>
      <c r="B39" s="16" t="s">
        <v>62</v>
      </c>
    </row>
    <row r="40" spans="1:2" x14ac:dyDescent="0.25">
      <c r="A40" s="2" t="s">
        <v>42</v>
      </c>
      <c r="B40" s="16" t="s">
        <v>91</v>
      </c>
    </row>
    <row r="41" spans="1:2" x14ac:dyDescent="0.25">
      <c r="A41" s="2" t="s">
        <v>43</v>
      </c>
      <c r="B41" s="16" t="s">
        <v>67</v>
      </c>
    </row>
    <row r="42" spans="1:2" x14ac:dyDescent="0.25">
      <c r="A42" s="2" t="s">
        <v>44</v>
      </c>
      <c r="B42" s="16" t="s">
        <v>101</v>
      </c>
    </row>
    <row r="43" spans="1:2" x14ac:dyDescent="0.25">
      <c r="A43" s="2" t="s">
        <v>45</v>
      </c>
      <c r="B43" s="16" t="s">
        <v>88</v>
      </c>
    </row>
    <row r="44" spans="1:2" x14ac:dyDescent="0.25">
      <c r="A44" s="2" t="s">
        <v>46</v>
      </c>
      <c r="B44" s="16" t="s">
        <v>70</v>
      </c>
    </row>
    <row r="45" spans="1:2" x14ac:dyDescent="0.25">
      <c r="A45" s="2" t="s">
        <v>47</v>
      </c>
      <c r="B45" s="16" t="s">
        <v>63</v>
      </c>
    </row>
    <row r="46" spans="1:2" x14ac:dyDescent="0.25">
      <c r="A46" s="2" t="s">
        <v>48</v>
      </c>
      <c r="B46" s="16" t="s">
        <v>74</v>
      </c>
    </row>
    <row r="47" spans="1:2" x14ac:dyDescent="0.25">
      <c r="A47" s="2" t="s">
        <v>49</v>
      </c>
      <c r="B47" s="16" t="s">
        <v>96</v>
      </c>
    </row>
    <row r="48" spans="1:2" x14ac:dyDescent="0.25">
      <c r="A48" s="2" t="s">
        <v>50</v>
      </c>
      <c r="B48" s="16" t="s">
        <v>60</v>
      </c>
    </row>
    <row r="49" spans="1:2" x14ac:dyDescent="0.25">
      <c r="A49" s="2" t="s">
        <v>51</v>
      </c>
      <c r="B49" s="16" t="s">
        <v>98</v>
      </c>
    </row>
    <row r="50" spans="1:2" x14ac:dyDescent="0.25">
      <c r="A50" s="2" t="s">
        <v>52</v>
      </c>
      <c r="B50" s="16" t="s">
        <v>75</v>
      </c>
    </row>
    <row r="51" spans="1:2" x14ac:dyDescent="0.25">
      <c r="A51" s="2" t="s">
        <v>53</v>
      </c>
      <c r="B51" s="16" t="s">
        <v>68</v>
      </c>
    </row>
    <row r="52" spans="1:2" x14ac:dyDescent="0.25">
      <c r="A52" s="2" t="s">
        <v>54</v>
      </c>
      <c r="B52" s="16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/>
  </sheetViews>
  <sheetFormatPr defaultColWidth="8.7109375" defaultRowHeight="15" x14ac:dyDescent="0.25"/>
  <cols>
    <col min="1" max="1" width="15.28515625" bestFit="1" customWidth="1"/>
    <col min="2" max="2" width="9.7109375" style="2" bestFit="1" customWidth="1"/>
    <col min="3" max="3" width="22.42578125" style="2" bestFit="1" customWidth="1"/>
    <col min="4" max="4" width="22.7109375" customWidth="1"/>
  </cols>
  <sheetData>
    <row r="1" spans="1:4" x14ac:dyDescent="0.25">
      <c r="A1" s="4" t="s">
        <v>0</v>
      </c>
      <c r="B1" s="4" t="s">
        <v>1</v>
      </c>
      <c r="C1" s="4" t="s">
        <v>440</v>
      </c>
      <c r="D1" s="17" t="s">
        <v>124</v>
      </c>
    </row>
    <row r="2" spans="1:4" x14ac:dyDescent="0.25">
      <c r="A2" t="s">
        <v>4</v>
      </c>
      <c r="B2" s="2">
        <v>2001</v>
      </c>
      <c r="C2" s="2" t="str">
        <f>TRIM(A2)&amp;B2</f>
        <v>Alabama2001</v>
      </c>
      <c r="D2" s="18">
        <v>24477</v>
      </c>
    </row>
    <row r="3" spans="1:4" x14ac:dyDescent="0.25">
      <c r="A3" t="s">
        <v>5</v>
      </c>
      <c r="B3" s="2">
        <v>2001</v>
      </c>
      <c r="C3" s="2" t="str">
        <f t="shared" ref="C3:C66" si="0">TRIM(A3)&amp;B3</f>
        <v>Alaska2001</v>
      </c>
      <c r="D3" s="18">
        <v>31027</v>
      </c>
    </row>
    <row r="4" spans="1:4" x14ac:dyDescent="0.25">
      <c r="A4" t="s">
        <v>6</v>
      </c>
      <c r="B4" s="2">
        <v>2001</v>
      </c>
      <c r="C4" s="2" t="str">
        <f t="shared" si="0"/>
        <v>Arizona2001</v>
      </c>
      <c r="D4" s="18">
        <v>25878</v>
      </c>
    </row>
    <row r="5" spans="1:4" x14ac:dyDescent="0.25">
      <c r="A5" t="s">
        <v>7</v>
      </c>
      <c r="B5" s="2">
        <v>2001</v>
      </c>
      <c r="C5" s="2" t="str">
        <f t="shared" si="0"/>
        <v>Arkansas2001</v>
      </c>
      <c r="D5" s="18">
        <v>22750</v>
      </c>
    </row>
    <row r="6" spans="1:4" x14ac:dyDescent="0.25">
      <c r="A6" t="s">
        <v>8</v>
      </c>
      <c r="B6" s="2">
        <v>2001</v>
      </c>
      <c r="C6" s="2" t="str">
        <f t="shared" si="0"/>
        <v>California2001</v>
      </c>
      <c r="D6" s="18">
        <v>32655</v>
      </c>
    </row>
    <row r="7" spans="1:4" x14ac:dyDescent="0.25">
      <c r="A7" t="s">
        <v>9</v>
      </c>
      <c r="B7" s="2">
        <v>2001</v>
      </c>
      <c r="C7" s="2" t="str">
        <f t="shared" si="0"/>
        <v>Colorado2001</v>
      </c>
      <c r="D7" s="18">
        <v>33455</v>
      </c>
    </row>
    <row r="8" spans="1:4" x14ac:dyDescent="0.25">
      <c r="A8" t="s">
        <v>11</v>
      </c>
      <c r="B8" s="2">
        <v>2001</v>
      </c>
      <c r="C8" s="2" t="str">
        <f t="shared" si="0"/>
        <v>D.C.2001</v>
      </c>
      <c r="D8" s="18">
        <v>32166</v>
      </c>
    </row>
    <row r="9" spans="1:4" x14ac:dyDescent="0.25">
      <c r="A9" t="s">
        <v>12</v>
      </c>
      <c r="B9" s="2">
        <v>2001</v>
      </c>
      <c r="C9" s="2" t="str">
        <f t="shared" si="0"/>
        <v>Delaware2001</v>
      </c>
      <c r="D9" s="18">
        <v>40539</v>
      </c>
    </row>
    <row r="10" spans="1:4" x14ac:dyDescent="0.25">
      <c r="A10" t="s">
        <v>13</v>
      </c>
      <c r="B10" s="2">
        <v>2001</v>
      </c>
      <c r="C10" s="2" t="str">
        <f t="shared" si="0"/>
        <v>Florida2001</v>
      </c>
      <c r="D10" s="18">
        <v>29048</v>
      </c>
    </row>
    <row r="11" spans="1:4" x14ac:dyDescent="0.25">
      <c r="A11" t="s">
        <v>14</v>
      </c>
      <c r="B11" s="2">
        <v>2001</v>
      </c>
      <c r="C11" s="2" t="str">
        <f t="shared" si="0"/>
        <v>Georgia2001</v>
      </c>
      <c r="D11" s="18">
        <v>28523</v>
      </c>
    </row>
    <row r="12" spans="1:4" x14ac:dyDescent="0.25">
      <c r="A12" t="s">
        <v>15</v>
      </c>
      <c r="B12" s="2">
        <v>2001</v>
      </c>
      <c r="C12" s="2" t="str">
        <f t="shared" si="0"/>
        <v>Hawaii2001</v>
      </c>
      <c r="D12" s="18">
        <v>29034</v>
      </c>
    </row>
    <row r="13" spans="1:4" x14ac:dyDescent="0.25">
      <c r="A13" t="s">
        <v>16</v>
      </c>
      <c r="B13" s="2">
        <v>2001</v>
      </c>
      <c r="C13" s="2" t="str">
        <f t="shared" si="0"/>
        <v>Idaho2001</v>
      </c>
      <c r="D13" s="18">
        <v>24506</v>
      </c>
    </row>
    <row r="14" spans="1:4" x14ac:dyDescent="0.25">
      <c r="A14" t="s">
        <v>18</v>
      </c>
      <c r="B14" s="2">
        <v>2001</v>
      </c>
      <c r="C14" s="2" t="str">
        <f t="shared" si="0"/>
        <v>Indiana2001</v>
      </c>
      <c r="D14" s="18">
        <v>27522</v>
      </c>
    </row>
    <row r="15" spans="1:4" x14ac:dyDescent="0.25">
      <c r="A15" t="s">
        <v>19</v>
      </c>
      <c r="B15" s="2">
        <v>2001</v>
      </c>
      <c r="C15" s="2" t="str">
        <f t="shared" si="0"/>
        <v>Iowa2001</v>
      </c>
      <c r="D15" s="18">
        <v>27225</v>
      </c>
    </row>
    <row r="16" spans="1:4" x14ac:dyDescent="0.25">
      <c r="A16" t="s">
        <v>20</v>
      </c>
      <c r="B16" s="2">
        <v>2001</v>
      </c>
      <c r="C16" s="2" t="str">
        <f t="shared" si="0"/>
        <v>Kansas2001</v>
      </c>
      <c r="D16" s="18">
        <v>28432</v>
      </c>
    </row>
    <row r="17" spans="1:4" x14ac:dyDescent="0.25">
      <c r="A17" t="s">
        <v>24</v>
      </c>
      <c r="B17" s="2">
        <v>2001</v>
      </c>
      <c r="C17" s="2" t="str">
        <f t="shared" si="0"/>
        <v>Maryland2001</v>
      </c>
      <c r="D17" s="18">
        <v>35279</v>
      </c>
    </row>
    <row r="18" spans="1:4" x14ac:dyDescent="0.25">
      <c r="A18" t="s">
        <v>25</v>
      </c>
      <c r="B18" s="2">
        <v>2001</v>
      </c>
      <c r="C18" s="2" t="str">
        <f t="shared" si="0"/>
        <v>Massachusetts2001</v>
      </c>
      <c r="D18" s="18">
        <v>38864</v>
      </c>
    </row>
    <row r="19" spans="1:4" x14ac:dyDescent="0.25">
      <c r="A19" t="s">
        <v>26</v>
      </c>
      <c r="B19" s="2">
        <v>2001</v>
      </c>
      <c r="C19" s="2" t="str">
        <f t="shared" si="0"/>
        <v>Michigan2001</v>
      </c>
      <c r="D19" s="18">
        <v>29629</v>
      </c>
    </row>
    <row r="20" spans="1:4" x14ac:dyDescent="0.25">
      <c r="A20" t="s">
        <v>27</v>
      </c>
      <c r="B20" s="2">
        <v>2001</v>
      </c>
      <c r="C20" s="2" t="str">
        <f t="shared" si="0"/>
        <v>Minnesota2001</v>
      </c>
      <c r="D20" s="18">
        <v>33059</v>
      </c>
    </row>
    <row r="21" spans="1:4" x14ac:dyDescent="0.25">
      <c r="A21" t="s">
        <v>28</v>
      </c>
      <c r="B21" s="2">
        <v>2001</v>
      </c>
      <c r="C21" s="2" t="str">
        <f t="shared" si="0"/>
        <v>Mississippi2001</v>
      </c>
      <c r="D21" s="18">
        <v>21653</v>
      </c>
    </row>
    <row r="22" spans="1:4" x14ac:dyDescent="0.25">
      <c r="A22" t="s">
        <v>29</v>
      </c>
      <c r="B22" s="2">
        <v>2001</v>
      </c>
      <c r="C22" s="2" t="str">
        <f t="shared" si="0"/>
        <v>Missouri2001</v>
      </c>
      <c r="D22" s="18">
        <v>28221</v>
      </c>
    </row>
    <row r="23" spans="1:4" x14ac:dyDescent="0.25">
      <c r="A23" t="s">
        <v>30</v>
      </c>
      <c r="B23" s="2">
        <v>2001</v>
      </c>
      <c r="C23" s="2" t="str">
        <f t="shared" si="0"/>
        <v>Montana2001</v>
      </c>
      <c r="D23" s="18">
        <v>24044</v>
      </c>
    </row>
    <row r="24" spans="1:4" x14ac:dyDescent="0.25">
      <c r="A24" t="s">
        <v>31</v>
      </c>
      <c r="B24" s="2">
        <v>2001</v>
      </c>
      <c r="C24" s="2" t="str">
        <f t="shared" si="0"/>
        <v>Nebraska2001</v>
      </c>
      <c r="D24" s="18">
        <v>28861</v>
      </c>
    </row>
    <row r="25" spans="1:4" x14ac:dyDescent="0.25">
      <c r="A25" t="s">
        <v>32</v>
      </c>
      <c r="B25" s="2">
        <v>2001</v>
      </c>
      <c r="C25" s="2" t="str">
        <f t="shared" si="0"/>
        <v>Nevada2001</v>
      </c>
      <c r="D25" s="18">
        <v>30128</v>
      </c>
    </row>
    <row r="26" spans="1:4" x14ac:dyDescent="0.25">
      <c r="A26" t="s">
        <v>33</v>
      </c>
      <c r="B26" s="2">
        <v>2001</v>
      </c>
      <c r="C26" s="2" t="str">
        <f t="shared" si="0"/>
        <v>New Hampshire2001</v>
      </c>
      <c r="D26" s="18">
        <v>33969</v>
      </c>
    </row>
    <row r="27" spans="1:4" x14ac:dyDescent="0.25">
      <c r="A27" t="s">
        <v>34</v>
      </c>
      <c r="B27" s="2">
        <v>2001</v>
      </c>
      <c r="C27" s="2" t="str">
        <f t="shared" si="0"/>
        <v>New Jersey2001</v>
      </c>
      <c r="D27" s="18">
        <v>38625</v>
      </c>
    </row>
    <row r="28" spans="1:4" x14ac:dyDescent="0.25">
      <c r="A28" t="s">
        <v>35</v>
      </c>
      <c r="B28" s="2">
        <v>2001</v>
      </c>
      <c r="C28" s="2" t="str">
        <f t="shared" si="0"/>
        <v>New Mexico2001</v>
      </c>
      <c r="D28" s="18">
        <v>23081</v>
      </c>
    </row>
    <row r="29" spans="1:4" x14ac:dyDescent="0.25">
      <c r="A29" t="s">
        <v>36</v>
      </c>
      <c r="B29" s="2">
        <v>2001</v>
      </c>
      <c r="C29" s="2" t="str">
        <f t="shared" si="0"/>
        <v>New York2001</v>
      </c>
      <c r="D29" s="18">
        <v>35878</v>
      </c>
    </row>
    <row r="30" spans="1:4" x14ac:dyDescent="0.25">
      <c r="A30" t="s">
        <v>37</v>
      </c>
      <c r="B30" s="2">
        <v>2001</v>
      </c>
      <c r="C30" s="2" t="str">
        <f t="shared" si="0"/>
        <v>North Carolina2001</v>
      </c>
      <c r="D30" s="18">
        <v>27308</v>
      </c>
    </row>
    <row r="31" spans="1:4" x14ac:dyDescent="0.25">
      <c r="A31" t="s">
        <v>38</v>
      </c>
      <c r="B31" s="2">
        <v>2001</v>
      </c>
      <c r="C31" s="2" t="str">
        <f t="shared" si="0"/>
        <v>North Dakota2001</v>
      </c>
      <c r="D31" s="18">
        <v>25798</v>
      </c>
    </row>
    <row r="32" spans="1:4" x14ac:dyDescent="0.25">
      <c r="A32" t="s">
        <v>39</v>
      </c>
      <c r="B32" s="2">
        <v>2001</v>
      </c>
      <c r="C32" s="2" t="str">
        <f t="shared" si="0"/>
        <v>Ohio2001</v>
      </c>
      <c r="D32" s="18">
        <v>28699</v>
      </c>
    </row>
    <row r="33" spans="1:4" x14ac:dyDescent="0.25">
      <c r="A33" t="s">
        <v>40</v>
      </c>
      <c r="B33" s="2">
        <v>2001</v>
      </c>
      <c r="C33" s="2" t="str">
        <f t="shared" si="0"/>
        <v>Oklahoma2001</v>
      </c>
      <c r="D33" s="18">
        <v>24945</v>
      </c>
    </row>
    <row r="34" spans="1:4" x14ac:dyDescent="0.25">
      <c r="A34" t="s">
        <v>41</v>
      </c>
      <c r="B34" s="2">
        <v>2001</v>
      </c>
      <c r="C34" s="2" t="str">
        <f t="shared" si="0"/>
        <v>Oregon2001</v>
      </c>
      <c r="D34" s="18">
        <v>28222</v>
      </c>
    </row>
    <row r="35" spans="1:4" x14ac:dyDescent="0.25">
      <c r="A35" t="s">
        <v>42</v>
      </c>
      <c r="B35" s="2">
        <v>2001</v>
      </c>
      <c r="C35" s="2" t="str">
        <f t="shared" si="0"/>
        <v>Pennsylvania2001</v>
      </c>
      <c r="D35" s="18">
        <v>30752</v>
      </c>
    </row>
    <row r="36" spans="1:4" x14ac:dyDescent="0.25">
      <c r="A36" t="s">
        <v>43</v>
      </c>
      <c r="B36" s="2">
        <v>2001</v>
      </c>
      <c r="C36" s="2" t="str">
        <f t="shared" si="0"/>
        <v>Rhode Island2001</v>
      </c>
      <c r="D36" s="18">
        <v>30256</v>
      </c>
    </row>
    <row r="37" spans="1:4" x14ac:dyDescent="0.25">
      <c r="A37" t="s">
        <v>44</v>
      </c>
      <c r="B37" s="2">
        <v>2001</v>
      </c>
      <c r="C37" s="2" t="str">
        <f t="shared" si="0"/>
        <v>South Carolina2001</v>
      </c>
      <c r="D37" s="18">
        <v>24840</v>
      </c>
    </row>
    <row r="38" spans="1:4" x14ac:dyDescent="0.25">
      <c r="A38" t="s">
        <v>45</v>
      </c>
      <c r="B38" s="2">
        <v>2001</v>
      </c>
      <c r="C38" s="2" t="str">
        <f t="shared" si="0"/>
        <v>South Dakota2001</v>
      </c>
      <c r="D38" s="18">
        <v>26566</v>
      </c>
    </row>
    <row r="39" spans="1:4" x14ac:dyDescent="0.25">
      <c r="A39" t="s">
        <v>46</v>
      </c>
      <c r="B39" s="2">
        <v>2001</v>
      </c>
      <c r="C39" s="2" t="str">
        <f t="shared" si="0"/>
        <v>Tennessee2001</v>
      </c>
      <c r="D39" s="18">
        <v>26808</v>
      </c>
    </row>
    <row r="40" spans="1:4" x14ac:dyDescent="0.25">
      <c r="A40" t="s">
        <v>47</v>
      </c>
      <c r="B40" s="2">
        <v>2001</v>
      </c>
      <c r="C40" s="2" t="str">
        <f t="shared" si="0"/>
        <v>Texas2001</v>
      </c>
      <c r="D40" s="18">
        <v>28472</v>
      </c>
    </row>
    <row r="41" spans="1:4" x14ac:dyDescent="0.25">
      <c r="A41" t="s">
        <v>48</v>
      </c>
      <c r="B41" s="2">
        <v>2001</v>
      </c>
      <c r="C41" s="2" t="str">
        <f t="shared" si="0"/>
        <v>Utah2001</v>
      </c>
      <c r="D41" s="18">
        <v>24033</v>
      </c>
    </row>
    <row r="42" spans="1:4" x14ac:dyDescent="0.25">
      <c r="A42" t="s">
        <v>49</v>
      </c>
      <c r="B42" s="2">
        <v>2001</v>
      </c>
      <c r="C42" s="2" t="str">
        <f t="shared" si="0"/>
        <v>Vermont2001</v>
      </c>
      <c r="D42" s="18">
        <v>28756</v>
      </c>
    </row>
    <row r="43" spans="1:4" x14ac:dyDescent="0.25">
      <c r="A43" t="s">
        <v>50</v>
      </c>
      <c r="B43" s="2">
        <v>2001</v>
      </c>
      <c r="C43" s="2" t="str">
        <f t="shared" si="0"/>
        <v>Virginia2001</v>
      </c>
      <c r="D43" s="18">
        <v>32338</v>
      </c>
    </row>
    <row r="44" spans="1:4" x14ac:dyDescent="0.25">
      <c r="A44" t="s">
        <v>51</v>
      </c>
      <c r="B44" s="2">
        <v>2001</v>
      </c>
      <c r="C44" s="2" t="str">
        <f t="shared" si="0"/>
        <v>Washington2001</v>
      </c>
      <c r="D44" s="18">
        <v>31976</v>
      </c>
    </row>
    <row r="45" spans="1:4" x14ac:dyDescent="0.25">
      <c r="A45" t="s">
        <v>52</v>
      </c>
      <c r="B45" s="2">
        <v>2001</v>
      </c>
      <c r="C45" s="2" t="str">
        <f t="shared" si="0"/>
        <v>West Virginia2001</v>
      </c>
      <c r="D45" s="18">
        <v>22862</v>
      </c>
    </row>
    <row r="46" spans="1:4" x14ac:dyDescent="0.25">
      <c r="A46" t="s">
        <v>53</v>
      </c>
      <c r="B46" s="2">
        <v>2001</v>
      </c>
      <c r="C46" s="2" t="str">
        <f t="shared" si="0"/>
        <v>Wisconsin2001</v>
      </c>
      <c r="D46" s="18">
        <v>29196</v>
      </c>
    </row>
    <row r="47" spans="1:4" x14ac:dyDescent="0.25">
      <c r="A47" t="s">
        <v>54</v>
      </c>
      <c r="B47" s="2">
        <v>2001</v>
      </c>
      <c r="C47" s="2" t="str">
        <f t="shared" si="0"/>
        <v>Wyoming2001</v>
      </c>
      <c r="D47" s="18">
        <v>29587</v>
      </c>
    </row>
    <row r="48" spans="1:4" x14ac:dyDescent="0.25">
      <c r="A48" t="s">
        <v>4</v>
      </c>
      <c r="B48" s="2">
        <v>2002</v>
      </c>
      <c r="C48" s="2" t="str">
        <f t="shared" si="0"/>
        <v>Alabama2002</v>
      </c>
      <c r="D48" s="18">
        <v>25128</v>
      </c>
    </row>
    <row r="49" spans="1:4" x14ac:dyDescent="0.25">
      <c r="A49" t="s">
        <v>5</v>
      </c>
      <c r="B49" s="2">
        <v>2002</v>
      </c>
      <c r="C49" s="2" t="str">
        <f t="shared" si="0"/>
        <v>Alaska2002</v>
      </c>
      <c r="D49" s="18">
        <v>32151</v>
      </c>
    </row>
    <row r="50" spans="1:4" x14ac:dyDescent="0.25">
      <c r="A50" t="s">
        <v>6</v>
      </c>
      <c r="B50" s="2">
        <v>2002</v>
      </c>
      <c r="C50" s="2" t="str">
        <f t="shared" si="0"/>
        <v>Arizona2002</v>
      </c>
      <c r="D50" s="18">
        <v>26183</v>
      </c>
    </row>
    <row r="51" spans="1:4" x14ac:dyDescent="0.25">
      <c r="A51" t="s">
        <v>7</v>
      </c>
      <c r="B51" s="2">
        <v>2002</v>
      </c>
      <c r="C51" s="2" t="str">
        <f t="shared" si="0"/>
        <v>Arkansas2002</v>
      </c>
      <c r="D51" s="18">
        <v>23512</v>
      </c>
    </row>
    <row r="52" spans="1:4" x14ac:dyDescent="0.25">
      <c r="A52" t="s">
        <v>8</v>
      </c>
      <c r="B52" s="2">
        <v>2002</v>
      </c>
      <c r="C52" s="2" t="str">
        <f t="shared" si="0"/>
        <v>California2002</v>
      </c>
      <c r="D52" s="18">
        <v>32996</v>
      </c>
    </row>
    <row r="53" spans="1:4" x14ac:dyDescent="0.25">
      <c r="A53" t="s">
        <v>9</v>
      </c>
      <c r="B53" s="2">
        <v>2002</v>
      </c>
      <c r="C53" s="2" t="str">
        <f t="shared" si="0"/>
        <v>Colorado2002</v>
      </c>
      <c r="D53" s="18">
        <v>33276</v>
      </c>
    </row>
    <row r="54" spans="1:4" x14ac:dyDescent="0.25">
      <c r="A54" t="s">
        <v>10</v>
      </c>
      <c r="B54" s="2">
        <v>2002</v>
      </c>
      <c r="C54" s="2" t="str">
        <f t="shared" si="0"/>
        <v>Connecticut2002</v>
      </c>
      <c r="D54" s="18">
        <v>42706</v>
      </c>
    </row>
    <row r="55" spans="1:4" x14ac:dyDescent="0.25">
      <c r="A55" t="s">
        <v>12</v>
      </c>
      <c r="B55" s="2">
        <v>2002</v>
      </c>
      <c r="C55" s="2" t="str">
        <f t="shared" si="0"/>
        <v>Delaware2002</v>
      </c>
      <c r="D55" s="18">
        <v>42120</v>
      </c>
    </row>
    <row r="56" spans="1:4" x14ac:dyDescent="0.25">
      <c r="A56" t="s">
        <v>13</v>
      </c>
      <c r="B56" s="2">
        <v>2002</v>
      </c>
      <c r="C56" s="2" t="str">
        <f t="shared" si="0"/>
        <v>Florida2002</v>
      </c>
      <c r="D56" s="18">
        <v>29596</v>
      </c>
    </row>
    <row r="57" spans="1:4" x14ac:dyDescent="0.25">
      <c r="A57" t="s">
        <v>14</v>
      </c>
      <c r="B57" s="2">
        <v>2002</v>
      </c>
      <c r="C57" s="2" t="str">
        <f t="shared" si="0"/>
        <v>Georgia2002</v>
      </c>
      <c r="D57" s="18">
        <v>28821</v>
      </c>
    </row>
    <row r="58" spans="1:4" x14ac:dyDescent="0.25">
      <c r="A58" t="s">
        <v>15</v>
      </c>
      <c r="B58" s="2">
        <v>2002</v>
      </c>
      <c r="C58" s="2" t="str">
        <f t="shared" si="0"/>
        <v>Hawaii2002</v>
      </c>
      <c r="D58" s="18">
        <v>30001</v>
      </c>
    </row>
    <row r="59" spans="1:4" x14ac:dyDescent="0.25">
      <c r="A59" t="s">
        <v>16</v>
      </c>
      <c r="B59" s="2">
        <v>2002</v>
      </c>
      <c r="C59" s="2" t="str">
        <f t="shared" si="0"/>
        <v>Idaho2002</v>
      </c>
      <c r="D59" s="18">
        <v>25057</v>
      </c>
    </row>
    <row r="60" spans="1:4" x14ac:dyDescent="0.25">
      <c r="A60" t="s">
        <v>17</v>
      </c>
      <c r="B60" s="2">
        <v>2002</v>
      </c>
      <c r="C60" s="2" t="str">
        <f t="shared" si="0"/>
        <v>Illinois2002</v>
      </c>
      <c r="D60" s="18">
        <v>33404</v>
      </c>
    </row>
    <row r="61" spans="1:4" x14ac:dyDescent="0.25">
      <c r="A61" t="s">
        <v>18</v>
      </c>
      <c r="B61" s="2">
        <v>2002</v>
      </c>
      <c r="C61" s="2" t="str">
        <f t="shared" si="0"/>
        <v>Indiana2002</v>
      </c>
      <c r="D61" s="18">
        <v>28240</v>
      </c>
    </row>
    <row r="62" spans="1:4" x14ac:dyDescent="0.25">
      <c r="A62" t="s">
        <v>19</v>
      </c>
      <c r="B62" s="2">
        <v>2002</v>
      </c>
      <c r="C62" s="2" t="str">
        <f t="shared" si="0"/>
        <v>Iowa2002</v>
      </c>
      <c r="D62" s="18">
        <v>28280</v>
      </c>
    </row>
    <row r="63" spans="1:4" x14ac:dyDescent="0.25">
      <c r="A63" t="s">
        <v>20</v>
      </c>
      <c r="B63" s="2">
        <v>2002</v>
      </c>
      <c r="C63" s="2" t="str">
        <f t="shared" si="0"/>
        <v>Kansas2002</v>
      </c>
      <c r="D63" s="18">
        <v>29141</v>
      </c>
    </row>
    <row r="64" spans="1:4" x14ac:dyDescent="0.25">
      <c r="A64" t="s">
        <v>22</v>
      </c>
      <c r="B64" s="2">
        <v>2002</v>
      </c>
      <c r="C64" s="2" t="str">
        <f t="shared" si="0"/>
        <v>Louisiana2002</v>
      </c>
      <c r="D64" s="18">
        <v>25446</v>
      </c>
    </row>
    <row r="65" spans="1:4" x14ac:dyDescent="0.25">
      <c r="A65" t="s">
        <v>23</v>
      </c>
      <c r="B65" s="2">
        <v>2002</v>
      </c>
      <c r="C65" s="2" t="str">
        <f t="shared" si="0"/>
        <v>Maine2002</v>
      </c>
      <c r="D65" s="18">
        <v>27744</v>
      </c>
    </row>
    <row r="66" spans="1:4" x14ac:dyDescent="0.25">
      <c r="A66" t="s">
        <v>25</v>
      </c>
      <c r="B66" s="2">
        <v>2002</v>
      </c>
      <c r="C66" s="2" t="str">
        <f t="shared" si="0"/>
        <v>Massachusetts2002</v>
      </c>
      <c r="D66" s="18">
        <v>39244</v>
      </c>
    </row>
    <row r="67" spans="1:4" x14ac:dyDescent="0.25">
      <c r="A67" t="s">
        <v>26</v>
      </c>
      <c r="B67" s="2">
        <v>2002</v>
      </c>
      <c r="C67" s="2" t="str">
        <f t="shared" ref="C67:C130" si="1">TRIM(A67)&amp;B67</f>
        <v>Michigan2002</v>
      </c>
      <c r="D67" s="18">
        <v>30296</v>
      </c>
    </row>
    <row r="68" spans="1:4" x14ac:dyDescent="0.25">
      <c r="A68" t="s">
        <v>27</v>
      </c>
      <c r="B68" s="2">
        <v>2002</v>
      </c>
      <c r="C68" s="2" t="str">
        <f t="shared" si="1"/>
        <v>Minnesota2002</v>
      </c>
      <c r="D68" s="18">
        <v>34071</v>
      </c>
    </row>
    <row r="69" spans="1:4" x14ac:dyDescent="0.25">
      <c r="A69" t="s">
        <v>28</v>
      </c>
      <c r="B69" s="2">
        <v>2002</v>
      </c>
      <c r="C69" s="2" t="str">
        <f t="shared" si="1"/>
        <v>Mississippi2002</v>
      </c>
      <c r="D69" s="18">
        <v>22372</v>
      </c>
    </row>
    <row r="70" spans="1:4" x14ac:dyDescent="0.25">
      <c r="A70" t="s">
        <v>29</v>
      </c>
      <c r="B70" s="2">
        <v>2002</v>
      </c>
      <c r="C70" s="2" t="str">
        <f t="shared" si="1"/>
        <v>Missouri2002</v>
      </c>
      <c r="D70" s="18">
        <v>28936</v>
      </c>
    </row>
    <row r="71" spans="1:4" x14ac:dyDescent="0.25">
      <c r="A71" t="s">
        <v>30</v>
      </c>
      <c r="B71" s="2">
        <v>2002</v>
      </c>
      <c r="C71" s="2" t="str">
        <f t="shared" si="1"/>
        <v>Montana2002</v>
      </c>
      <c r="D71" s="18">
        <v>25020</v>
      </c>
    </row>
    <row r="72" spans="1:4" x14ac:dyDescent="0.25">
      <c r="A72" t="s">
        <v>31</v>
      </c>
      <c r="B72" s="2">
        <v>2002</v>
      </c>
      <c r="C72" s="2" t="str">
        <f t="shared" si="1"/>
        <v>Nebraska2002</v>
      </c>
      <c r="D72" s="18">
        <v>29771</v>
      </c>
    </row>
    <row r="73" spans="1:4" x14ac:dyDescent="0.25">
      <c r="A73" t="s">
        <v>32</v>
      </c>
      <c r="B73" s="2">
        <v>2002</v>
      </c>
      <c r="C73" s="2" t="str">
        <f t="shared" si="1"/>
        <v>Nevada2002</v>
      </c>
      <c r="D73" s="18">
        <v>30180</v>
      </c>
    </row>
    <row r="74" spans="1:4" x14ac:dyDescent="0.25">
      <c r="A74" t="s">
        <v>33</v>
      </c>
      <c r="B74" s="2">
        <v>2002</v>
      </c>
      <c r="C74" s="2" t="str">
        <f t="shared" si="1"/>
        <v>New Hampshire2002</v>
      </c>
      <c r="D74" s="18">
        <v>34334</v>
      </c>
    </row>
    <row r="75" spans="1:4" x14ac:dyDescent="0.25">
      <c r="A75" t="s">
        <v>34</v>
      </c>
      <c r="B75" s="2">
        <v>2002</v>
      </c>
      <c r="C75" s="2" t="str">
        <f t="shared" si="1"/>
        <v>New Jersey2002</v>
      </c>
      <c r="D75" s="18">
        <v>39453</v>
      </c>
    </row>
    <row r="76" spans="1:4" x14ac:dyDescent="0.25">
      <c r="A76" t="s">
        <v>35</v>
      </c>
      <c r="B76" s="2">
        <v>2002</v>
      </c>
      <c r="C76" s="2" t="str">
        <f t="shared" si="1"/>
        <v>New Mexico2002</v>
      </c>
      <c r="D76" s="18">
        <v>23941</v>
      </c>
    </row>
    <row r="77" spans="1:4" x14ac:dyDescent="0.25">
      <c r="A77" t="s">
        <v>36</v>
      </c>
      <c r="B77" s="2">
        <v>2002</v>
      </c>
      <c r="C77" s="2" t="str">
        <f t="shared" si="1"/>
        <v>New York2002</v>
      </c>
      <c r="D77" s="18">
        <v>36043</v>
      </c>
    </row>
    <row r="78" spans="1:4" x14ac:dyDescent="0.25">
      <c r="A78" t="s">
        <v>37</v>
      </c>
      <c r="B78" s="2">
        <v>2002</v>
      </c>
      <c r="C78" s="2" t="str">
        <f t="shared" si="1"/>
        <v>North Carolina2002</v>
      </c>
      <c r="D78" s="18">
        <v>27711</v>
      </c>
    </row>
    <row r="79" spans="1:4" x14ac:dyDescent="0.25">
      <c r="A79" t="s">
        <v>38</v>
      </c>
      <c r="B79" s="2">
        <v>2002</v>
      </c>
      <c r="C79" s="2" t="str">
        <f t="shared" si="1"/>
        <v>North Dakota2002</v>
      </c>
      <c r="D79" s="18">
        <v>26982</v>
      </c>
    </row>
    <row r="80" spans="1:4" x14ac:dyDescent="0.25">
      <c r="A80" t="s">
        <v>39</v>
      </c>
      <c r="B80" s="2">
        <v>2002</v>
      </c>
      <c r="C80" s="2" t="str">
        <f t="shared" si="1"/>
        <v>Ohio2002</v>
      </c>
      <c r="D80" s="18">
        <v>29405</v>
      </c>
    </row>
    <row r="81" spans="1:4" x14ac:dyDescent="0.25">
      <c r="A81" t="s">
        <v>40</v>
      </c>
      <c r="B81" s="2">
        <v>2002</v>
      </c>
      <c r="C81" s="2" t="str">
        <f t="shared" si="1"/>
        <v>Oklahoma2002</v>
      </c>
      <c r="D81" s="18">
        <v>25575</v>
      </c>
    </row>
    <row r="82" spans="1:4" x14ac:dyDescent="0.25">
      <c r="A82" t="s">
        <v>41</v>
      </c>
      <c r="B82" s="2">
        <v>2002</v>
      </c>
      <c r="C82" s="2" t="str">
        <f t="shared" si="1"/>
        <v>Oregon2002</v>
      </c>
      <c r="D82" s="18">
        <v>28731</v>
      </c>
    </row>
    <row r="83" spans="1:4" x14ac:dyDescent="0.25">
      <c r="A83" t="s">
        <v>42</v>
      </c>
      <c r="B83" s="2">
        <v>2002</v>
      </c>
      <c r="C83" s="2" t="str">
        <f t="shared" si="1"/>
        <v>Pennsylvania2002</v>
      </c>
      <c r="D83" s="18">
        <v>31727</v>
      </c>
    </row>
    <row r="84" spans="1:4" x14ac:dyDescent="0.25">
      <c r="A84" t="s">
        <v>43</v>
      </c>
      <c r="B84" s="2">
        <v>2002</v>
      </c>
      <c r="C84" s="2" t="str">
        <f t="shared" si="1"/>
        <v>Rhode Island2002</v>
      </c>
      <c r="D84" s="18">
        <v>31319</v>
      </c>
    </row>
    <row r="85" spans="1:4" x14ac:dyDescent="0.25">
      <c r="A85" t="s">
        <v>44</v>
      </c>
      <c r="B85" s="2">
        <v>2002</v>
      </c>
      <c r="C85" s="2" t="str">
        <f t="shared" si="1"/>
        <v>South Carolina2002</v>
      </c>
      <c r="D85" s="18">
        <v>25400</v>
      </c>
    </row>
    <row r="86" spans="1:4" x14ac:dyDescent="0.25">
      <c r="A86" t="s">
        <v>45</v>
      </c>
      <c r="B86" s="2">
        <v>2002</v>
      </c>
      <c r="C86" s="2" t="str">
        <f t="shared" si="1"/>
        <v>South Dakota2002</v>
      </c>
      <c r="D86" s="18">
        <v>26894</v>
      </c>
    </row>
    <row r="87" spans="1:4" x14ac:dyDescent="0.25">
      <c r="A87" t="s">
        <v>46</v>
      </c>
      <c r="B87" s="2">
        <v>2002</v>
      </c>
      <c r="C87" s="2" t="str">
        <f t="shared" si="1"/>
        <v>Tennessee2002</v>
      </c>
      <c r="D87" s="18">
        <v>27671</v>
      </c>
    </row>
    <row r="88" spans="1:4" x14ac:dyDescent="0.25">
      <c r="A88" t="s">
        <v>47</v>
      </c>
      <c r="B88" s="2">
        <v>2002</v>
      </c>
      <c r="C88" s="2" t="str">
        <f t="shared" si="1"/>
        <v>Texas2002</v>
      </c>
      <c r="D88" s="18">
        <v>28551</v>
      </c>
    </row>
    <row r="89" spans="1:4" x14ac:dyDescent="0.25">
      <c r="A89" t="s">
        <v>48</v>
      </c>
      <c r="B89" s="2">
        <v>2002</v>
      </c>
      <c r="C89" s="2" t="str">
        <f t="shared" si="1"/>
        <v>Utah2002</v>
      </c>
      <c r="D89" s="18">
        <v>24306</v>
      </c>
    </row>
    <row r="90" spans="1:4" x14ac:dyDescent="0.25">
      <c r="A90" t="s">
        <v>49</v>
      </c>
      <c r="B90" s="2">
        <v>2002</v>
      </c>
      <c r="C90" s="2" t="str">
        <f t="shared" si="1"/>
        <v>Vermont2002</v>
      </c>
      <c r="D90" s="18">
        <v>29567</v>
      </c>
    </row>
    <row r="91" spans="1:4" x14ac:dyDescent="0.25">
      <c r="A91" t="s">
        <v>50</v>
      </c>
      <c r="B91" s="2">
        <v>2002</v>
      </c>
      <c r="C91" s="2" t="str">
        <f t="shared" si="1"/>
        <v>Virginia2002</v>
      </c>
      <c r="D91" s="18">
        <v>32922</v>
      </c>
    </row>
    <row r="92" spans="1:4" x14ac:dyDescent="0.25">
      <c r="A92" t="s">
        <v>51</v>
      </c>
      <c r="B92" s="2">
        <v>2002</v>
      </c>
      <c r="C92" s="2" t="str">
        <f t="shared" si="1"/>
        <v>Washington2002</v>
      </c>
      <c r="D92" s="18">
        <v>32677</v>
      </c>
    </row>
    <row r="93" spans="1:4" x14ac:dyDescent="0.25">
      <c r="A93" t="s">
        <v>52</v>
      </c>
      <c r="B93" s="2">
        <v>2002</v>
      </c>
      <c r="C93" s="2" t="str">
        <f t="shared" si="1"/>
        <v>West Virginia2002</v>
      </c>
      <c r="D93" s="18">
        <v>23688</v>
      </c>
    </row>
    <row r="94" spans="1:4" x14ac:dyDescent="0.25">
      <c r="A94" t="s">
        <v>53</v>
      </c>
      <c r="B94" s="2">
        <v>2002</v>
      </c>
      <c r="C94" s="2" t="str">
        <f t="shared" si="1"/>
        <v>Wisconsin2002</v>
      </c>
      <c r="D94" s="18">
        <v>29923</v>
      </c>
    </row>
    <row r="95" spans="1:4" x14ac:dyDescent="0.25">
      <c r="A95" t="s">
        <v>54</v>
      </c>
      <c r="B95" s="2">
        <v>2002</v>
      </c>
      <c r="C95" s="2" t="str">
        <f t="shared" si="1"/>
        <v>Wyoming2002</v>
      </c>
      <c r="D95" s="18">
        <v>30578</v>
      </c>
    </row>
    <row r="96" spans="1:4" x14ac:dyDescent="0.25">
      <c r="A96" s="53" t="s">
        <v>4</v>
      </c>
      <c r="B96" s="54">
        <v>2003</v>
      </c>
      <c r="C96" s="54" t="str">
        <f t="shared" si="1"/>
        <v>Alabama2003</v>
      </c>
      <c r="D96" s="55">
        <v>26338</v>
      </c>
    </row>
    <row r="97" spans="1:4" x14ac:dyDescent="0.25">
      <c r="A97" t="s">
        <v>5</v>
      </c>
      <c r="B97" s="2">
        <v>2003</v>
      </c>
      <c r="C97" s="2" t="str">
        <f t="shared" si="1"/>
        <v>Alaska2003</v>
      </c>
      <c r="D97" s="18">
        <v>33568</v>
      </c>
    </row>
    <row r="98" spans="1:4" x14ac:dyDescent="0.25">
      <c r="A98" t="s">
        <v>6</v>
      </c>
      <c r="B98" s="2">
        <v>2003</v>
      </c>
      <c r="C98" s="2" t="str">
        <f t="shared" si="1"/>
        <v>Arizona2003</v>
      </c>
      <c r="D98" s="18">
        <v>26838</v>
      </c>
    </row>
    <row r="99" spans="1:4" x14ac:dyDescent="0.25">
      <c r="A99" t="s">
        <v>7</v>
      </c>
      <c r="B99" s="2">
        <v>2003</v>
      </c>
      <c r="C99" s="2" t="str">
        <f t="shared" si="1"/>
        <v>Arkansas2003</v>
      </c>
      <c r="D99" s="18">
        <v>24289</v>
      </c>
    </row>
    <row r="100" spans="1:4" x14ac:dyDescent="0.25">
      <c r="A100" t="s">
        <v>8</v>
      </c>
      <c r="B100" s="2">
        <v>2003</v>
      </c>
      <c r="C100" s="2" t="str">
        <f t="shared" si="1"/>
        <v>California2003</v>
      </c>
      <c r="D100" s="18">
        <v>33749</v>
      </c>
    </row>
    <row r="101" spans="1:4" x14ac:dyDescent="0.25">
      <c r="A101" t="s">
        <v>9</v>
      </c>
      <c r="B101" s="2">
        <v>2003</v>
      </c>
      <c r="C101" s="2" t="str">
        <f t="shared" si="1"/>
        <v>Colorado2003</v>
      </c>
      <c r="D101" s="18">
        <v>34283</v>
      </c>
    </row>
    <row r="102" spans="1:4" x14ac:dyDescent="0.25">
      <c r="A102" t="s">
        <v>10</v>
      </c>
      <c r="B102" s="2">
        <v>2003</v>
      </c>
      <c r="C102" s="2" t="str">
        <f t="shared" si="1"/>
        <v>Connecticut2003</v>
      </c>
      <c r="D102" s="18">
        <v>43173</v>
      </c>
    </row>
    <row r="103" spans="1:4" x14ac:dyDescent="0.25">
      <c r="A103" t="s">
        <v>12</v>
      </c>
      <c r="B103" s="2">
        <v>2003</v>
      </c>
      <c r="C103" s="2" t="str">
        <f t="shared" si="1"/>
        <v>Delaware2003</v>
      </c>
      <c r="D103" s="18">
        <v>48342</v>
      </c>
    </row>
    <row r="104" spans="1:4" x14ac:dyDescent="0.25">
      <c r="A104" t="s">
        <v>13</v>
      </c>
      <c r="B104" s="2">
        <v>2003</v>
      </c>
      <c r="C104" s="2" t="str">
        <f t="shared" si="1"/>
        <v>Florida2003</v>
      </c>
      <c r="D104" s="18">
        <v>30446</v>
      </c>
    </row>
    <row r="105" spans="1:4" x14ac:dyDescent="0.25">
      <c r="A105" t="s">
        <v>14</v>
      </c>
      <c r="B105" s="2">
        <v>2003</v>
      </c>
      <c r="C105" s="2" t="str">
        <f t="shared" si="1"/>
        <v>Georgia2003</v>
      </c>
      <c r="D105" s="18">
        <v>29442</v>
      </c>
    </row>
    <row r="106" spans="1:4" x14ac:dyDescent="0.25">
      <c r="A106" t="s">
        <v>15</v>
      </c>
      <c r="B106" s="2">
        <v>2003</v>
      </c>
      <c r="C106" s="2" t="str">
        <f t="shared" si="1"/>
        <v>Hawaii2003</v>
      </c>
      <c r="D106" s="18">
        <v>30913</v>
      </c>
    </row>
    <row r="107" spans="1:4" x14ac:dyDescent="0.25">
      <c r="A107" t="s">
        <v>18</v>
      </c>
      <c r="B107" s="2">
        <v>2003</v>
      </c>
      <c r="C107" s="2" t="str">
        <f t="shared" si="1"/>
        <v>Indiana2003</v>
      </c>
      <c r="D107" s="18">
        <v>28783</v>
      </c>
    </row>
    <row r="108" spans="1:4" x14ac:dyDescent="0.25">
      <c r="A108" t="s">
        <v>19</v>
      </c>
      <c r="B108" s="2">
        <v>2003</v>
      </c>
      <c r="C108" s="2" t="str">
        <f t="shared" si="1"/>
        <v>Iowa2003</v>
      </c>
      <c r="D108" s="18">
        <v>29043</v>
      </c>
    </row>
    <row r="109" spans="1:4" x14ac:dyDescent="0.25">
      <c r="A109" t="s">
        <v>20</v>
      </c>
      <c r="B109" s="2">
        <v>2003</v>
      </c>
      <c r="C109" s="2" t="str">
        <f t="shared" si="1"/>
        <v>Kansas2003</v>
      </c>
      <c r="D109" s="18">
        <v>29935</v>
      </c>
    </row>
    <row r="110" spans="1:4" x14ac:dyDescent="0.25">
      <c r="A110" t="s">
        <v>21</v>
      </c>
      <c r="B110" s="2">
        <v>2003</v>
      </c>
      <c r="C110" s="2" t="str">
        <f t="shared" si="1"/>
        <v>Kentucky2003</v>
      </c>
      <c r="D110" s="18">
        <v>26252</v>
      </c>
    </row>
    <row r="111" spans="1:4" x14ac:dyDescent="0.25">
      <c r="A111" t="s">
        <v>22</v>
      </c>
      <c r="B111" s="2">
        <v>2003</v>
      </c>
      <c r="C111" s="2" t="str">
        <f t="shared" si="1"/>
        <v>Louisiana2003</v>
      </c>
      <c r="D111" s="18">
        <v>26100</v>
      </c>
    </row>
    <row r="112" spans="1:4" x14ac:dyDescent="0.25">
      <c r="A112" t="s">
        <v>23</v>
      </c>
      <c r="B112" s="2">
        <v>2003</v>
      </c>
      <c r="C112" s="2" t="str">
        <f t="shared" si="1"/>
        <v>Maine2003</v>
      </c>
      <c r="D112" s="18">
        <v>28831</v>
      </c>
    </row>
    <row r="113" spans="1:4" x14ac:dyDescent="0.25">
      <c r="A113" t="s">
        <v>24</v>
      </c>
      <c r="B113" s="2">
        <v>2003</v>
      </c>
      <c r="C113" s="2" t="str">
        <f t="shared" si="1"/>
        <v>Maryland2003</v>
      </c>
      <c r="D113" s="18">
        <v>37331</v>
      </c>
    </row>
    <row r="114" spans="1:4" x14ac:dyDescent="0.25">
      <c r="A114" t="s">
        <v>25</v>
      </c>
      <c r="B114" s="2">
        <v>2003</v>
      </c>
      <c r="C114" s="2" t="str">
        <f t="shared" si="1"/>
        <v>Massachusetts2003</v>
      </c>
      <c r="D114" s="18">
        <v>39815</v>
      </c>
    </row>
    <row r="115" spans="1:4" x14ac:dyDescent="0.25">
      <c r="A115" t="s">
        <v>26</v>
      </c>
      <c r="B115" s="2">
        <v>2003</v>
      </c>
      <c r="C115" s="2" t="str">
        <f t="shared" si="1"/>
        <v>Michigan2003</v>
      </c>
      <c r="D115" s="18">
        <v>30439</v>
      </c>
    </row>
    <row r="116" spans="1:4" x14ac:dyDescent="0.25">
      <c r="A116" t="s">
        <v>27</v>
      </c>
      <c r="B116" s="2">
        <v>2003</v>
      </c>
      <c r="C116" s="2" t="str">
        <f t="shared" si="1"/>
        <v>Minnesota2003</v>
      </c>
      <c r="D116" s="18">
        <v>34443</v>
      </c>
    </row>
    <row r="117" spans="1:4" x14ac:dyDescent="0.25">
      <c r="A117" t="s">
        <v>28</v>
      </c>
      <c r="B117" s="2">
        <v>2003</v>
      </c>
      <c r="C117" s="2" t="str">
        <f t="shared" si="1"/>
        <v>Mississippi2003</v>
      </c>
      <c r="D117" s="18">
        <v>23448</v>
      </c>
    </row>
    <row r="118" spans="1:4" x14ac:dyDescent="0.25">
      <c r="A118" t="s">
        <v>29</v>
      </c>
      <c r="B118" s="2">
        <v>2003</v>
      </c>
      <c r="C118" s="2" t="str">
        <f t="shared" si="1"/>
        <v>Missouri2003</v>
      </c>
      <c r="D118" s="18">
        <v>29252</v>
      </c>
    </row>
    <row r="119" spans="1:4" x14ac:dyDescent="0.25">
      <c r="A119" t="s">
        <v>30</v>
      </c>
      <c r="B119" s="2">
        <v>2003</v>
      </c>
      <c r="C119" s="2" t="str">
        <f t="shared" si="1"/>
        <v>Montana2003</v>
      </c>
      <c r="D119" s="18">
        <v>25920</v>
      </c>
    </row>
    <row r="120" spans="1:4" x14ac:dyDescent="0.25">
      <c r="A120" t="s">
        <v>31</v>
      </c>
      <c r="B120" s="2">
        <v>2003</v>
      </c>
      <c r="C120" s="2" t="str">
        <f t="shared" si="1"/>
        <v>Nebraska2003</v>
      </c>
      <c r="D120" s="18">
        <v>30758</v>
      </c>
    </row>
    <row r="121" spans="1:4" x14ac:dyDescent="0.25">
      <c r="A121" t="s">
        <v>32</v>
      </c>
      <c r="B121" s="2">
        <v>2003</v>
      </c>
      <c r="C121" s="2" t="str">
        <f t="shared" si="1"/>
        <v>Nevada2003</v>
      </c>
      <c r="D121" s="18">
        <v>31266</v>
      </c>
    </row>
    <row r="122" spans="1:4" x14ac:dyDescent="0.25">
      <c r="A122" t="s">
        <v>33</v>
      </c>
      <c r="B122" s="2">
        <v>2003</v>
      </c>
      <c r="C122" s="2" t="str">
        <f t="shared" si="1"/>
        <v>New Hampshire2003</v>
      </c>
      <c r="D122" s="18">
        <v>34702</v>
      </c>
    </row>
    <row r="123" spans="1:4" x14ac:dyDescent="0.25">
      <c r="A123" t="s">
        <v>34</v>
      </c>
      <c r="B123" s="2">
        <v>2003</v>
      </c>
      <c r="C123" s="2" t="str">
        <f t="shared" si="1"/>
        <v>New Jersey2003</v>
      </c>
      <c r="D123" s="18">
        <v>40427</v>
      </c>
    </row>
    <row r="124" spans="1:4" x14ac:dyDescent="0.25">
      <c r="A124" t="s">
        <v>35</v>
      </c>
      <c r="B124" s="2">
        <v>2003</v>
      </c>
      <c r="C124" s="2" t="str">
        <f t="shared" si="1"/>
        <v>New Mexico2003</v>
      </c>
      <c r="D124" s="18">
        <v>25541</v>
      </c>
    </row>
    <row r="125" spans="1:4" x14ac:dyDescent="0.25">
      <c r="A125" t="s">
        <v>36</v>
      </c>
      <c r="B125" s="2">
        <v>2003</v>
      </c>
      <c r="C125" s="2" t="str">
        <f t="shared" si="1"/>
        <v>New York2003</v>
      </c>
      <c r="D125" s="18">
        <v>36574</v>
      </c>
    </row>
    <row r="126" spans="1:4" x14ac:dyDescent="0.25">
      <c r="A126" t="s">
        <v>37</v>
      </c>
      <c r="B126" s="2">
        <v>2003</v>
      </c>
      <c r="C126" s="2" t="str">
        <f t="shared" si="1"/>
        <v>North Carolina2003</v>
      </c>
      <c r="D126" s="18">
        <v>28235</v>
      </c>
    </row>
    <row r="127" spans="1:4" x14ac:dyDescent="0.25">
      <c r="A127" t="s">
        <v>38</v>
      </c>
      <c r="B127" s="2">
        <v>2003</v>
      </c>
      <c r="C127" s="2" t="str">
        <f t="shared" si="1"/>
        <v>North Dakota2003</v>
      </c>
      <c r="D127" s="18">
        <v>29204</v>
      </c>
    </row>
    <row r="128" spans="1:4" x14ac:dyDescent="0.25">
      <c r="A128" t="s">
        <v>39</v>
      </c>
      <c r="B128" s="2">
        <v>2003</v>
      </c>
      <c r="C128" s="2" t="str">
        <f t="shared" si="1"/>
        <v>Ohio2003</v>
      </c>
      <c r="D128" s="18">
        <v>29944</v>
      </c>
    </row>
    <row r="129" spans="1:4" x14ac:dyDescent="0.25">
      <c r="A129" t="s">
        <v>40</v>
      </c>
      <c r="B129" s="2">
        <v>2003</v>
      </c>
      <c r="C129" s="2" t="str">
        <f t="shared" si="1"/>
        <v>Oklahoma2003</v>
      </c>
      <c r="D129" s="18">
        <v>26656</v>
      </c>
    </row>
    <row r="130" spans="1:4" x14ac:dyDescent="0.25">
      <c r="A130" t="s">
        <v>41</v>
      </c>
      <c r="B130" s="2">
        <v>2003</v>
      </c>
      <c r="C130" s="2" t="str">
        <f t="shared" si="1"/>
        <v>Oregon2003</v>
      </c>
      <c r="D130" s="18">
        <v>29340</v>
      </c>
    </row>
    <row r="131" spans="1:4" x14ac:dyDescent="0.25">
      <c r="A131" t="s">
        <v>42</v>
      </c>
      <c r="B131" s="2">
        <v>2003</v>
      </c>
      <c r="C131" s="2" t="str">
        <f t="shared" ref="C131:C190" si="2">TRIM(A131)&amp;B131</f>
        <v>Pennsylvania2003</v>
      </c>
      <c r="D131" s="18">
        <v>31998</v>
      </c>
    </row>
    <row r="132" spans="1:4" x14ac:dyDescent="0.25">
      <c r="A132" t="s">
        <v>43</v>
      </c>
      <c r="B132" s="2">
        <v>2003</v>
      </c>
      <c r="C132" s="2" t="str">
        <f t="shared" si="2"/>
        <v>Rhode Island2003</v>
      </c>
      <c r="D132" s="18">
        <v>31916</v>
      </c>
    </row>
    <row r="133" spans="1:4" x14ac:dyDescent="0.25">
      <c r="A133" t="s">
        <v>44</v>
      </c>
      <c r="B133" s="2">
        <v>2003</v>
      </c>
      <c r="C133" s="2" t="str">
        <f t="shared" si="2"/>
        <v>South Carolina2003</v>
      </c>
      <c r="D133" s="18">
        <v>26132</v>
      </c>
    </row>
    <row r="134" spans="1:4" x14ac:dyDescent="0.25">
      <c r="A134" t="s">
        <v>45</v>
      </c>
      <c r="B134" s="2">
        <v>2003</v>
      </c>
      <c r="C134" s="2" t="str">
        <f t="shared" si="2"/>
        <v>South Dakota2003</v>
      </c>
      <c r="D134" s="18">
        <v>29234</v>
      </c>
    </row>
    <row r="135" spans="1:4" x14ac:dyDescent="0.25">
      <c r="A135" t="s">
        <v>46</v>
      </c>
      <c r="B135" s="2">
        <v>2003</v>
      </c>
      <c r="C135" s="2" t="str">
        <f t="shared" si="2"/>
        <v>Tennessee2003</v>
      </c>
      <c r="D135" s="18">
        <v>28455</v>
      </c>
    </row>
    <row r="136" spans="1:4" x14ac:dyDescent="0.25">
      <c r="A136" t="s">
        <v>47</v>
      </c>
      <c r="B136" s="2">
        <v>2003</v>
      </c>
      <c r="C136" s="2" t="str">
        <f t="shared" si="2"/>
        <v>Texas2003</v>
      </c>
      <c r="D136" s="18">
        <v>29372</v>
      </c>
    </row>
    <row r="137" spans="1:4" x14ac:dyDescent="0.25">
      <c r="A137" t="s">
        <v>48</v>
      </c>
      <c r="B137" s="2">
        <v>2003</v>
      </c>
      <c r="C137" s="2" t="str">
        <f t="shared" si="2"/>
        <v>Utah2003</v>
      </c>
      <c r="D137" s="18">
        <v>24977</v>
      </c>
    </row>
    <row r="138" spans="1:4" x14ac:dyDescent="0.25">
      <c r="A138" t="s">
        <v>49</v>
      </c>
      <c r="B138" s="2">
        <v>2003</v>
      </c>
      <c r="C138" s="2" t="str">
        <f t="shared" si="2"/>
        <v>Vermont2003</v>
      </c>
      <c r="D138" s="18">
        <v>30740</v>
      </c>
    </row>
    <row r="139" spans="1:4" x14ac:dyDescent="0.25">
      <c r="A139" t="s">
        <v>50</v>
      </c>
      <c r="B139" s="2">
        <v>2003</v>
      </c>
      <c r="C139" s="2" t="str">
        <f t="shared" si="2"/>
        <v>Virginia2003</v>
      </c>
      <c r="D139" s="18">
        <v>33671</v>
      </c>
    </row>
    <row r="140" spans="1:4" x14ac:dyDescent="0.25">
      <c r="A140" t="s">
        <v>51</v>
      </c>
      <c r="B140" s="2">
        <v>2003</v>
      </c>
      <c r="C140" s="2" t="str">
        <f t="shared" si="2"/>
        <v>Washington2003</v>
      </c>
      <c r="D140" s="18">
        <v>33332</v>
      </c>
    </row>
    <row r="141" spans="1:4" x14ac:dyDescent="0.25">
      <c r="A141" t="s">
        <v>52</v>
      </c>
      <c r="B141" s="2">
        <v>2003</v>
      </c>
      <c r="C141" s="2" t="str">
        <f t="shared" si="2"/>
        <v>West Virginia2003</v>
      </c>
      <c r="D141" s="18">
        <v>24379</v>
      </c>
    </row>
    <row r="142" spans="1:4" x14ac:dyDescent="0.25">
      <c r="A142" t="s">
        <v>53</v>
      </c>
      <c r="B142" s="2">
        <v>2003</v>
      </c>
      <c r="C142" s="2" t="str">
        <f t="shared" si="2"/>
        <v>Wisconsin2003</v>
      </c>
      <c r="D142" s="18">
        <v>30898</v>
      </c>
    </row>
    <row r="143" spans="1:4" x14ac:dyDescent="0.25">
      <c r="A143" t="s">
        <v>54</v>
      </c>
      <c r="B143" s="2">
        <v>2003</v>
      </c>
      <c r="C143" s="2" t="str">
        <f t="shared" si="2"/>
        <v>Wyoming2003</v>
      </c>
      <c r="D143" s="18">
        <v>32808</v>
      </c>
    </row>
    <row r="144" spans="1:4" x14ac:dyDescent="0.25">
      <c r="A144" t="s">
        <v>4</v>
      </c>
      <c r="B144" s="2">
        <v>2004</v>
      </c>
      <c r="C144" s="2" t="str">
        <f t="shared" si="2"/>
        <v>Alabama2004</v>
      </c>
      <c r="D144" s="18">
        <v>29136</v>
      </c>
    </row>
    <row r="145" spans="1:4" x14ac:dyDescent="0.25">
      <c r="A145" t="s">
        <v>5</v>
      </c>
      <c r="B145" s="2">
        <v>2004</v>
      </c>
      <c r="C145" s="2" t="str">
        <f t="shared" si="2"/>
        <v>Alaska2004</v>
      </c>
      <c r="D145" s="18">
        <v>35612</v>
      </c>
    </row>
    <row r="146" spans="1:4" x14ac:dyDescent="0.25">
      <c r="A146" t="s">
        <v>6</v>
      </c>
      <c r="B146" s="2">
        <v>2004</v>
      </c>
      <c r="C146" s="2" t="str">
        <f t="shared" si="2"/>
        <v>Arizona2004</v>
      </c>
      <c r="D146" s="18">
        <v>30267</v>
      </c>
    </row>
    <row r="147" spans="1:4" x14ac:dyDescent="0.25">
      <c r="A147" t="s">
        <v>7</v>
      </c>
      <c r="B147" s="2">
        <v>2004</v>
      </c>
      <c r="C147" s="2" t="str">
        <f t="shared" si="2"/>
        <v>Arkansas2004</v>
      </c>
      <c r="D147" s="18">
        <v>26874</v>
      </c>
    </row>
    <row r="148" spans="1:4" x14ac:dyDescent="0.25">
      <c r="A148" t="s">
        <v>8</v>
      </c>
      <c r="B148" s="2">
        <v>2004</v>
      </c>
      <c r="C148" s="2" t="str">
        <f t="shared" si="2"/>
        <v>California2004</v>
      </c>
      <c r="D148" s="18">
        <v>37036</v>
      </c>
    </row>
    <row r="149" spans="1:4" x14ac:dyDescent="0.25">
      <c r="A149" t="s">
        <v>9</v>
      </c>
      <c r="B149" s="2">
        <v>2004</v>
      </c>
      <c r="C149" s="2" t="str">
        <f t="shared" si="2"/>
        <v>Colorado2004</v>
      </c>
      <c r="D149" s="18">
        <v>37946</v>
      </c>
    </row>
    <row r="150" spans="1:4" x14ac:dyDescent="0.25">
      <c r="A150" t="s">
        <v>10</v>
      </c>
      <c r="B150" s="2">
        <v>2004</v>
      </c>
      <c r="C150" s="2" t="str">
        <f t="shared" si="2"/>
        <v>Connecticut2004</v>
      </c>
      <c r="D150" s="18">
        <v>47819</v>
      </c>
    </row>
    <row r="151" spans="1:4" x14ac:dyDescent="0.25">
      <c r="A151" t="s">
        <v>11</v>
      </c>
      <c r="B151" s="2">
        <v>2004</v>
      </c>
      <c r="C151" s="2" t="str">
        <f t="shared" si="2"/>
        <v>D.C.2004</v>
      </c>
      <c r="D151" s="18">
        <v>37065</v>
      </c>
    </row>
    <row r="152" spans="1:4" x14ac:dyDescent="0.25">
      <c r="A152" t="s">
        <v>12</v>
      </c>
      <c r="B152" s="2">
        <v>2004</v>
      </c>
      <c r="C152" s="2" t="str">
        <f t="shared" si="2"/>
        <v>Delaware2004</v>
      </c>
      <c r="D152" s="18">
        <v>54985</v>
      </c>
    </row>
    <row r="153" spans="1:4" x14ac:dyDescent="0.25">
      <c r="A153" t="s">
        <v>13</v>
      </c>
      <c r="B153" s="2">
        <v>2004</v>
      </c>
      <c r="C153" s="2" t="str">
        <f t="shared" si="2"/>
        <v>Florida2004</v>
      </c>
      <c r="D153" s="18">
        <v>33219</v>
      </c>
    </row>
    <row r="154" spans="1:4" x14ac:dyDescent="0.25">
      <c r="A154" t="s">
        <v>14</v>
      </c>
      <c r="B154" s="2">
        <v>2004</v>
      </c>
      <c r="C154" s="2" t="str">
        <f t="shared" si="2"/>
        <v>Georgia2004</v>
      </c>
      <c r="D154" s="18">
        <v>31121</v>
      </c>
    </row>
    <row r="155" spans="1:4" x14ac:dyDescent="0.25">
      <c r="A155" t="s">
        <v>15</v>
      </c>
      <c r="B155" s="2">
        <v>2004</v>
      </c>
      <c r="C155" s="2" t="str">
        <f t="shared" si="2"/>
        <v>Hawaii2004</v>
      </c>
      <c r="D155" s="18">
        <v>34539</v>
      </c>
    </row>
    <row r="156" spans="1:4" x14ac:dyDescent="0.25">
      <c r="A156" t="s">
        <v>16</v>
      </c>
      <c r="B156" s="2">
        <v>2004</v>
      </c>
      <c r="C156" s="2" t="str">
        <f t="shared" si="2"/>
        <v>Idaho2004</v>
      </c>
      <c r="D156" s="18">
        <v>28158</v>
      </c>
    </row>
    <row r="157" spans="1:4" x14ac:dyDescent="0.25">
      <c r="A157" t="s">
        <v>17</v>
      </c>
      <c r="B157" s="2">
        <v>2004</v>
      </c>
      <c r="C157" s="2" t="str">
        <f t="shared" si="2"/>
        <v>Illinois2004</v>
      </c>
      <c r="D157" s="18">
        <v>36120</v>
      </c>
    </row>
    <row r="158" spans="1:4" x14ac:dyDescent="0.25">
      <c r="A158" t="s">
        <v>18</v>
      </c>
      <c r="B158" s="2">
        <v>2004</v>
      </c>
      <c r="C158" s="2" t="str">
        <f t="shared" si="2"/>
        <v>Indiana2004</v>
      </c>
      <c r="D158" s="18">
        <v>31276</v>
      </c>
    </row>
    <row r="159" spans="1:4" x14ac:dyDescent="0.25">
      <c r="A159" t="s">
        <v>19</v>
      </c>
      <c r="B159" s="2">
        <v>2004</v>
      </c>
      <c r="C159" s="2" t="str">
        <f t="shared" si="2"/>
        <v>Iowa2004</v>
      </c>
      <c r="D159" s="18">
        <v>32315</v>
      </c>
    </row>
    <row r="160" spans="1:4" x14ac:dyDescent="0.25">
      <c r="A160" t="s">
        <v>20</v>
      </c>
      <c r="B160" s="2">
        <v>2004</v>
      </c>
      <c r="C160" s="2" t="str">
        <f t="shared" si="2"/>
        <v>Kansas2004</v>
      </c>
      <c r="D160" s="18">
        <v>32836</v>
      </c>
    </row>
    <row r="161" spans="1:4" x14ac:dyDescent="0.25">
      <c r="A161" t="s">
        <v>21</v>
      </c>
      <c r="B161" s="2">
        <v>2004</v>
      </c>
      <c r="C161" s="2" t="str">
        <f t="shared" si="2"/>
        <v>Kentucky2004</v>
      </c>
      <c r="D161" s="18">
        <v>28513</v>
      </c>
    </row>
    <row r="162" spans="1:4" x14ac:dyDescent="0.25">
      <c r="A162" t="s">
        <v>22</v>
      </c>
      <c r="B162" s="2">
        <v>2004</v>
      </c>
      <c r="C162" s="2" t="str">
        <f t="shared" si="2"/>
        <v>Louisiana2004</v>
      </c>
      <c r="D162" s="18">
        <v>24820</v>
      </c>
    </row>
    <row r="163" spans="1:4" x14ac:dyDescent="0.25">
      <c r="A163" t="s">
        <v>23</v>
      </c>
      <c r="B163" s="2">
        <v>2004</v>
      </c>
      <c r="C163" s="2" t="str">
        <f t="shared" si="2"/>
        <v>Maine2004</v>
      </c>
      <c r="D163" s="18">
        <v>31252</v>
      </c>
    </row>
    <row r="164" spans="1:4" x14ac:dyDescent="0.25">
      <c r="A164" t="s">
        <v>24</v>
      </c>
      <c r="B164" s="2">
        <v>2004</v>
      </c>
      <c r="C164" s="2" t="str">
        <f t="shared" si="2"/>
        <v>Maryland2004</v>
      </c>
      <c r="D164" s="18">
        <v>41760</v>
      </c>
    </row>
    <row r="165" spans="1:4" x14ac:dyDescent="0.25">
      <c r="A165" t="s">
        <v>25</v>
      </c>
      <c r="B165" s="2">
        <v>2004</v>
      </c>
      <c r="C165" s="2" t="str">
        <f t="shared" si="2"/>
        <v>Massachusetts2004</v>
      </c>
      <c r="D165" s="18">
        <v>44289</v>
      </c>
    </row>
    <row r="166" spans="1:4" x14ac:dyDescent="0.25">
      <c r="A166" t="s">
        <v>26</v>
      </c>
      <c r="B166" s="2">
        <v>2004</v>
      </c>
      <c r="C166" s="2" t="str">
        <f t="shared" si="2"/>
        <v>Michigan2004</v>
      </c>
      <c r="D166" s="18">
        <v>33116</v>
      </c>
    </row>
    <row r="167" spans="1:4" x14ac:dyDescent="0.25">
      <c r="A167" t="s">
        <v>27</v>
      </c>
      <c r="B167" s="2">
        <v>2004</v>
      </c>
      <c r="C167" s="2" t="str">
        <f t="shared" si="2"/>
        <v>Minnesota2004</v>
      </c>
      <c r="D167" s="18">
        <v>37373</v>
      </c>
    </row>
    <row r="168" spans="1:4" x14ac:dyDescent="0.25">
      <c r="A168" t="s">
        <v>28</v>
      </c>
      <c r="B168" s="2">
        <v>2004</v>
      </c>
      <c r="C168" s="2" t="str">
        <f t="shared" si="2"/>
        <v>Mississippi2004</v>
      </c>
      <c r="D168" s="18">
        <v>25318</v>
      </c>
    </row>
    <row r="169" spans="1:4" x14ac:dyDescent="0.25">
      <c r="A169" t="s">
        <v>29</v>
      </c>
      <c r="B169" s="2">
        <v>2004</v>
      </c>
      <c r="C169" s="2" t="str">
        <f t="shared" si="2"/>
        <v>Missouri2004</v>
      </c>
      <c r="D169" s="18">
        <v>31899</v>
      </c>
    </row>
    <row r="170" spans="1:4" x14ac:dyDescent="0.25">
      <c r="A170" t="s">
        <v>30</v>
      </c>
      <c r="B170" s="2">
        <v>2004</v>
      </c>
      <c r="C170" s="2" t="str">
        <f t="shared" si="2"/>
        <v>Montana2004</v>
      </c>
      <c r="D170" s="18">
        <v>29387</v>
      </c>
    </row>
    <row r="171" spans="1:4" x14ac:dyDescent="0.25">
      <c r="A171" t="s">
        <v>31</v>
      </c>
      <c r="B171" s="2">
        <v>2004</v>
      </c>
      <c r="C171" s="2" t="str">
        <f t="shared" si="2"/>
        <v>Nebraska2004</v>
      </c>
      <c r="D171" s="18">
        <v>33616</v>
      </c>
    </row>
    <row r="172" spans="1:4" x14ac:dyDescent="0.25">
      <c r="A172" t="s">
        <v>33</v>
      </c>
      <c r="B172" s="2">
        <v>2004</v>
      </c>
      <c r="C172" s="2" t="str">
        <f t="shared" si="2"/>
        <v>New Hampshire2004</v>
      </c>
      <c r="D172" s="18">
        <v>38408</v>
      </c>
    </row>
    <row r="173" spans="1:4" x14ac:dyDescent="0.25">
      <c r="A173" t="s">
        <v>35</v>
      </c>
      <c r="B173" s="2">
        <v>2004</v>
      </c>
      <c r="C173" s="2" t="str">
        <f t="shared" si="2"/>
        <v>New Mexico2004</v>
      </c>
      <c r="D173" s="18">
        <v>27644</v>
      </c>
    </row>
    <row r="174" spans="1:4" x14ac:dyDescent="0.25">
      <c r="A174" t="s">
        <v>37</v>
      </c>
      <c r="B174" s="2">
        <v>2004</v>
      </c>
      <c r="C174" s="2" t="str">
        <f t="shared" si="2"/>
        <v>North Carolina2004</v>
      </c>
      <c r="D174" s="18">
        <v>30553</v>
      </c>
    </row>
    <row r="175" spans="1:4" x14ac:dyDescent="0.25">
      <c r="A175" t="s">
        <v>38</v>
      </c>
      <c r="B175" s="2">
        <v>2004</v>
      </c>
      <c r="C175" s="2" t="str">
        <f t="shared" si="2"/>
        <v>North Dakota2004</v>
      </c>
      <c r="D175" s="18">
        <v>31395</v>
      </c>
    </row>
    <row r="176" spans="1:4" x14ac:dyDescent="0.25">
      <c r="A176" t="s">
        <v>39</v>
      </c>
      <c r="B176" s="2">
        <v>2004</v>
      </c>
      <c r="C176" s="2" t="str">
        <f t="shared" si="2"/>
        <v>Ohio2004</v>
      </c>
      <c r="D176" s="18">
        <v>32478</v>
      </c>
    </row>
    <row r="177" spans="1:4" x14ac:dyDescent="0.25">
      <c r="A177" t="s">
        <v>40</v>
      </c>
      <c r="B177" s="2">
        <v>2004</v>
      </c>
      <c r="C177" s="2" t="str">
        <f t="shared" si="2"/>
        <v>Oklahoma2004</v>
      </c>
      <c r="D177" s="18">
        <v>29330</v>
      </c>
    </row>
    <row r="178" spans="1:4" x14ac:dyDescent="0.25">
      <c r="A178" t="s">
        <v>41</v>
      </c>
      <c r="B178" s="2">
        <v>2004</v>
      </c>
      <c r="C178" s="2" t="str">
        <f t="shared" si="2"/>
        <v>Oregon2004</v>
      </c>
      <c r="D178" s="18">
        <v>32103</v>
      </c>
    </row>
    <row r="179" spans="1:4" x14ac:dyDescent="0.25">
      <c r="A179" t="s">
        <v>42</v>
      </c>
      <c r="B179" s="2">
        <v>2004</v>
      </c>
      <c r="C179" s="2" t="str">
        <f t="shared" si="2"/>
        <v>Pennsylvania2004</v>
      </c>
      <c r="D179" s="18">
        <v>34897</v>
      </c>
    </row>
    <row r="180" spans="1:4" x14ac:dyDescent="0.25">
      <c r="A180" t="s">
        <v>43</v>
      </c>
      <c r="B180" s="2">
        <v>2004</v>
      </c>
      <c r="C180" s="2" t="str">
        <f t="shared" si="2"/>
        <v>Rhode Island2004</v>
      </c>
      <c r="D180" s="18">
        <v>36153</v>
      </c>
    </row>
    <row r="181" spans="1:4" x14ac:dyDescent="0.25">
      <c r="A181" t="s">
        <v>44</v>
      </c>
      <c r="B181" s="2">
        <v>2004</v>
      </c>
      <c r="C181" s="2" t="str">
        <f t="shared" si="2"/>
        <v>South Carolina2004</v>
      </c>
      <c r="D181" s="18">
        <v>28352</v>
      </c>
    </row>
    <row r="182" spans="1:4" x14ac:dyDescent="0.25">
      <c r="A182" t="s">
        <v>45</v>
      </c>
      <c r="B182" s="2">
        <v>2004</v>
      </c>
      <c r="C182" s="2" t="str">
        <f t="shared" si="2"/>
        <v>South Dakota2004</v>
      </c>
      <c r="D182" s="18">
        <v>31614</v>
      </c>
    </row>
    <row r="183" spans="1:4" x14ac:dyDescent="0.25">
      <c r="A183" t="s">
        <v>46</v>
      </c>
      <c r="B183" s="2">
        <v>2004</v>
      </c>
      <c r="C183" s="2" t="str">
        <f t="shared" si="2"/>
        <v>Tennessee2004</v>
      </c>
      <c r="D183" s="18">
        <v>31107</v>
      </c>
    </row>
    <row r="184" spans="1:4" x14ac:dyDescent="0.25">
      <c r="A184" t="s">
        <v>47</v>
      </c>
      <c r="B184" s="2">
        <v>2004</v>
      </c>
      <c r="C184" s="2" t="str">
        <f t="shared" si="2"/>
        <v>Texas2004</v>
      </c>
      <c r="D184" s="18">
        <v>32462</v>
      </c>
    </row>
    <row r="185" spans="1:4" x14ac:dyDescent="0.25">
      <c r="A185" t="s">
        <v>49</v>
      </c>
      <c r="B185" s="2">
        <v>2004</v>
      </c>
      <c r="C185" s="2" t="str">
        <f t="shared" si="2"/>
        <v>Vermont2004</v>
      </c>
      <c r="D185" s="18">
        <v>33327</v>
      </c>
    </row>
    <row r="186" spans="1:4" x14ac:dyDescent="0.25">
      <c r="A186" t="s">
        <v>50</v>
      </c>
      <c r="B186" s="2">
        <v>2004</v>
      </c>
      <c r="C186" s="2" t="str">
        <f t="shared" si="2"/>
        <v>Virginia2004</v>
      </c>
      <c r="D186" s="18">
        <v>38390</v>
      </c>
    </row>
    <row r="187" spans="1:4" x14ac:dyDescent="0.25">
      <c r="A187" t="s">
        <v>51</v>
      </c>
      <c r="B187" s="2">
        <v>2004</v>
      </c>
      <c r="C187" s="2" t="str">
        <f t="shared" si="2"/>
        <v>Washington2004</v>
      </c>
      <c r="D187" s="18">
        <v>35409</v>
      </c>
    </row>
    <row r="188" spans="1:4" x14ac:dyDescent="0.25">
      <c r="A188" t="s">
        <v>52</v>
      </c>
      <c r="B188" s="2">
        <v>2004</v>
      </c>
      <c r="C188" s="2" t="str">
        <f t="shared" si="2"/>
        <v>West Virginia2004</v>
      </c>
      <c r="D188" s="18">
        <v>27215</v>
      </c>
    </row>
    <row r="189" spans="1:4" x14ac:dyDescent="0.25">
      <c r="A189" t="s">
        <v>53</v>
      </c>
      <c r="B189" s="2">
        <v>2004</v>
      </c>
      <c r="C189" s="2" t="str">
        <f t="shared" si="2"/>
        <v>Wisconsin2004</v>
      </c>
      <c r="D189" s="18">
        <v>33565</v>
      </c>
    </row>
    <row r="190" spans="1:4" x14ac:dyDescent="0.25">
      <c r="A190" t="s">
        <v>54</v>
      </c>
      <c r="B190" s="2">
        <v>2004</v>
      </c>
      <c r="C190" s="2" t="str">
        <f t="shared" si="2"/>
        <v>Wyoming2004</v>
      </c>
      <c r="D190" s="18">
        <v>36778</v>
      </c>
    </row>
  </sheetData>
  <autoFilter ref="A1:D190" xr:uid="{00000000-0001-0000-0500-000000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/>
  </sheetViews>
  <sheetFormatPr defaultColWidth="8.7109375" defaultRowHeight="15" x14ac:dyDescent="0.25"/>
  <cols>
    <col min="2" max="2" width="12.85546875" style="45" customWidth="1"/>
    <col min="3" max="3" width="17.28515625" customWidth="1"/>
    <col min="4" max="4" width="12.85546875" customWidth="1"/>
    <col min="7" max="7" width="12.28515625" customWidth="1"/>
  </cols>
  <sheetData>
    <row r="1" spans="1:7" x14ac:dyDescent="0.25">
      <c r="A1" s="19" t="s">
        <v>1</v>
      </c>
      <c r="B1" s="44" t="s">
        <v>204</v>
      </c>
      <c r="C1" s="19" t="s">
        <v>205</v>
      </c>
      <c r="D1" s="19" t="s">
        <v>148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12" t="s">
        <v>149</v>
      </c>
      <c r="G2" s="41">
        <v>2009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12" t="s">
        <v>150</v>
      </c>
      <c r="G3" s="41" t="s">
        <v>204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23" t="s">
        <v>151</v>
      </c>
      <c r="G5" s="43">
        <f>INDEX($A$1:$D$18,MATCH($G$2,$A$1:$A$18,0),MATCH($G$3,$A$1:$D$1,0))</f>
        <v>31634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3B546369-0515-43F3-AE97-CE098879344C}">
      <formula1>$A$2:$A$18</formula1>
    </dataValidation>
    <dataValidation type="list" allowBlank="1" showInputMessage="1" showErrorMessage="1" sqref="G3" xr:uid="{4D15F183-9A83-4BD7-AE49-8D75AB33C8A2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31"/>
  <sheetViews>
    <sheetView workbookViewId="0"/>
  </sheetViews>
  <sheetFormatPr defaultRowHeight="15" x14ac:dyDescent="0.25"/>
  <cols>
    <col min="1" max="1" width="12.140625" style="32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30" t="s">
        <v>126</v>
      </c>
      <c r="B1" s="1" t="s">
        <v>182</v>
      </c>
      <c r="D1" s="23"/>
    </row>
    <row r="2" spans="1:4" ht="15.75" thickBot="1" x14ac:dyDescent="0.3">
      <c r="A2" s="31">
        <v>42370</v>
      </c>
      <c r="B2" s="2">
        <v>50</v>
      </c>
      <c r="C2" s="9" t="s">
        <v>184</v>
      </c>
      <c r="D2" s="34">
        <f>COUNTA(A:A)-1</f>
        <v>30</v>
      </c>
    </row>
    <row r="3" spans="1:4" ht="15.75" thickBot="1" x14ac:dyDescent="0.3">
      <c r="A3" s="31">
        <v>42371</v>
      </c>
      <c r="B3" s="2">
        <v>11</v>
      </c>
      <c r="D3" s="2"/>
    </row>
    <row r="4" spans="1:4" ht="15.75" thickBot="1" x14ac:dyDescent="0.3">
      <c r="A4" s="31">
        <v>42372</v>
      </c>
      <c r="B4" s="2">
        <v>79</v>
      </c>
      <c r="C4" s="9" t="s">
        <v>183</v>
      </c>
      <c r="D4" s="35">
        <f ca="1">OFFSET(A1,D2,0,1,1)</f>
        <v>42399</v>
      </c>
    </row>
    <row r="5" spans="1:4" ht="15.75" thickBot="1" x14ac:dyDescent="0.3">
      <c r="A5" s="31">
        <v>42373</v>
      </c>
      <c r="B5" s="2">
        <v>51</v>
      </c>
      <c r="D5" s="23"/>
    </row>
    <row r="6" spans="1:4" ht="15.75" thickBot="1" x14ac:dyDescent="0.3">
      <c r="A6" s="31">
        <v>42374</v>
      </c>
      <c r="B6" s="2">
        <v>87</v>
      </c>
      <c r="C6" s="9" t="s">
        <v>186</v>
      </c>
      <c r="D6" s="34">
        <f ca="1">OFFSET(A1,D2,1,1,1)</f>
        <v>100</v>
      </c>
    </row>
    <row r="7" spans="1:4" ht="15.75" thickBot="1" x14ac:dyDescent="0.3">
      <c r="A7" s="31">
        <v>42375</v>
      </c>
      <c r="B7" s="2">
        <v>10</v>
      </c>
      <c r="D7" s="33"/>
    </row>
    <row r="8" spans="1:4" ht="15.75" thickBot="1" x14ac:dyDescent="0.3">
      <c r="A8" s="31">
        <v>42376</v>
      </c>
      <c r="B8" s="2">
        <v>13</v>
      </c>
      <c r="C8" s="9" t="s">
        <v>185</v>
      </c>
      <c r="D8" s="34">
        <f ca="1">SUM(OFFSET(A1,0,1,COUNTA(B:B),1))</f>
        <v>1463</v>
      </c>
    </row>
    <row r="9" spans="1:4" ht="15.75" thickBot="1" x14ac:dyDescent="0.3">
      <c r="A9" s="31">
        <v>42377</v>
      </c>
      <c r="B9" s="2">
        <v>53</v>
      </c>
      <c r="C9" s="9"/>
      <c r="D9" s="33"/>
    </row>
    <row r="10" spans="1:4" ht="15.75" thickBot="1" x14ac:dyDescent="0.3">
      <c r="A10" s="31">
        <v>42378</v>
      </c>
      <c r="B10" s="2">
        <v>48</v>
      </c>
      <c r="C10" s="9" t="s">
        <v>187</v>
      </c>
      <c r="D10" s="34">
        <f ca="1">SUM(OFFSET(A1,0,1,COUNTA(B:B)-1,1))</f>
        <v>1363</v>
      </c>
    </row>
    <row r="11" spans="1:4" x14ac:dyDescent="0.25">
      <c r="A11" s="31">
        <v>42379</v>
      </c>
      <c r="B11" s="2">
        <v>48</v>
      </c>
      <c r="D11" s="15"/>
    </row>
    <row r="12" spans="1:4" x14ac:dyDescent="0.25">
      <c r="A12" s="31">
        <v>42380</v>
      </c>
      <c r="B12" s="2">
        <v>34</v>
      </c>
    </row>
    <row r="13" spans="1:4" x14ac:dyDescent="0.25">
      <c r="A13" s="31">
        <v>42381</v>
      </c>
      <c r="B13" s="2">
        <v>68</v>
      </c>
    </row>
    <row r="14" spans="1:4" x14ac:dyDescent="0.25">
      <c r="A14" s="31">
        <v>42382</v>
      </c>
      <c r="B14" s="2">
        <v>50</v>
      </c>
    </row>
    <row r="15" spans="1:4" x14ac:dyDescent="0.25">
      <c r="A15" s="31">
        <v>42383</v>
      </c>
      <c r="B15" s="2">
        <v>16</v>
      </c>
    </row>
    <row r="16" spans="1:4" x14ac:dyDescent="0.25">
      <c r="A16" s="31">
        <v>42384</v>
      </c>
      <c r="B16" s="2">
        <v>61</v>
      </c>
    </row>
    <row r="17" spans="1:2" x14ac:dyDescent="0.25">
      <c r="A17" s="31">
        <v>42385</v>
      </c>
      <c r="B17" s="2">
        <v>41</v>
      </c>
    </row>
    <row r="18" spans="1:2" x14ac:dyDescent="0.25">
      <c r="A18" s="31">
        <v>42386</v>
      </c>
      <c r="B18" s="2">
        <v>99</v>
      </c>
    </row>
    <row r="19" spans="1:2" x14ac:dyDescent="0.25">
      <c r="A19" s="31">
        <v>42387</v>
      </c>
      <c r="B19" s="2">
        <v>68</v>
      </c>
    </row>
    <row r="20" spans="1:2" x14ac:dyDescent="0.25">
      <c r="A20" s="31">
        <v>42388</v>
      </c>
      <c r="B20" s="2">
        <v>84</v>
      </c>
    </row>
    <row r="21" spans="1:2" x14ac:dyDescent="0.25">
      <c r="A21" s="31">
        <v>42389</v>
      </c>
      <c r="B21" s="2">
        <v>26</v>
      </c>
    </row>
    <row r="22" spans="1:2" x14ac:dyDescent="0.25">
      <c r="A22" s="31">
        <v>42390</v>
      </c>
      <c r="B22" s="2">
        <v>11</v>
      </c>
    </row>
    <row r="23" spans="1:2" x14ac:dyDescent="0.25">
      <c r="A23" s="31">
        <v>42391</v>
      </c>
      <c r="B23" s="2">
        <v>58</v>
      </c>
    </row>
    <row r="24" spans="1:2" x14ac:dyDescent="0.25">
      <c r="A24" s="31">
        <v>42392</v>
      </c>
      <c r="B24" s="2">
        <v>19</v>
      </c>
    </row>
    <row r="25" spans="1:2" x14ac:dyDescent="0.25">
      <c r="A25" s="31">
        <v>42393</v>
      </c>
      <c r="B25" s="2">
        <v>33</v>
      </c>
    </row>
    <row r="26" spans="1:2" x14ac:dyDescent="0.25">
      <c r="A26" s="31">
        <v>42394</v>
      </c>
      <c r="B26" s="2">
        <v>60</v>
      </c>
    </row>
    <row r="27" spans="1:2" x14ac:dyDescent="0.25">
      <c r="A27" s="31">
        <v>42395</v>
      </c>
      <c r="B27" s="2">
        <v>2</v>
      </c>
    </row>
    <row r="28" spans="1:2" x14ac:dyDescent="0.25">
      <c r="A28" s="31">
        <v>42396</v>
      </c>
      <c r="B28" s="2">
        <v>80</v>
      </c>
    </row>
    <row r="29" spans="1:2" x14ac:dyDescent="0.25">
      <c r="A29" s="31">
        <v>42397</v>
      </c>
      <c r="B29" s="2">
        <v>79</v>
      </c>
    </row>
    <row r="30" spans="1:2" x14ac:dyDescent="0.25">
      <c r="A30" s="31">
        <v>42398</v>
      </c>
      <c r="B30" s="2">
        <v>24</v>
      </c>
    </row>
    <row r="31" spans="1:2" x14ac:dyDescent="0.25">
      <c r="A31" s="31">
        <v>42399</v>
      </c>
      <c r="B31" s="2">
        <v>100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/>
  </sheetViews>
  <sheetFormatPr defaultRowHeight="15" x14ac:dyDescent="0.25"/>
  <cols>
    <col min="1" max="1" width="27.7109375" customWidth="1"/>
    <col min="2" max="2" width="18.140625" customWidth="1"/>
    <col min="3" max="3" width="18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4.5703125" style="2" bestFit="1" customWidth="1"/>
  </cols>
  <sheetData>
    <row r="1" spans="1:8" x14ac:dyDescent="0.25">
      <c r="A1" s="24" t="s">
        <v>177</v>
      </c>
      <c r="B1" s="25" t="s">
        <v>178</v>
      </c>
      <c r="C1" s="25" t="s">
        <v>179</v>
      </c>
      <c r="D1" s="25" t="s">
        <v>112</v>
      </c>
      <c r="E1" s="25" t="s">
        <v>180</v>
      </c>
      <c r="F1" s="25" t="s">
        <v>181</v>
      </c>
      <c r="G1" s="1" t="s">
        <v>201</v>
      </c>
      <c r="H1" s="1" t="s">
        <v>202</v>
      </c>
    </row>
    <row r="2" spans="1:8" x14ac:dyDescent="0.25">
      <c r="A2" s="26" t="s">
        <v>188</v>
      </c>
      <c r="B2" s="41" t="str">
        <f>LEFT(A2,6)</f>
        <v>133462</v>
      </c>
      <c r="C2" s="41" t="str">
        <f>LEFT(A2,SEARCH("-",A2,1)-1)</f>
        <v>133462</v>
      </c>
      <c r="D2" s="41" t="str">
        <f>MID(A2,SEARCH("-",A2,1)+1,2)</f>
        <v>AA</v>
      </c>
      <c r="E2" s="41" t="str">
        <f>IF(COUNTIF(A2,"*SMALL*")&gt;0,"SMALL",IF(COUNTIF(A2,"*MEDIUM*")&gt;0,"MEDIUM",IF(COUNTIF(A2,"*LARGE*")&gt;0,"LARGE","XL")))</f>
        <v>SMALL</v>
      </c>
      <c r="F2" s="41" t="str">
        <f>RIGHT(A2,LEN(A2)-SEARCH("_",A2))</f>
        <v>SMALL</v>
      </c>
      <c r="G2" s="41" t="str">
        <f>LEFT(A2,SEARCH("_",A2,1)-1)</f>
        <v>133462-AA-BOS</v>
      </c>
      <c r="H2" s="41" t="str">
        <f>MID(SUBSTITUTE(A2,"-","&gt;",2),SEARCH("&gt;",SUBSTITUTE(A2,"-","&gt;",2),1)+1,3)</f>
        <v>BOS</v>
      </c>
    </row>
    <row r="3" spans="1:8" x14ac:dyDescent="0.25">
      <c r="A3" s="26" t="s">
        <v>189</v>
      </c>
      <c r="B3" s="41" t="str">
        <f t="shared" ref="B3:B15" si="0">LEFT(A3,6)</f>
        <v>191768</v>
      </c>
      <c r="C3" s="41" t="str">
        <f t="shared" ref="C3:C15" si="1">LEFT(A3,SEARCH("-",A3,1)-1)</f>
        <v>191768</v>
      </c>
      <c r="D3" s="41" t="str">
        <f t="shared" ref="D3:D15" si="2">MID(A3,SEARCH("-",A3,1)+1,2)</f>
        <v>AC</v>
      </c>
      <c r="E3" s="41" t="str">
        <f t="shared" ref="E3:E15" si="3">IF(COUNTIF(A3,"*SMALL*")&gt;0,"SMALL",IF(COUNTIF(A3,"*MEDIUM*")&gt;0,"MEDIUM",IF(COUNTIF(A3,"*LARGE*")&gt;0,"LARGE","XL")))</f>
        <v>MEDIUM</v>
      </c>
      <c r="F3" s="41" t="str">
        <f t="shared" ref="F3:F15" si="4">RIGHT(A3,LEN(A3)-SEARCH("_",A3))</f>
        <v>MEDIUM</v>
      </c>
      <c r="G3" s="41" t="str">
        <f t="shared" ref="G3:G15" si="5">LEFT(A3,SEARCH("_",A3,1)-1)</f>
        <v>191768-AC-NYC</v>
      </c>
      <c r="H3" s="41" t="str">
        <f t="shared" ref="H3:H15" si="6">MID(SUBSTITUTE(A3,"-","&gt;",2),SEARCH("&gt;",SUBSTITUTE(A3,"-","&gt;",2),1)+1,3)</f>
        <v>NYC</v>
      </c>
    </row>
    <row r="4" spans="1:8" x14ac:dyDescent="0.25">
      <c r="A4" s="26" t="s">
        <v>190</v>
      </c>
      <c r="B4" s="41" t="str">
        <f t="shared" si="0"/>
        <v>157263</v>
      </c>
      <c r="C4" s="41" t="str">
        <f t="shared" si="1"/>
        <v>157263</v>
      </c>
      <c r="D4" s="41" t="str">
        <f t="shared" si="2"/>
        <v>BB</v>
      </c>
      <c r="E4" s="41" t="str">
        <f t="shared" si="3"/>
        <v>XL</v>
      </c>
      <c r="F4" s="41" t="str">
        <f t="shared" si="4"/>
        <v>XL</v>
      </c>
      <c r="G4" s="41" t="str">
        <f t="shared" si="5"/>
        <v>157263-BB-BOS</v>
      </c>
      <c r="H4" s="41" t="str">
        <f t="shared" si="6"/>
        <v>BOS</v>
      </c>
    </row>
    <row r="5" spans="1:8" x14ac:dyDescent="0.25">
      <c r="A5" s="26" t="s">
        <v>191</v>
      </c>
      <c r="B5" s="41" t="str">
        <f t="shared" si="0"/>
        <v>173437</v>
      </c>
      <c r="C5" s="41" t="str">
        <f t="shared" si="1"/>
        <v>1734372</v>
      </c>
      <c r="D5" s="41" t="str">
        <f t="shared" si="2"/>
        <v>AA</v>
      </c>
      <c r="E5" s="41" t="str">
        <f t="shared" si="3"/>
        <v>SMALL</v>
      </c>
      <c r="F5" s="41" t="str">
        <f t="shared" si="4"/>
        <v>SMALL</v>
      </c>
      <c r="G5" s="41" t="str">
        <f t="shared" si="5"/>
        <v>1734372-AA-CHI</v>
      </c>
      <c r="H5" s="41" t="str">
        <f t="shared" si="6"/>
        <v>CHI</v>
      </c>
    </row>
    <row r="6" spans="1:8" x14ac:dyDescent="0.25">
      <c r="A6" s="26" t="s">
        <v>192</v>
      </c>
      <c r="B6" s="41" t="str">
        <f t="shared" si="0"/>
        <v>135351</v>
      </c>
      <c r="C6" s="41" t="str">
        <f t="shared" si="1"/>
        <v>135351</v>
      </c>
      <c r="D6" s="41" t="str">
        <f t="shared" si="2"/>
        <v>BC</v>
      </c>
      <c r="E6" s="41" t="str">
        <f t="shared" si="3"/>
        <v>XL</v>
      </c>
      <c r="F6" s="41" t="str">
        <f t="shared" si="4"/>
        <v>XL</v>
      </c>
      <c r="G6" s="41" t="str">
        <f t="shared" si="5"/>
        <v>135351-BC-NYC</v>
      </c>
      <c r="H6" s="41" t="str">
        <f t="shared" si="6"/>
        <v>NYC</v>
      </c>
    </row>
    <row r="7" spans="1:8" x14ac:dyDescent="0.25">
      <c r="A7" s="26" t="s">
        <v>193</v>
      </c>
      <c r="B7" s="41" t="str">
        <f t="shared" si="0"/>
        <v>143303</v>
      </c>
      <c r="C7" s="41" t="str">
        <f t="shared" si="1"/>
        <v>14330305</v>
      </c>
      <c r="D7" s="41" t="str">
        <f t="shared" si="2"/>
        <v>AC</v>
      </c>
      <c r="E7" s="41" t="str">
        <f t="shared" si="3"/>
        <v>LARGE</v>
      </c>
      <c r="F7" s="41" t="str">
        <f t="shared" si="4"/>
        <v>LARGE</v>
      </c>
      <c r="G7" s="41" t="str">
        <f t="shared" si="5"/>
        <v>14330305-AC-BOS</v>
      </c>
      <c r="H7" s="41" t="str">
        <f t="shared" si="6"/>
        <v>BOS</v>
      </c>
    </row>
    <row r="8" spans="1:8" x14ac:dyDescent="0.25">
      <c r="A8" s="26" t="s">
        <v>194</v>
      </c>
      <c r="B8" s="41" t="str">
        <f t="shared" si="0"/>
        <v>177772</v>
      </c>
      <c r="C8" s="41" t="str">
        <f t="shared" si="1"/>
        <v>177772</v>
      </c>
      <c r="D8" s="41" t="str">
        <f t="shared" si="2"/>
        <v>BB</v>
      </c>
      <c r="E8" s="41" t="str">
        <f t="shared" si="3"/>
        <v>MEDIUM</v>
      </c>
      <c r="F8" s="41" t="str">
        <f t="shared" si="4"/>
        <v>MEDIUM</v>
      </c>
      <c r="G8" s="41" t="str">
        <f t="shared" si="5"/>
        <v>177772-BB-NYC</v>
      </c>
      <c r="H8" s="41" t="str">
        <f t="shared" si="6"/>
        <v>NYC</v>
      </c>
    </row>
    <row r="9" spans="1:8" x14ac:dyDescent="0.25">
      <c r="A9" s="26" t="s">
        <v>195</v>
      </c>
      <c r="B9" s="41" t="str">
        <f t="shared" si="0"/>
        <v>871928</v>
      </c>
      <c r="C9" s="41" t="str">
        <f t="shared" si="1"/>
        <v>87192837</v>
      </c>
      <c r="D9" s="41" t="str">
        <f t="shared" si="2"/>
        <v>AB</v>
      </c>
      <c r="E9" s="41" t="str">
        <f t="shared" si="3"/>
        <v>XL</v>
      </c>
      <c r="F9" s="41" t="str">
        <f t="shared" si="4"/>
        <v>XL</v>
      </c>
      <c r="G9" s="41" t="str">
        <f t="shared" si="5"/>
        <v>87192837-AB-CHI</v>
      </c>
      <c r="H9" s="41" t="str">
        <f t="shared" si="6"/>
        <v>CHI</v>
      </c>
    </row>
    <row r="10" spans="1:8" x14ac:dyDescent="0.25">
      <c r="A10" s="26" t="s">
        <v>196</v>
      </c>
      <c r="B10" s="41" t="str">
        <f t="shared" si="0"/>
        <v>161266</v>
      </c>
      <c r="C10" s="41" t="str">
        <f t="shared" si="1"/>
        <v>161266</v>
      </c>
      <c r="D10" s="41" t="str">
        <f t="shared" si="2"/>
        <v>BB</v>
      </c>
      <c r="E10" s="41" t="str">
        <f t="shared" si="3"/>
        <v>SMALL</v>
      </c>
      <c r="F10" s="41" t="str">
        <f t="shared" si="4"/>
        <v>SMALL</v>
      </c>
      <c r="G10" s="41" t="str">
        <f t="shared" si="5"/>
        <v>161266-BB-CHI</v>
      </c>
      <c r="H10" s="41" t="str">
        <f t="shared" si="6"/>
        <v>CHI</v>
      </c>
    </row>
    <row r="11" spans="1:8" x14ac:dyDescent="0.25">
      <c r="A11" s="26" t="s">
        <v>197</v>
      </c>
      <c r="B11" s="41" t="str">
        <f t="shared" si="0"/>
        <v>122892</v>
      </c>
      <c r="C11" s="41" t="str">
        <f t="shared" si="1"/>
        <v>122892</v>
      </c>
      <c r="D11" s="41" t="str">
        <f t="shared" si="2"/>
        <v>AA</v>
      </c>
      <c r="E11" s="41" t="str">
        <f t="shared" si="3"/>
        <v>MEDIUM</v>
      </c>
      <c r="F11" s="41" t="str">
        <f t="shared" si="4"/>
        <v>MEDIUM</v>
      </c>
      <c r="G11" s="41" t="str">
        <f t="shared" si="5"/>
        <v>122892-AA-NYC</v>
      </c>
      <c r="H11" s="41" t="str">
        <f t="shared" si="6"/>
        <v>NYC</v>
      </c>
    </row>
    <row r="12" spans="1:8" x14ac:dyDescent="0.25">
      <c r="A12" s="26" t="s">
        <v>198</v>
      </c>
      <c r="B12" s="41" t="str">
        <f t="shared" si="0"/>
        <v>128919</v>
      </c>
      <c r="C12" s="41" t="str">
        <f t="shared" si="1"/>
        <v>128919</v>
      </c>
      <c r="D12" s="41" t="str">
        <f t="shared" si="2"/>
        <v>AC</v>
      </c>
      <c r="E12" s="41" t="str">
        <f t="shared" si="3"/>
        <v>XL</v>
      </c>
      <c r="F12" s="41" t="str">
        <f t="shared" si="4"/>
        <v>XL</v>
      </c>
      <c r="G12" s="41" t="str">
        <f t="shared" si="5"/>
        <v>128919-AC-CHI</v>
      </c>
      <c r="H12" s="41" t="str">
        <f t="shared" si="6"/>
        <v>CHI</v>
      </c>
    </row>
    <row r="13" spans="1:8" x14ac:dyDescent="0.25">
      <c r="A13" s="26" t="s">
        <v>199</v>
      </c>
      <c r="B13" s="41" t="str">
        <f t="shared" si="0"/>
        <v>191999</v>
      </c>
      <c r="C13" s="41" t="str">
        <f t="shared" si="1"/>
        <v>191999</v>
      </c>
      <c r="D13" s="41" t="str">
        <f t="shared" si="2"/>
        <v>BB</v>
      </c>
      <c r="E13" s="41" t="str">
        <f t="shared" si="3"/>
        <v>LARGE</v>
      </c>
      <c r="F13" s="41" t="str">
        <f t="shared" si="4"/>
        <v>LARGE</v>
      </c>
      <c r="G13" s="41" t="str">
        <f t="shared" si="5"/>
        <v>191999-BB-BOS</v>
      </c>
      <c r="H13" s="41" t="str">
        <f t="shared" si="6"/>
        <v>BOS</v>
      </c>
    </row>
    <row r="14" spans="1:8" x14ac:dyDescent="0.25">
      <c r="A14" s="26" t="s">
        <v>200</v>
      </c>
      <c r="B14" s="41" t="str">
        <f t="shared" si="0"/>
        <v>117091</v>
      </c>
      <c r="C14" s="41" t="str">
        <f t="shared" si="1"/>
        <v>117091126</v>
      </c>
      <c r="D14" s="41" t="str">
        <f t="shared" si="2"/>
        <v>BC</v>
      </c>
      <c r="E14" s="41" t="str">
        <f t="shared" si="3"/>
        <v>LARGE</v>
      </c>
      <c r="F14" s="41" t="str">
        <f t="shared" si="4"/>
        <v>LARGE</v>
      </c>
      <c r="G14" s="41" t="str">
        <f t="shared" si="5"/>
        <v>117091126-BC-NYC</v>
      </c>
      <c r="H14" s="41" t="str">
        <f t="shared" si="6"/>
        <v>NYC</v>
      </c>
    </row>
    <row r="15" spans="1:8" x14ac:dyDescent="0.25">
      <c r="A15" s="26" t="s">
        <v>203</v>
      </c>
      <c r="B15" s="41" t="str">
        <f t="shared" si="0"/>
        <v>112283</v>
      </c>
      <c r="C15" s="41" t="str">
        <f t="shared" si="1"/>
        <v>112283</v>
      </c>
      <c r="D15" s="41" t="str">
        <f t="shared" si="2"/>
        <v>AB</v>
      </c>
      <c r="E15" s="41" t="str">
        <f t="shared" si="3"/>
        <v>MEDIUM</v>
      </c>
      <c r="F15" s="41" t="str">
        <f t="shared" si="4"/>
        <v>MEDIUM</v>
      </c>
      <c r="G15" s="41" t="str">
        <f t="shared" si="5"/>
        <v>112283-AB-BOS</v>
      </c>
      <c r="H15" s="41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workbookViewId="0"/>
  </sheetViews>
  <sheetFormatPr defaultRowHeight="15" x14ac:dyDescent="0.25"/>
  <cols>
    <col min="1" max="1" width="4" customWidth="1"/>
    <col min="2" max="2" width="21.42578125" bestFit="1" customWidth="1"/>
    <col min="3" max="3" width="15.5703125" bestFit="1" customWidth="1"/>
    <col min="4" max="4" width="12.140625" bestFit="1" customWidth="1"/>
    <col min="5" max="5" width="10.140625" bestFit="1" customWidth="1"/>
    <col min="6" max="6" width="8.28515625" bestFit="1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135</v>
      </c>
      <c r="C2" s="36">
        <v>45292</v>
      </c>
    </row>
    <row r="3" spans="1:7" ht="16.5" thickBot="1" x14ac:dyDescent="0.3">
      <c r="B3" s="9" t="s">
        <v>136</v>
      </c>
      <c r="C3" s="36">
        <f ca="1">TODAY()</f>
        <v>45388</v>
      </c>
    </row>
    <row r="4" spans="1:7" ht="16.5" thickBot="1" x14ac:dyDescent="0.3">
      <c r="B4" s="9" t="s">
        <v>137</v>
      </c>
      <c r="C4" s="37">
        <f ca="1">NOW()</f>
        <v>45388.663211921295</v>
      </c>
    </row>
    <row r="6" spans="1:7" ht="15.75" thickBot="1" x14ac:dyDescent="0.3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5.75" thickBot="1" x14ac:dyDescent="0.3">
      <c r="B7" s="38">
        <f ca="1">YEAR(C4)</f>
        <v>2024</v>
      </c>
      <c r="C7" s="38">
        <f ca="1">MONTH(C4)</f>
        <v>4</v>
      </c>
      <c r="D7" s="38">
        <f ca="1">DAY(C4)</f>
        <v>6</v>
      </c>
      <c r="E7" s="38">
        <f ca="1">HOUR(C4)</f>
        <v>15</v>
      </c>
      <c r="F7" s="38">
        <f ca="1">MINUTE(C4)</f>
        <v>55</v>
      </c>
      <c r="G7" s="38">
        <f ca="1">SECOND(C4)</f>
        <v>2</v>
      </c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142</v>
      </c>
      <c r="C9" s="56">
        <f ca="1">WEEKDAY(C4)</f>
        <v>7</v>
      </c>
    </row>
    <row r="10" spans="1:7" ht="16.5" thickBot="1" x14ac:dyDescent="0.3">
      <c r="B10" s="9"/>
      <c r="C10" s="22"/>
    </row>
    <row r="11" spans="1:7" ht="16.5" thickBot="1" x14ac:dyDescent="0.3">
      <c r="B11" s="9" t="s">
        <v>143</v>
      </c>
      <c r="C11" s="36">
        <f ca="1">WORKDAY(C3,50)</f>
        <v>45457</v>
      </c>
    </row>
    <row r="12" spans="1:7" ht="16.5" thickBot="1" x14ac:dyDescent="0.3">
      <c r="B12" s="9" t="s">
        <v>144</v>
      </c>
      <c r="C12" s="39">
        <f ca="1">NETWORKDAYS(C2,C3)</f>
        <v>70</v>
      </c>
    </row>
    <row r="13" spans="1:7" ht="15.75" thickBot="1" x14ac:dyDescent="0.3"/>
    <row r="14" spans="1:7" ht="16.5" thickBot="1" x14ac:dyDescent="0.3">
      <c r="B14" s="9" t="s">
        <v>145</v>
      </c>
      <c r="C14" s="36">
        <f ca="1">EOMONTH(C3,0)</f>
        <v>45412</v>
      </c>
    </row>
    <row r="15" spans="1:7" ht="16.5" thickBot="1" x14ac:dyDescent="0.3">
      <c r="B15" s="9" t="s">
        <v>146</v>
      </c>
      <c r="C15" s="36">
        <f ca="1">EOMONTH(C3,-1)+1</f>
        <v>45383</v>
      </c>
    </row>
    <row r="16" spans="1:7" ht="16.5" thickBot="1" x14ac:dyDescent="0.3">
      <c r="B16" s="9" t="s">
        <v>147</v>
      </c>
      <c r="C16" s="36">
        <f ca="1">EOMONTH(C3,12-MONTH(C3)-12)+1</f>
        <v>45292</v>
      </c>
    </row>
    <row r="18" spans="2:6" x14ac:dyDescent="0.25">
      <c r="B18" s="1" t="s">
        <v>126</v>
      </c>
      <c r="C18" s="1" t="s">
        <v>437</v>
      </c>
      <c r="D18" s="1" t="s">
        <v>438</v>
      </c>
      <c r="E18" s="1" t="s">
        <v>439</v>
      </c>
    </row>
    <row r="19" spans="2:6" x14ac:dyDescent="0.25">
      <c r="B19" s="20">
        <v>45292</v>
      </c>
      <c r="C19" s="57">
        <f>WEEKDAY(B19,1)</f>
        <v>2</v>
      </c>
      <c r="D19" s="20">
        <f>B19</f>
        <v>45292</v>
      </c>
      <c r="E19" s="20">
        <f>B19</f>
        <v>45292</v>
      </c>
      <c r="F19" s="20"/>
    </row>
    <row r="20" spans="2:6" x14ac:dyDescent="0.25">
      <c r="B20" s="20">
        <f>B19+1</f>
        <v>45293</v>
      </c>
      <c r="C20" s="57">
        <f t="shared" ref="C20:C30" si="0">WEEKDAY(B20,1)</f>
        <v>3</v>
      </c>
      <c r="D20" s="20">
        <f>EDATE(D19,1)</f>
        <v>45323</v>
      </c>
      <c r="E20" s="20">
        <f>EDATE(E19,12)</f>
        <v>45658</v>
      </c>
    </row>
    <row r="21" spans="2:6" x14ac:dyDescent="0.25">
      <c r="B21" s="20">
        <f t="shared" ref="B21:B30" si="1">B20+1</f>
        <v>45294</v>
      </c>
      <c r="C21" s="57">
        <f t="shared" si="0"/>
        <v>4</v>
      </c>
      <c r="D21" s="20">
        <f t="shared" ref="D21:D30" si="2">EDATE(D20,1)</f>
        <v>45352</v>
      </c>
      <c r="E21" s="20">
        <f t="shared" ref="E21:E30" si="3">EDATE(E20,12)</f>
        <v>46023</v>
      </c>
    </row>
    <row r="22" spans="2:6" x14ac:dyDescent="0.25">
      <c r="B22" s="20">
        <f t="shared" si="1"/>
        <v>45295</v>
      </c>
      <c r="C22" s="57">
        <f t="shared" si="0"/>
        <v>5</v>
      </c>
      <c r="D22" s="20">
        <f t="shared" si="2"/>
        <v>45383</v>
      </c>
      <c r="E22" s="20">
        <f t="shared" si="3"/>
        <v>46388</v>
      </c>
    </row>
    <row r="23" spans="2:6" x14ac:dyDescent="0.25">
      <c r="B23" s="20">
        <f t="shared" si="1"/>
        <v>45296</v>
      </c>
      <c r="C23" s="57">
        <f t="shared" si="0"/>
        <v>6</v>
      </c>
      <c r="D23" s="20">
        <f t="shared" si="2"/>
        <v>45413</v>
      </c>
      <c r="E23" s="20">
        <f t="shared" si="3"/>
        <v>46753</v>
      </c>
    </row>
    <row r="24" spans="2:6" x14ac:dyDescent="0.25">
      <c r="B24" s="20">
        <f t="shared" si="1"/>
        <v>45297</v>
      </c>
      <c r="C24" s="57">
        <f t="shared" si="0"/>
        <v>7</v>
      </c>
      <c r="D24" s="20">
        <f t="shared" si="2"/>
        <v>45444</v>
      </c>
      <c r="E24" s="20">
        <f t="shared" si="3"/>
        <v>47119</v>
      </c>
    </row>
    <row r="25" spans="2:6" x14ac:dyDescent="0.25">
      <c r="B25" s="20">
        <f t="shared" si="1"/>
        <v>45298</v>
      </c>
      <c r="C25" s="57">
        <f t="shared" si="0"/>
        <v>1</v>
      </c>
      <c r="D25" s="20">
        <f t="shared" si="2"/>
        <v>45474</v>
      </c>
      <c r="E25" s="20">
        <f t="shared" si="3"/>
        <v>47484</v>
      </c>
    </row>
    <row r="26" spans="2:6" x14ac:dyDescent="0.25">
      <c r="B26" s="20">
        <f t="shared" si="1"/>
        <v>45299</v>
      </c>
      <c r="C26" s="57">
        <f t="shared" si="0"/>
        <v>2</v>
      </c>
      <c r="D26" s="20">
        <f t="shared" si="2"/>
        <v>45505</v>
      </c>
      <c r="E26" s="20">
        <f t="shared" si="3"/>
        <v>47849</v>
      </c>
    </row>
    <row r="27" spans="2:6" x14ac:dyDescent="0.25">
      <c r="B27" s="20">
        <f t="shared" si="1"/>
        <v>45300</v>
      </c>
      <c r="C27" s="57">
        <f t="shared" si="0"/>
        <v>3</v>
      </c>
      <c r="D27" s="20">
        <f t="shared" si="2"/>
        <v>45536</v>
      </c>
      <c r="E27" s="20">
        <f t="shared" si="3"/>
        <v>48214</v>
      </c>
    </row>
    <row r="28" spans="2:6" x14ac:dyDescent="0.25">
      <c r="B28" s="20">
        <f t="shared" si="1"/>
        <v>45301</v>
      </c>
      <c r="C28" s="57">
        <f t="shared" si="0"/>
        <v>4</v>
      </c>
      <c r="D28" s="20">
        <f t="shared" si="2"/>
        <v>45566</v>
      </c>
      <c r="E28" s="20">
        <f t="shared" si="3"/>
        <v>48580</v>
      </c>
    </row>
    <row r="29" spans="2:6" x14ac:dyDescent="0.25">
      <c r="B29" s="20">
        <f t="shared" si="1"/>
        <v>45302</v>
      </c>
      <c r="C29" s="57">
        <f t="shared" si="0"/>
        <v>5</v>
      </c>
      <c r="D29" s="20">
        <f t="shared" si="2"/>
        <v>45597</v>
      </c>
      <c r="E29" s="20">
        <f t="shared" si="3"/>
        <v>48945</v>
      </c>
    </row>
    <row r="30" spans="2:6" x14ac:dyDescent="0.25">
      <c r="B30" s="20">
        <f t="shared" si="1"/>
        <v>45303</v>
      </c>
      <c r="C30" s="57">
        <f t="shared" si="0"/>
        <v>6</v>
      </c>
      <c r="D30" s="20">
        <f t="shared" si="2"/>
        <v>45627</v>
      </c>
      <c r="E30" s="20">
        <f t="shared" si="3"/>
        <v>49310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/>
  </sheetViews>
  <sheetFormatPr defaultRowHeight="15" x14ac:dyDescent="0.25"/>
  <cols>
    <col min="1" max="1" width="15.5703125" customWidth="1"/>
    <col min="2" max="5" width="18.42578125" style="29" customWidth="1"/>
    <col min="6" max="6" width="24" style="2" customWidth="1"/>
    <col min="7" max="7" width="16.42578125" style="61" customWidth="1"/>
  </cols>
  <sheetData>
    <row r="1" spans="1:7" x14ac:dyDescent="0.25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4" t="s">
        <v>130</v>
      </c>
      <c r="G1" s="58" t="s">
        <v>131</v>
      </c>
    </row>
    <row r="2" spans="1:7" x14ac:dyDescent="0.25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132</v>
      </c>
      <c r="G2" s="59">
        <f>E2/B2</f>
        <v>0.41492265696087355</v>
      </c>
    </row>
    <row r="3" spans="1:7" x14ac:dyDescent="0.25">
      <c r="A3" s="20">
        <v>41671</v>
      </c>
      <c r="B3" s="8">
        <v>1204</v>
      </c>
      <c r="C3" s="8">
        <f>B3-B2</f>
        <v>105</v>
      </c>
      <c r="D3" s="8">
        <v>720</v>
      </c>
      <c r="E3" s="8">
        <v>211</v>
      </c>
      <c r="F3" s="2" t="s">
        <v>133</v>
      </c>
      <c r="G3" s="60">
        <f t="shared" ref="G3:G25" si="0">E3/B3</f>
        <v>0.17524916943521596</v>
      </c>
    </row>
    <row r="4" spans="1:7" x14ac:dyDescent="0.25">
      <c r="A4" s="20">
        <v>41699</v>
      </c>
      <c r="B4" s="8">
        <v>1944</v>
      </c>
      <c r="C4" s="8">
        <f t="shared" ref="C4:C25" si="1">B4-B3</f>
        <v>740</v>
      </c>
      <c r="D4" s="8">
        <v>964</v>
      </c>
      <c r="E4" s="8">
        <f t="shared" ref="E4:E25" si="2">B4-D4</f>
        <v>980</v>
      </c>
      <c r="F4" s="2" t="s">
        <v>134</v>
      </c>
      <c r="G4" s="60">
        <f t="shared" si="0"/>
        <v>0.50411522633744854</v>
      </c>
    </row>
    <row r="5" spans="1:7" x14ac:dyDescent="0.25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132</v>
      </c>
      <c r="G5" s="60">
        <f t="shared" si="0"/>
        <v>0.52380952380952384</v>
      </c>
    </row>
    <row r="6" spans="1:7" x14ac:dyDescent="0.25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133</v>
      </c>
      <c r="G6" s="60">
        <f t="shared" si="0"/>
        <v>0.43443132380360472</v>
      </c>
    </row>
    <row r="7" spans="1:7" x14ac:dyDescent="0.25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132</v>
      </c>
      <c r="G7" s="60">
        <f t="shared" si="0"/>
        <v>0.39156626506024095</v>
      </c>
    </row>
    <row r="8" spans="1:7" x14ac:dyDescent="0.25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133</v>
      </c>
      <c r="G8" s="60">
        <f t="shared" si="0"/>
        <v>0.57631444614599281</v>
      </c>
    </row>
    <row r="9" spans="1:7" x14ac:dyDescent="0.25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132</v>
      </c>
      <c r="G9" s="60">
        <f t="shared" si="0"/>
        <v>0.51498929336188437</v>
      </c>
    </row>
    <row r="10" spans="1:7" x14ac:dyDescent="0.25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134</v>
      </c>
      <c r="G10" s="60">
        <f t="shared" si="0"/>
        <v>0.47848537005163511</v>
      </c>
    </row>
    <row r="11" spans="1:7" x14ac:dyDescent="0.25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134</v>
      </c>
      <c r="G11" s="60">
        <f t="shared" si="0"/>
        <v>0.3377808988764045</v>
      </c>
    </row>
    <row r="12" spans="1:7" x14ac:dyDescent="0.25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133</v>
      </c>
      <c r="G12" s="60">
        <f t="shared" si="0"/>
        <v>0.34983766233766234</v>
      </c>
    </row>
    <row r="13" spans="1:7" x14ac:dyDescent="0.25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132</v>
      </c>
      <c r="G13" s="60">
        <f t="shared" si="0"/>
        <v>0.54775604142692746</v>
      </c>
    </row>
    <row r="14" spans="1:7" x14ac:dyDescent="0.25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133</v>
      </c>
      <c r="G14" s="60">
        <f t="shared" si="0"/>
        <v>0.5993031358885017</v>
      </c>
    </row>
    <row r="15" spans="1:7" x14ac:dyDescent="0.25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133</v>
      </c>
      <c r="G15" s="60">
        <f t="shared" si="0"/>
        <v>0.59571045576407511</v>
      </c>
    </row>
    <row r="16" spans="1:7" x14ac:dyDescent="0.25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132</v>
      </c>
      <c r="G16" s="60">
        <f t="shared" si="0"/>
        <v>0.51458670988654787</v>
      </c>
    </row>
    <row r="17" spans="1:7" x14ac:dyDescent="0.25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133</v>
      </c>
      <c r="G17" s="60">
        <f t="shared" si="0"/>
        <v>0.40393151553582751</v>
      </c>
    </row>
    <row r="18" spans="1:7" x14ac:dyDescent="0.25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132</v>
      </c>
      <c r="G18" s="60">
        <f t="shared" si="0"/>
        <v>0.51891074130105896</v>
      </c>
    </row>
    <row r="19" spans="1:7" x14ac:dyDescent="0.25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134</v>
      </c>
      <c r="G19" s="60">
        <f t="shared" si="0"/>
        <v>0.57448377581120946</v>
      </c>
    </row>
    <row r="20" spans="1:7" x14ac:dyDescent="0.25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133</v>
      </c>
      <c r="G20" s="60">
        <f t="shared" si="0"/>
        <v>0.47118463180362863</v>
      </c>
    </row>
    <row r="21" spans="1:7" x14ac:dyDescent="0.25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 t="shared" si="2"/>
        <v>891</v>
      </c>
      <c r="F21" s="2" t="s">
        <v>132</v>
      </c>
      <c r="G21" s="60">
        <f t="shared" si="0"/>
        <v>0.60243407707910746</v>
      </c>
    </row>
    <row r="22" spans="1:7" x14ac:dyDescent="0.25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133</v>
      </c>
      <c r="G22" s="60">
        <f t="shared" si="0"/>
        <v>0.36644364384971695</v>
      </c>
    </row>
    <row r="23" spans="1:7" x14ac:dyDescent="0.25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 t="shared" si="2"/>
        <v>787</v>
      </c>
      <c r="F23" s="2" t="s">
        <v>132</v>
      </c>
      <c r="G23" s="60">
        <f t="shared" si="0"/>
        <v>0.54501385041551242</v>
      </c>
    </row>
    <row r="24" spans="1:7" x14ac:dyDescent="0.25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 t="shared" si="2"/>
        <v>613</v>
      </c>
      <c r="F24" s="2" t="s">
        <v>134</v>
      </c>
      <c r="G24" s="60">
        <f t="shared" si="0"/>
        <v>0.4105827193569993</v>
      </c>
    </row>
    <row r="25" spans="1:7" x14ac:dyDescent="0.25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 t="shared" si="2"/>
        <v>1158</v>
      </c>
      <c r="F25" s="2" t="s">
        <v>133</v>
      </c>
      <c r="G25" s="60">
        <f t="shared" si="0"/>
        <v>0.66628308400460301</v>
      </c>
    </row>
  </sheetData>
  <conditionalFormatting sqref="A2:A25">
    <cfRule type="expression" dxfId="1" priority="3">
      <formula>$G2:$G25&lt;40%</formula>
    </cfRule>
  </conditionalFormatting>
  <conditionalFormatting sqref="A2:G25">
    <cfRule type="expression" dxfId="0" priority="1">
      <formula>$F2="Kids"</formula>
    </cfRule>
  </conditionalFormatting>
  <conditionalFormatting sqref="G1:G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9C90180E-609E-4F2D-9F24-DE94B1C001C9}">
            <x14:iconSet iconSet="3Arrows" custom="1">
              <x14:cfvo type="percent">
                <xm:f>0</xm:f>
              </x14:cfvo>
              <x14:cfvo type="num">
                <xm:f>-199</xm:f>
              </x14:cfvo>
              <x14:cfvo type="num">
                <xm:f>200</xm:f>
              </x14:cfvo>
              <x14:cfIcon iconSet="3Arrows" iconId="0"/>
              <x14:cfIcon iconSet="3Arrows" iconId="1"/>
              <x14:cfIcon iconSet="3Arrows" iconId="2"/>
            </x14:iconSet>
          </x14:cfRule>
          <xm:sqref>C1:C1048576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R33"/>
  <sheetViews>
    <sheetView workbookViewId="0"/>
  </sheetViews>
  <sheetFormatPr defaultRowHeight="15" x14ac:dyDescent="0.25"/>
  <cols>
    <col min="1" max="1" width="15.5703125" style="2" customWidth="1"/>
    <col min="2" max="2" width="11.85546875" style="2" customWidth="1"/>
    <col min="3" max="3" width="13.5703125" style="2" customWidth="1"/>
    <col min="4" max="4" width="12.42578125" style="2" customWidth="1"/>
    <col min="5" max="5" width="15.28515625" style="2" customWidth="1"/>
    <col min="7" max="7" width="15.5703125" customWidth="1"/>
    <col min="8" max="8" width="11.85546875" customWidth="1"/>
    <col min="9" max="9" width="13.5703125" customWidth="1"/>
    <col min="10" max="10" width="12.42578125" customWidth="1"/>
    <col min="11" max="11" width="15.28515625" customWidth="1"/>
    <col min="13" max="13" width="20.42578125" bestFit="1" customWidth="1"/>
    <col min="14" max="15" width="14.28515625" customWidth="1"/>
    <col min="16" max="17" width="12" customWidth="1"/>
  </cols>
  <sheetData>
    <row r="1" spans="1:17" ht="15.75" thickBot="1" x14ac:dyDescent="0.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G1" s="46" t="s">
        <v>206</v>
      </c>
      <c r="H1" s="46" t="s">
        <v>207</v>
      </c>
      <c r="I1" s="46" t="s">
        <v>208</v>
      </c>
      <c r="J1" s="46" t="s">
        <v>209</v>
      </c>
      <c r="K1" s="46" t="s">
        <v>210</v>
      </c>
    </row>
    <row r="2" spans="1:17" ht="15.75" thickBot="1" x14ac:dyDescent="0.3">
      <c r="A2" s="2" t="s">
        <v>211</v>
      </c>
      <c r="B2" s="2" t="s">
        <v>212</v>
      </c>
      <c r="C2" s="2" t="s">
        <v>133</v>
      </c>
      <c r="D2" s="8">
        <v>18270</v>
      </c>
      <c r="E2" s="8">
        <v>22873</v>
      </c>
      <c r="G2" s="41" t="str" cm="1">
        <f t="array" ref="G2:K16">_xlfn.SORTBY(A2:E16,B2:B16,1,E2:E16,-1)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L2" s="62">
        <f>K2-J2</f>
        <v>4603</v>
      </c>
      <c r="M2" s="9" t="s">
        <v>230</v>
      </c>
      <c r="N2" s="38" t="str">
        <f>_xlfn.XLOOKUP(MAX(K2:K16),K2:K16,G2:G16)</f>
        <v>Sam</v>
      </c>
    </row>
    <row r="3" spans="1:17" x14ac:dyDescent="0.25">
      <c r="A3" s="2" t="s">
        <v>213</v>
      </c>
      <c r="B3" s="2" t="s">
        <v>212</v>
      </c>
      <c r="C3" s="2" t="s">
        <v>133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  <c r="L3" s="62">
        <f t="shared" ref="L3:L16" si="0">K3-J3</f>
        <v>769</v>
      </c>
    </row>
    <row r="4" spans="1:17" x14ac:dyDescent="0.25">
      <c r="A4" s="2" t="s">
        <v>214</v>
      </c>
      <c r="B4" s="2" t="s">
        <v>212</v>
      </c>
      <c r="C4" s="2" t="s">
        <v>132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L4" s="62">
        <f t="shared" si="0"/>
        <v>-2876</v>
      </c>
      <c r="M4" s="46" t="s">
        <v>208</v>
      </c>
      <c r="N4" s="46" t="s">
        <v>210</v>
      </c>
    </row>
    <row r="5" spans="1:17" x14ac:dyDescent="0.25">
      <c r="A5" s="2" t="s">
        <v>215</v>
      </c>
      <c r="B5" s="2" t="s">
        <v>212</v>
      </c>
      <c r="C5" s="2" t="s">
        <v>132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L5" s="62">
        <f t="shared" si="0"/>
        <v>-6357</v>
      </c>
      <c r="M5" s="41" t="str" cm="1">
        <f t="array" ref="M5:M6">_xlfn._xlws.SORT(_xlfn.UNIQUE(I2:I16,FALSE,),1,1)</f>
        <v>Apparel</v>
      </c>
      <c r="N5" s="40" cm="1">
        <f t="array" ref="N5:N6">SUMIFS(K2:K16,I2:I16,_xlfn.ANCHORARRAY(M5))</f>
        <v>136990</v>
      </c>
    </row>
    <row r="6" spans="1:17" x14ac:dyDescent="0.25">
      <c r="A6" s="2" t="s">
        <v>216</v>
      </c>
      <c r="B6" s="2" t="s">
        <v>217</v>
      </c>
      <c r="C6" s="2" t="s">
        <v>133</v>
      </c>
      <c r="D6" s="8">
        <v>19635</v>
      </c>
      <c r="E6" s="8">
        <v>10283</v>
      </c>
      <c r="G6" s="47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L6" s="62">
        <f t="shared" si="0"/>
        <v>2174</v>
      </c>
      <c r="M6" s="2" t="str">
        <v>Electronics</v>
      </c>
      <c r="N6" s="8">
        <v>162245</v>
      </c>
    </row>
    <row r="7" spans="1:17" x14ac:dyDescent="0.25">
      <c r="A7" s="2" t="s">
        <v>159</v>
      </c>
      <c r="B7" s="2" t="s">
        <v>217</v>
      </c>
      <c r="C7" s="2" t="s">
        <v>133</v>
      </c>
      <c r="D7" s="8">
        <v>13190</v>
      </c>
      <c r="E7" s="8">
        <v>15332</v>
      </c>
      <c r="G7" s="47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  <c r="L7" s="62">
        <f t="shared" si="0"/>
        <v>4733</v>
      </c>
    </row>
    <row r="8" spans="1:17" x14ac:dyDescent="0.25">
      <c r="A8" s="2" t="s">
        <v>218</v>
      </c>
      <c r="B8" s="2" t="s">
        <v>217</v>
      </c>
      <c r="C8" s="2" t="s">
        <v>133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L8" s="62">
        <f t="shared" si="0"/>
        <v>7372</v>
      </c>
      <c r="M8" s="9" t="s">
        <v>231</v>
      </c>
      <c r="N8" s="48" t="s">
        <v>217</v>
      </c>
    </row>
    <row r="9" spans="1:17" x14ac:dyDescent="0.25">
      <c r="A9" s="2" t="s">
        <v>219</v>
      </c>
      <c r="B9" s="2" t="s">
        <v>217</v>
      </c>
      <c r="C9" s="2" t="s">
        <v>132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  <c r="L9" s="62">
        <f t="shared" si="0"/>
        <v>-7296</v>
      </c>
    </row>
    <row r="10" spans="1:17" x14ac:dyDescent="0.25">
      <c r="A10" s="2" t="s">
        <v>220</v>
      </c>
      <c r="B10" s="2" t="s">
        <v>217</v>
      </c>
      <c r="C10" s="2" t="s">
        <v>132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L10" s="62">
        <f t="shared" si="0"/>
        <v>-241</v>
      </c>
      <c r="M10" s="46" t="s">
        <v>206</v>
      </c>
      <c r="N10" s="46" t="s">
        <v>207</v>
      </c>
      <c r="O10" s="46" t="s">
        <v>208</v>
      </c>
      <c r="P10" s="46" t="s">
        <v>209</v>
      </c>
      <c r="Q10" s="46" t="s">
        <v>210</v>
      </c>
    </row>
    <row r="11" spans="1:17" x14ac:dyDescent="0.25">
      <c r="A11" s="2" t="s">
        <v>221</v>
      </c>
      <c r="B11" s="2" t="s">
        <v>217</v>
      </c>
      <c r="C11" s="2" t="s">
        <v>132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L11" s="62">
        <f t="shared" si="0"/>
        <v>550</v>
      </c>
      <c r="M11" s="41" t="str" cm="1">
        <f t="array" ref="M11:Q14">_xlfn._xlws.FILTER(_xlfn.ANCHORARRAY(G2),(K2:K16&gt;J2:J16)*(H2:H16=N8))</f>
        <v>Mark</v>
      </c>
      <c r="N11" s="2" t="str">
        <v>NYC</v>
      </c>
      <c r="O11" s="2" t="str">
        <v>Apparel</v>
      </c>
      <c r="P11" s="8">
        <v>25347</v>
      </c>
      <c r="Q11" s="8">
        <v>25897</v>
      </c>
    </row>
    <row r="12" spans="1:17" x14ac:dyDescent="0.25">
      <c r="A12" s="2" t="s">
        <v>222</v>
      </c>
      <c r="B12" s="2" t="s">
        <v>223</v>
      </c>
      <c r="C12" s="2" t="s">
        <v>133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L12" s="62">
        <f t="shared" si="0"/>
        <v>2385</v>
      </c>
      <c r="M12" s="2" t="str">
        <v>Lauren</v>
      </c>
      <c r="N12" s="2" t="str">
        <v>NYC</v>
      </c>
      <c r="O12" s="2" t="str">
        <v>Apparel</v>
      </c>
      <c r="P12" s="8">
        <v>19588</v>
      </c>
      <c r="Q12" s="8">
        <v>21973</v>
      </c>
    </row>
    <row r="13" spans="1:17" x14ac:dyDescent="0.25">
      <c r="A13" s="2" t="s">
        <v>224</v>
      </c>
      <c r="B13" s="2" t="s">
        <v>223</v>
      </c>
      <c r="C13" s="2" t="s">
        <v>133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L13" s="62">
        <f t="shared" si="0"/>
        <v>2952</v>
      </c>
      <c r="M13" s="2" t="str">
        <v>Jason</v>
      </c>
      <c r="N13" s="2" t="str">
        <v>NYC</v>
      </c>
      <c r="O13" s="2" t="str">
        <v>Apparel</v>
      </c>
      <c r="P13" s="8">
        <v>15769</v>
      </c>
      <c r="Q13" s="8">
        <v>18721</v>
      </c>
    </row>
    <row r="14" spans="1:17" x14ac:dyDescent="0.25">
      <c r="A14" s="2" t="s">
        <v>225</v>
      </c>
      <c r="B14" s="2" t="s">
        <v>223</v>
      </c>
      <c r="C14" s="2" t="s">
        <v>133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L14" s="62">
        <f t="shared" si="0"/>
        <v>-2171</v>
      </c>
      <c r="M14" s="2" t="str">
        <v>Tom</v>
      </c>
      <c r="N14" s="2" t="str">
        <v>NYC</v>
      </c>
      <c r="O14" s="2" t="str">
        <v>Electronics</v>
      </c>
      <c r="P14" s="8">
        <v>13190</v>
      </c>
      <c r="Q14" s="8">
        <v>15332</v>
      </c>
    </row>
    <row r="15" spans="1:17" x14ac:dyDescent="0.25">
      <c r="A15" s="2" t="s">
        <v>226</v>
      </c>
      <c r="B15" s="2" t="s">
        <v>223</v>
      </c>
      <c r="C15" s="2" t="s">
        <v>132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  <c r="L15" s="62">
        <f t="shared" si="0"/>
        <v>2142</v>
      </c>
    </row>
    <row r="16" spans="1:17" x14ac:dyDescent="0.25">
      <c r="A16" s="2" t="s">
        <v>227</v>
      </c>
      <c r="B16" s="2" t="s">
        <v>223</v>
      </c>
      <c r="C16" s="2" t="s">
        <v>132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  <c r="L16" s="62">
        <f t="shared" si="0"/>
        <v>-9352</v>
      </c>
    </row>
    <row r="17" spans="12:18" x14ac:dyDescent="0.25">
      <c r="L17" s="29"/>
      <c r="M17" s="46" t="s">
        <v>207</v>
      </c>
      <c r="N17" s="46" t="s">
        <v>232</v>
      </c>
    </row>
    <row r="18" spans="12:18" x14ac:dyDescent="0.25">
      <c r="L18" s="29"/>
      <c r="M18" s="41" t="str" cm="1">
        <f t="array" ref="M18:N20">_xlfn.LET(_xlpm.office,_xlfn.UNIQUE(B2:B16),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N18" s="28">
        <v>6742</v>
      </c>
    </row>
    <row r="19" spans="12:18" x14ac:dyDescent="0.25">
      <c r="L19" s="29"/>
      <c r="M19" s="2" t="str">
        <v>NYC</v>
      </c>
      <c r="N19" s="28">
        <v>-3494</v>
      </c>
    </row>
    <row r="20" spans="12:18" x14ac:dyDescent="0.25">
      <c r="L20" s="29"/>
      <c r="M20" s="2" t="str">
        <v>BOS</v>
      </c>
      <c r="N20" s="28">
        <v>-3861</v>
      </c>
    </row>
    <row r="21" spans="12:18" x14ac:dyDescent="0.25">
      <c r="L21" s="29"/>
      <c r="M21" s="2"/>
      <c r="Q21" s="63"/>
      <c r="R21" s="63"/>
    </row>
    <row r="22" spans="12:18" x14ac:dyDescent="0.25">
      <c r="L22" s="29"/>
      <c r="M22" s="2"/>
    </row>
    <row r="23" spans="12:18" x14ac:dyDescent="0.25">
      <c r="L23" s="29"/>
      <c r="M23" s="2"/>
    </row>
    <row r="24" spans="12:18" x14ac:dyDescent="0.25">
      <c r="L24" s="29"/>
      <c r="M24" s="2"/>
    </row>
    <row r="25" spans="12:18" x14ac:dyDescent="0.25">
      <c r="L25" s="29"/>
      <c r="M25" s="2"/>
    </row>
    <row r="26" spans="12:18" x14ac:dyDescent="0.25">
      <c r="L26" s="29"/>
      <c r="M26" s="2"/>
    </row>
    <row r="27" spans="12:18" x14ac:dyDescent="0.25">
      <c r="L27" s="29"/>
      <c r="M27" s="2"/>
    </row>
    <row r="28" spans="12:18" x14ac:dyDescent="0.25">
      <c r="L28" s="29"/>
      <c r="M28" s="2"/>
    </row>
    <row r="29" spans="12:18" x14ac:dyDescent="0.25">
      <c r="L29" s="29"/>
      <c r="M29" s="2"/>
    </row>
    <row r="30" spans="12:18" x14ac:dyDescent="0.25">
      <c r="L30" s="29"/>
      <c r="M30" s="2"/>
    </row>
    <row r="31" spans="12:18" x14ac:dyDescent="0.25">
      <c r="L31" s="29"/>
      <c r="M31" s="2"/>
    </row>
    <row r="32" spans="12:18" x14ac:dyDescent="0.25">
      <c r="L32" s="29"/>
      <c r="M32" s="2"/>
    </row>
    <row r="33" spans="13:13" x14ac:dyDescent="0.25">
      <c r="M33" s="2"/>
    </row>
  </sheetData>
  <dataValidations disablePrompts="1" count="1">
    <dataValidation type="list" allowBlank="1" showInputMessage="1" showErrorMessage="1" sqref="N8" xr:uid="{9C2CE5AE-36B8-4783-AB92-9229847ADD0C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  <vt:lpstr>'Lookup Functions'!_FilterDatabase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Vincent Dotson</cp:lastModifiedBy>
  <dcterms:created xsi:type="dcterms:W3CDTF">2015-08-01T18:39:33Z</dcterms:created>
  <dcterms:modified xsi:type="dcterms:W3CDTF">2024-04-06T20:55:23Z</dcterms:modified>
</cp:coreProperties>
</file>