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ce Mata\Desktop\"/>
    </mc:Choice>
  </mc:AlternateContent>
  <xr:revisionPtr revIDLastSave="0" documentId="13_ncr:1_{91201C05-9EF4-4390-AE48-AED22DD70ADB}" xr6:coauthVersionLast="47" xr6:coauthVersionMax="47" xr10:uidLastSave="{00000000-0000-0000-0000-000000000000}"/>
  <bookViews>
    <workbookView xWindow="-110" yWindow="-110" windowWidth="25820" windowHeight="13900" tabRatio="755" activeTab="4" xr2:uid="{00000000-000D-0000-FFFF-FFFF00000000}"/>
  </bookViews>
  <sheets>
    <sheet name="Data" sheetId="1" r:id="rId1"/>
    <sheet name="FiscalYearLookUp" sheetId="23" r:id="rId2"/>
    <sheet name="Summary" sheetId="6" r:id="rId3"/>
    <sheet name="Sheet1" sheetId="24" state="hidden" r:id="rId4"/>
    <sheet name="Blank Canvas" sheetId="22" r:id="rId5"/>
  </sheets>
  <definedNames>
    <definedName name="_xlnm._FilterDatabase" localSheetId="0" hidden="1">Data!$A$1:$P$794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40" i="1" l="1"/>
  <c r="N693" i="1"/>
  <c r="B30" i="24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R27" i="6"/>
  <c r="R31" i="6" s="1"/>
  <c r="Q27" i="6"/>
  <c r="Q31" i="6" s="1"/>
  <c r="P27" i="6"/>
  <c r="P31" i="6" s="1"/>
  <c r="O27" i="6"/>
  <c r="O31" i="6" s="1"/>
  <c r="N27" i="6"/>
  <c r="N31" i="6" s="1"/>
  <c r="M27" i="6"/>
  <c r="M31" i="6" s="1"/>
  <c r="L27" i="6"/>
  <c r="L31" i="6" s="1"/>
  <c r="K27" i="6"/>
  <c r="K31" i="6" s="1"/>
  <c r="J27" i="6"/>
  <c r="J31" i="6" s="1"/>
  <c r="I27" i="6"/>
  <c r="I31" i="6" s="1"/>
  <c r="H27" i="6"/>
  <c r="H31" i="6" s="1"/>
  <c r="G27" i="6"/>
  <c r="G31" i="6" s="1"/>
  <c r="F27" i="6"/>
  <c r="F31" i="6" s="1"/>
  <c r="E27" i="6"/>
  <c r="E31" i="6" s="1"/>
  <c r="D27" i="6"/>
  <c r="D31" i="6" s="1"/>
  <c r="C27" i="6"/>
  <c r="C31" i="6" s="1"/>
  <c r="D18" i="6"/>
  <c r="D17" i="6"/>
  <c r="D16" i="6"/>
  <c r="D15" i="6"/>
  <c r="D10" i="6"/>
  <c r="P793" i="1"/>
  <c r="O793" i="1"/>
  <c r="N793" i="1"/>
  <c r="M793" i="1"/>
  <c r="L793" i="1"/>
  <c r="K793" i="1"/>
  <c r="J793" i="1"/>
  <c r="P792" i="1"/>
  <c r="O792" i="1"/>
  <c r="N792" i="1"/>
  <c r="M792" i="1"/>
  <c r="L792" i="1"/>
  <c r="K792" i="1"/>
  <c r="J792" i="1"/>
  <c r="P791" i="1"/>
  <c r="O791" i="1"/>
  <c r="N791" i="1"/>
  <c r="M791" i="1"/>
  <c r="L791" i="1"/>
  <c r="K791" i="1"/>
  <c r="J791" i="1"/>
  <c r="P790" i="1"/>
  <c r="O790" i="1"/>
  <c r="N790" i="1"/>
  <c r="M790" i="1"/>
  <c r="L790" i="1"/>
  <c r="K790" i="1"/>
  <c r="J790" i="1"/>
  <c r="P789" i="1"/>
  <c r="O789" i="1"/>
  <c r="N789" i="1"/>
  <c r="M789" i="1"/>
  <c r="L789" i="1"/>
  <c r="K789" i="1"/>
  <c r="J789" i="1"/>
  <c r="P788" i="1"/>
  <c r="O788" i="1"/>
  <c r="N788" i="1"/>
  <c r="M788" i="1"/>
  <c r="L788" i="1"/>
  <c r="K788" i="1"/>
  <c r="J788" i="1"/>
  <c r="P787" i="1"/>
  <c r="O787" i="1"/>
  <c r="N787" i="1"/>
  <c r="M787" i="1"/>
  <c r="L787" i="1"/>
  <c r="K787" i="1"/>
  <c r="J787" i="1"/>
  <c r="P786" i="1"/>
  <c r="O786" i="1"/>
  <c r="N786" i="1"/>
  <c r="M786" i="1"/>
  <c r="L786" i="1"/>
  <c r="K786" i="1"/>
  <c r="J786" i="1"/>
  <c r="P785" i="1"/>
  <c r="O785" i="1"/>
  <c r="N785" i="1"/>
  <c r="M785" i="1"/>
  <c r="L785" i="1"/>
  <c r="K785" i="1"/>
  <c r="J785" i="1"/>
  <c r="P784" i="1"/>
  <c r="O784" i="1"/>
  <c r="N784" i="1"/>
  <c r="M784" i="1"/>
  <c r="L784" i="1"/>
  <c r="K784" i="1"/>
  <c r="J784" i="1"/>
  <c r="P783" i="1"/>
  <c r="O783" i="1"/>
  <c r="N783" i="1"/>
  <c r="M783" i="1"/>
  <c r="L783" i="1"/>
  <c r="K783" i="1"/>
  <c r="J783" i="1"/>
  <c r="P782" i="1"/>
  <c r="O782" i="1"/>
  <c r="N782" i="1"/>
  <c r="M782" i="1"/>
  <c r="L782" i="1"/>
  <c r="K782" i="1"/>
  <c r="J782" i="1"/>
  <c r="P781" i="1"/>
  <c r="O781" i="1"/>
  <c r="N781" i="1"/>
  <c r="M781" i="1"/>
  <c r="L781" i="1"/>
  <c r="K781" i="1"/>
  <c r="J781" i="1"/>
  <c r="P780" i="1"/>
  <c r="O780" i="1"/>
  <c r="N780" i="1"/>
  <c r="M780" i="1"/>
  <c r="L780" i="1"/>
  <c r="K780" i="1"/>
  <c r="J780" i="1"/>
  <c r="P779" i="1"/>
  <c r="O779" i="1"/>
  <c r="N779" i="1"/>
  <c r="M779" i="1"/>
  <c r="L779" i="1"/>
  <c r="K779" i="1"/>
  <c r="J779" i="1"/>
  <c r="P778" i="1"/>
  <c r="O778" i="1"/>
  <c r="N778" i="1"/>
  <c r="M778" i="1"/>
  <c r="L778" i="1"/>
  <c r="K778" i="1"/>
  <c r="J778" i="1"/>
  <c r="P777" i="1"/>
  <c r="O777" i="1"/>
  <c r="N777" i="1"/>
  <c r="M777" i="1"/>
  <c r="L777" i="1"/>
  <c r="K777" i="1"/>
  <c r="J777" i="1"/>
  <c r="P776" i="1"/>
  <c r="O776" i="1"/>
  <c r="N776" i="1"/>
  <c r="M776" i="1"/>
  <c r="L776" i="1"/>
  <c r="K776" i="1"/>
  <c r="J776" i="1"/>
  <c r="P775" i="1"/>
  <c r="O775" i="1"/>
  <c r="N775" i="1"/>
  <c r="M775" i="1"/>
  <c r="L775" i="1"/>
  <c r="K775" i="1"/>
  <c r="J775" i="1"/>
  <c r="P774" i="1"/>
  <c r="O774" i="1"/>
  <c r="N774" i="1"/>
  <c r="M774" i="1"/>
  <c r="L774" i="1"/>
  <c r="K774" i="1"/>
  <c r="J774" i="1"/>
  <c r="P773" i="1"/>
  <c r="O773" i="1"/>
  <c r="N773" i="1"/>
  <c r="M773" i="1"/>
  <c r="L773" i="1"/>
  <c r="K773" i="1"/>
  <c r="J773" i="1"/>
  <c r="P772" i="1"/>
  <c r="O772" i="1"/>
  <c r="N772" i="1"/>
  <c r="M772" i="1"/>
  <c r="L772" i="1"/>
  <c r="K772" i="1"/>
  <c r="J772" i="1"/>
  <c r="P771" i="1"/>
  <c r="O771" i="1"/>
  <c r="N771" i="1"/>
  <c r="M771" i="1"/>
  <c r="L771" i="1"/>
  <c r="K771" i="1"/>
  <c r="J771" i="1"/>
  <c r="P770" i="1"/>
  <c r="O770" i="1"/>
  <c r="N770" i="1"/>
  <c r="M770" i="1"/>
  <c r="L770" i="1"/>
  <c r="K770" i="1"/>
  <c r="J770" i="1"/>
  <c r="P769" i="1"/>
  <c r="O769" i="1"/>
  <c r="N769" i="1"/>
  <c r="M769" i="1"/>
  <c r="L769" i="1"/>
  <c r="K769" i="1"/>
  <c r="J769" i="1"/>
  <c r="P768" i="1"/>
  <c r="O768" i="1"/>
  <c r="N768" i="1"/>
  <c r="M768" i="1"/>
  <c r="L768" i="1"/>
  <c r="K768" i="1"/>
  <c r="J768" i="1"/>
  <c r="P767" i="1"/>
  <c r="O767" i="1"/>
  <c r="N767" i="1"/>
  <c r="M767" i="1"/>
  <c r="L767" i="1"/>
  <c r="K767" i="1"/>
  <c r="J767" i="1"/>
  <c r="P766" i="1"/>
  <c r="O766" i="1"/>
  <c r="N766" i="1"/>
  <c r="M766" i="1"/>
  <c r="L766" i="1"/>
  <c r="K766" i="1"/>
  <c r="J766" i="1"/>
  <c r="P765" i="1"/>
  <c r="O765" i="1"/>
  <c r="N765" i="1"/>
  <c r="M765" i="1"/>
  <c r="L765" i="1"/>
  <c r="K765" i="1"/>
  <c r="J765" i="1"/>
  <c r="P764" i="1"/>
  <c r="O764" i="1"/>
  <c r="N764" i="1"/>
  <c r="M764" i="1"/>
  <c r="L764" i="1"/>
  <c r="K764" i="1"/>
  <c r="J764" i="1"/>
  <c r="P763" i="1"/>
  <c r="O763" i="1"/>
  <c r="N763" i="1"/>
  <c r="M763" i="1"/>
  <c r="L763" i="1"/>
  <c r="K763" i="1"/>
  <c r="J763" i="1"/>
  <c r="P762" i="1"/>
  <c r="O762" i="1"/>
  <c r="N762" i="1"/>
  <c r="M762" i="1"/>
  <c r="L762" i="1"/>
  <c r="K762" i="1"/>
  <c r="J762" i="1"/>
  <c r="P761" i="1"/>
  <c r="O761" i="1"/>
  <c r="N761" i="1"/>
  <c r="M761" i="1"/>
  <c r="L761" i="1"/>
  <c r="K761" i="1"/>
  <c r="J761" i="1"/>
  <c r="P760" i="1"/>
  <c r="O760" i="1"/>
  <c r="N760" i="1"/>
  <c r="M760" i="1"/>
  <c r="L760" i="1"/>
  <c r="K760" i="1"/>
  <c r="J760" i="1"/>
  <c r="P759" i="1"/>
  <c r="O759" i="1"/>
  <c r="N759" i="1"/>
  <c r="M759" i="1"/>
  <c r="L759" i="1"/>
  <c r="K759" i="1"/>
  <c r="J759" i="1"/>
  <c r="P758" i="1"/>
  <c r="O758" i="1"/>
  <c r="N758" i="1"/>
  <c r="M758" i="1"/>
  <c r="L758" i="1"/>
  <c r="K758" i="1"/>
  <c r="J758" i="1"/>
  <c r="P757" i="1"/>
  <c r="O757" i="1"/>
  <c r="N757" i="1"/>
  <c r="M757" i="1"/>
  <c r="L757" i="1"/>
  <c r="K757" i="1"/>
  <c r="J757" i="1"/>
  <c r="P756" i="1"/>
  <c r="O756" i="1"/>
  <c r="N756" i="1"/>
  <c r="M756" i="1"/>
  <c r="L756" i="1"/>
  <c r="K756" i="1"/>
  <c r="J756" i="1"/>
  <c r="P755" i="1"/>
  <c r="O755" i="1"/>
  <c r="N755" i="1"/>
  <c r="M755" i="1"/>
  <c r="L755" i="1"/>
  <c r="K755" i="1"/>
  <c r="J755" i="1"/>
  <c r="P754" i="1"/>
  <c r="O754" i="1"/>
  <c r="N754" i="1"/>
  <c r="M754" i="1"/>
  <c r="L754" i="1"/>
  <c r="K754" i="1"/>
  <c r="J754" i="1"/>
  <c r="P753" i="1"/>
  <c r="O753" i="1"/>
  <c r="N753" i="1"/>
  <c r="M753" i="1"/>
  <c r="L753" i="1"/>
  <c r="K753" i="1"/>
  <c r="J753" i="1"/>
  <c r="P752" i="1"/>
  <c r="O752" i="1"/>
  <c r="N752" i="1"/>
  <c r="M752" i="1"/>
  <c r="L752" i="1"/>
  <c r="K752" i="1"/>
  <c r="J752" i="1"/>
  <c r="P751" i="1"/>
  <c r="O751" i="1"/>
  <c r="N751" i="1"/>
  <c r="M751" i="1"/>
  <c r="L751" i="1"/>
  <c r="K751" i="1"/>
  <c r="J751" i="1"/>
  <c r="P750" i="1"/>
  <c r="O750" i="1"/>
  <c r="N750" i="1"/>
  <c r="M750" i="1"/>
  <c r="L750" i="1"/>
  <c r="K750" i="1"/>
  <c r="J750" i="1"/>
  <c r="P749" i="1"/>
  <c r="O749" i="1"/>
  <c r="N749" i="1"/>
  <c r="M749" i="1"/>
  <c r="L749" i="1"/>
  <c r="K749" i="1"/>
  <c r="J749" i="1"/>
  <c r="P748" i="1"/>
  <c r="O748" i="1"/>
  <c r="N748" i="1"/>
  <c r="M748" i="1"/>
  <c r="L748" i="1"/>
  <c r="K748" i="1"/>
  <c r="J748" i="1"/>
  <c r="P747" i="1"/>
  <c r="O747" i="1"/>
  <c r="N747" i="1"/>
  <c r="M747" i="1"/>
  <c r="L747" i="1"/>
  <c r="K747" i="1"/>
  <c r="J747" i="1"/>
  <c r="P746" i="1"/>
  <c r="O746" i="1"/>
  <c r="N746" i="1"/>
  <c r="M746" i="1"/>
  <c r="L746" i="1"/>
  <c r="K746" i="1"/>
  <c r="J746" i="1"/>
  <c r="P745" i="1"/>
  <c r="O745" i="1"/>
  <c r="N745" i="1"/>
  <c r="M745" i="1"/>
  <c r="L745" i="1"/>
  <c r="K745" i="1"/>
  <c r="J745" i="1"/>
  <c r="P744" i="1"/>
  <c r="O744" i="1"/>
  <c r="N744" i="1"/>
  <c r="M744" i="1"/>
  <c r="L744" i="1"/>
  <c r="K744" i="1"/>
  <c r="J744" i="1"/>
  <c r="P743" i="1"/>
  <c r="O743" i="1"/>
  <c r="N743" i="1"/>
  <c r="M743" i="1"/>
  <c r="L743" i="1"/>
  <c r="K743" i="1"/>
  <c r="J743" i="1"/>
  <c r="P742" i="1"/>
  <c r="O742" i="1"/>
  <c r="N742" i="1"/>
  <c r="M742" i="1"/>
  <c r="L742" i="1"/>
  <c r="K742" i="1"/>
  <c r="J742" i="1"/>
  <c r="P741" i="1"/>
  <c r="O741" i="1"/>
  <c r="N741" i="1"/>
  <c r="M741" i="1"/>
  <c r="L741" i="1"/>
  <c r="K741" i="1"/>
  <c r="J741" i="1"/>
  <c r="P740" i="1"/>
  <c r="O740" i="1"/>
  <c r="N740" i="1"/>
  <c r="M740" i="1"/>
  <c r="L740" i="1"/>
  <c r="K740" i="1"/>
  <c r="J740" i="1"/>
  <c r="P739" i="1"/>
  <c r="O739" i="1"/>
  <c r="N739" i="1"/>
  <c r="M739" i="1"/>
  <c r="L739" i="1"/>
  <c r="K739" i="1"/>
  <c r="J739" i="1"/>
  <c r="P738" i="1"/>
  <c r="O738" i="1"/>
  <c r="N738" i="1"/>
  <c r="M738" i="1"/>
  <c r="L738" i="1"/>
  <c r="K738" i="1"/>
  <c r="J738" i="1"/>
  <c r="P737" i="1"/>
  <c r="O737" i="1"/>
  <c r="N737" i="1"/>
  <c r="M737" i="1"/>
  <c r="L737" i="1"/>
  <c r="K737" i="1"/>
  <c r="J737" i="1"/>
  <c r="P736" i="1"/>
  <c r="O736" i="1"/>
  <c r="N736" i="1"/>
  <c r="M736" i="1"/>
  <c r="L736" i="1"/>
  <c r="K736" i="1"/>
  <c r="J736" i="1"/>
  <c r="P735" i="1"/>
  <c r="O735" i="1"/>
  <c r="N735" i="1"/>
  <c r="M735" i="1"/>
  <c r="L735" i="1"/>
  <c r="K735" i="1"/>
  <c r="J735" i="1"/>
  <c r="P734" i="1"/>
  <c r="O734" i="1"/>
  <c r="N734" i="1"/>
  <c r="M734" i="1"/>
  <c r="L734" i="1"/>
  <c r="K734" i="1"/>
  <c r="J734" i="1"/>
  <c r="P733" i="1"/>
  <c r="O733" i="1"/>
  <c r="N733" i="1"/>
  <c r="M733" i="1"/>
  <c r="L733" i="1"/>
  <c r="K733" i="1"/>
  <c r="J733" i="1"/>
  <c r="P732" i="1"/>
  <c r="O732" i="1"/>
  <c r="N732" i="1"/>
  <c r="M732" i="1"/>
  <c r="L732" i="1"/>
  <c r="K732" i="1"/>
  <c r="J732" i="1"/>
  <c r="P731" i="1"/>
  <c r="O731" i="1"/>
  <c r="N731" i="1"/>
  <c r="M731" i="1"/>
  <c r="L731" i="1"/>
  <c r="K731" i="1"/>
  <c r="J731" i="1"/>
  <c r="P730" i="1"/>
  <c r="O730" i="1"/>
  <c r="N730" i="1"/>
  <c r="M730" i="1"/>
  <c r="L730" i="1"/>
  <c r="K730" i="1"/>
  <c r="J730" i="1"/>
  <c r="P729" i="1"/>
  <c r="O729" i="1"/>
  <c r="N729" i="1"/>
  <c r="M729" i="1"/>
  <c r="L729" i="1"/>
  <c r="K729" i="1"/>
  <c r="J729" i="1"/>
  <c r="P728" i="1"/>
  <c r="O728" i="1"/>
  <c r="N728" i="1"/>
  <c r="M728" i="1"/>
  <c r="L728" i="1"/>
  <c r="K728" i="1"/>
  <c r="J728" i="1"/>
  <c r="P727" i="1"/>
  <c r="O727" i="1"/>
  <c r="N727" i="1"/>
  <c r="M727" i="1"/>
  <c r="L727" i="1"/>
  <c r="K727" i="1"/>
  <c r="J727" i="1"/>
  <c r="P726" i="1"/>
  <c r="O726" i="1"/>
  <c r="N726" i="1"/>
  <c r="M726" i="1"/>
  <c r="L726" i="1"/>
  <c r="K726" i="1"/>
  <c r="J726" i="1"/>
  <c r="P725" i="1"/>
  <c r="O725" i="1"/>
  <c r="N725" i="1"/>
  <c r="M725" i="1"/>
  <c r="L725" i="1"/>
  <c r="K725" i="1"/>
  <c r="J725" i="1"/>
  <c r="P724" i="1"/>
  <c r="O724" i="1"/>
  <c r="N724" i="1"/>
  <c r="M724" i="1"/>
  <c r="L724" i="1"/>
  <c r="K724" i="1"/>
  <c r="J724" i="1"/>
  <c r="P723" i="1"/>
  <c r="O723" i="1"/>
  <c r="N723" i="1"/>
  <c r="M723" i="1"/>
  <c r="L723" i="1"/>
  <c r="K723" i="1"/>
  <c r="J723" i="1"/>
  <c r="P722" i="1"/>
  <c r="O722" i="1"/>
  <c r="N722" i="1"/>
  <c r="M722" i="1"/>
  <c r="L722" i="1"/>
  <c r="K722" i="1"/>
  <c r="J722" i="1"/>
  <c r="P721" i="1"/>
  <c r="O721" i="1"/>
  <c r="N721" i="1"/>
  <c r="M721" i="1"/>
  <c r="L721" i="1"/>
  <c r="K721" i="1"/>
  <c r="J721" i="1"/>
  <c r="P720" i="1"/>
  <c r="O720" i="1"/>
  <c r="N720" i="1"/>
  <c r="M720" i="1"/>
  <c r="L720" i="1"/>
  <c r="K720" i="1"/>
  <c r="J720" i="1"/>
  <c r="P719" i="1"/>
  <c r="O719" i="1"/>
  <c r="N719" i="1"/>
  <c r="M719" i="1"/>
  <c r="L719" i="1"/>
  <c r="K719" i="1"/>
  <c r="J719" i="1"/>
  <c r="P718" i="1"/>
  <c r="O718" i="1"/>
  <c r="N718" i="1"/>
  <c r="M718" i="1"/>
  <c r="L718" i="1"/>
  <c r="K718" i="1"/>
  <c r="J718" i="1"/>
  <c r="P717" i="1"/>
  <c r="O717" i="1"/>
  <c r="N717" i="1"/>
  <c r="M717" i="1"/>
  <c r="L717" i="1"/>
  <c r="K717" i="1"/>
  <c r="J717" i="1"/>
  <c r="P716" i="1"/>
  <c r="O716" i="1"/>
  <c r="N716" i="1"/>
  <c r="M716" i="1"/>
  <c r="L716" i="1"/>
  <c r="K716" i="1"/>
  <c r="J716" i="1"/>
  <c r="P715" i="1"/>
  <c r="O715" i="1"/>
  <c r="N715" i="1"/>
  <c r="M715" i="1"/>
  <c r="L715" i="1"/>
  <c r="K715" i="1"/>
  <c r="J715" i="1"/>
  <c r="P714" i="1"/>
  <c r="O714" i="1"/>
  <c r="N714" i="1"/>
  <c r="M714" i="1"/>
  <c r="L714" i="1"/>
  <c r="K714" i="1"/>
  <c r="J714" i="1"/>
  <c r="P713" i="1"/>
  <c r="O713" i="1"/>
  <c r="N713" i="1"/>
  <c r="M713" i="1"/>
  <c r="L713" i="1"/>
  <c r="K713" i="1"/>
  <c r="J713" i="1"/>
  <c r="P712" i="1"/>
  <c r="O712" i="1"/>
  <c r="N712" i="1"/>
  <c r="M712" i="1"/>
  <c r="L712" i="1"/>
  <c r="K712" i="1"/>
  <c r="J712" i="1"/>
  <c r="P711" i="1"/>
  <c r="O711" i="1"/>
  <c r="N711" i="1"/>
  <c r="M711" i="1"/>
  <c r="L711" i="1"/>
  <c r="K711" i="1"/>
  <c r="J711" i="1"/>
  <c r="P710" i="1"/>
  <c r="O710" i="1"/>
  <c r="N710" i="1"/>
  <c r="M710" i="1"/>
  <c r="L710" i="1"/>
  <c r="K710" i="1"/>
  <c r="J710" i="1"/>
  <c r="P709" i="1"/>
  <c r="O709" i="1"/>
  <c r="N709" i="1"/>
  <c r="M709" i="1"/>
  <c r="L709" i="1"/>
  <c r="K709" i="1"/>
  <c r="J709" i="1"/>
  <c r="P708" i="1"/>
  <c r="O708" i="1"/>
  <c r="N708" i="1"/>
  <c r="M708" i="1"/>
  <c r="L708" i="1"/>
  <c r="K708" i="1"/>
  <c r="J708" i="1"/>
  <c r="P707" i="1"/>
  <c r="O707" i="1"/>
  <c r="N707" i="1"/>
  <c r="M707" i="1"/>
  <c r="L707" i="1"/>
  <c r="K707" i="1"/>
  <c r="J707" i="1"/>
  <c r="P706" i="1"/>
  <c r="O706" i="1"/>
  <c r="N706" i="1"/>
  <c r="M706" i="1"/>
  <c r="L706" i="1"/>
  <c r="K706" i="1"/>
  <c r="J706" i="1"/>
  <c r="P705" i="1"/>
  <c r="O705" i="1"/>
  <c r="N705" i="1"/>
  <c r="M705" i="1"/>
  <c r="L705" i="1"/>
  <c r="K705" i="1"/>
  <c r="J705" i="1"/>
  <c r="P704" i="1"/>
  <c r="O704" i="1"/>
  <c r="N704" i="1"/>
  <c r="M704" i="1"/>
  <c r="L704" i="1"/>
  <c r="K704" i="1"/>
  <c r="J704" i="1"/>
  <c r="P703" i="1"/>
  <c r="O703" i="1"/>
  <c r="N703" i="1"/>
  <c r="M703" i="1"/>
  <c r="L703" i="1"/>
  <c r="K703" i="1"/>
  <c r="J703" i="1"/>
  <c r="P702" i="1"/>
  <c r="O702" i="1"/>
  <c r="N702" i="1"/>
  <c r="M702" i="1"/>
  <c r="L702" i="1"/>
  <c r="K702" i="1"/>
  <c r="J702" i="1"/>
  <c r="P701" i="1"/>
  <c r="O701" i="1"/>
  <c r="N701" i="1"/>
  <c r="M701" i="1"/>
  <c r="L701" i="1"/>
  <c r="K701" i="1"/>
  <c r="J701" i="1"/>
  <c r="P700" i="1"/>
  <c r="O700" i="1"/>
  <c r="N700" i="1"/>
  <c r="M700" i="1"/>
  <c r="L700" i="1"/>
  <c r="K700" i="1"/>
  <c r="J700" i="1"/>
  <c r="P699" i="1"/>
  <c r="O699" i="1"/>
  <c r="N699" i="1"/>
  <c r="M699" i="1"/>
  <c r="L699" i="1"/>
  <c r="K699" i="1"/>
  <c r="J699" i="1"/>
  <c r="P698" i="1"/>
  <c r="O698" i="1"/>
  <c r="N698" i="1"/>
  <c r="M698" i="1"/>
  <c r="L698" i="1"/>
  <c r="K698" i="1"/>
  <c r="J698" i="1"/>
  <c r="P697" i="1"/>
  <c r="O697" i="1"/>
  <c r="N697" i="1"/>
  <c r="M697" i="1"/>
  <c r="L697" i="1"/>
  <c r="K697" i="1"/>
  <c r="J697" i="1"/>
  <c r="P696" i="1"/>
  <c r="O696" i="1"/>
  <c r="N696" i="1"/>
  <c r="M696" i="1"/>
  <c r="L696" i="1"/>
  <c r="K696" i="1"/>
  <c r="J696" i="1"/>
  <c r="P695" i="1"/>
  <c r="O695" i="1"/>
  <c r="N695" i="1"/>
  <c r="M695" i="1"/>
  <c r="L695" i="1"/>
  <c r="K695" i="1"/>
  <c r="J695" i="1"/>
  <c r="P694" i="1"/>
  <c r="O694" i="1"/>
  <c r="N694" i="1"/>
  <c r="M694" i="1"/>
  <c r="L694" i="1"/>
  <c r="K694" i="1"/>
  <c r="J694" i="1"/>
  <c r="P693" i="1"/>
  <c r="O693" i="1"/>
  <c r="M693" i="1"/>
  <c r="L693" i="1"/>
  <c r="K693" i="1"/>
  <c r="J693" i="1"/>
  <c r="P692" i="1"/>
  <c r="O692" i="1"/>
  <c r="N692" i="1"/>
  <c r="M692" i="1"/>
  <c r="L692" i="1"/>
  <c r="K692" i="1"/>
  <c r="J692" i="1"/>
  <c r="P691" i="1"/>
  <c r="O691" i="1"/>
  <c r="N691" i="1"/>
  <c r="M691" i="1"/>
  <c r="L691" i="1"/>
  <c r="K691" i="1"/>
  <c r="J691" i="1"/>
  <c r="P690" i="1"/>
  <c r="O690" i="1"/>
  <c r="N690" i="1"/>
  <c r="M690" i="1"/>
  <c r="L690" i="1"/>
  <c r="K690" i="1"/>
  <c r="J690" i="1"/>
  <c r="P689" i="1"/>
  <c r="O689" i="1"/>
  <c r="N689" i="1"/>
  <c r="M689" i="1"/>
  <c r="L689" i="1"/>
  <c r="K689" i="1"/>
  <c r="J689" i="1"/>
  <c r="P688" i="1"/>
  <c r="O688" i="1"/>
  <c r="N688" i="1"/>
  <c r="M688" i="1"/>
  <c r="L688" i="1"/>
  <c r="K688" i="1"/>
  <c r="J688" i="1"/>
  <c r="P687" i="1"/>
  <c r="O687" i="1"/>
  <c r="N687" i="1"/>
  <c r="M687" i="1"/>
  <c r="L687" i="1"/>
  <c r="K687" i="1"/>
  <c r="J687" i="1"/>
  <c r="P686" i="1"/>
  <c r="O686" i="1"/>
  <c r="N686" i="1"/>
  <c r="M686" i="1"/>
  <c r="L686" i="1"/>
  <c r="K686" i="1"/>
  <c r="J686" i="1"/>
  <c r="P685" i="1"/>
  <c r="O685" i="1"/>
  <c r="N685" i="1"/>
  <c r="M685" i="1"/>
  <c r="L685" i="1"/>
  <c r="K685" i="1"/>
  <c r="J685" i="1"/>
  <c r="P684" i="1"/>
  <c r="O684" i="1"/>
  <c r="N684" i="1"/>
  <c r="M684" i="1"/>
  <c r="L684" i="1"/>
  <c r="K684" i="1"/>
  <c r="J684" i="1"/>
  <c r="P683" i="1"/>
  <c r="O683" i="1"/>
  <c r="N683" i="1"/>
  <c r="M683" i="1"/>
  <c r="L683" i="1"/>
  <c r="K683" i="1"/>
  <c r="J683" i="1"/>
  <c r="P682" i="1"/>
  <c r="O682" i="1"/>
  <c r="N682" i="1"/>
  <c r="M682" i="1"/>
  <c r="L682" i="1"/>
  <c r="K682" i="1"/>
  <c r="J682" i="1"/>
  <c r="P681" i="1"/>
  <c r="O681" i="1"/>
  <c r="N681" i="1"/>
  <c r="M681" i="1"/>
  <c r="L681" i="1"/>
  <c r="K681" i="1"/>
  <c r="J681" i="1"/>
  <c r="P680" i="1"/>
  <c r="O680" i="1"/>
  <c r="N680" i="1"/>
  <c r="M680" i="1"/>
  <c r="L680" i="1"/>
  <c r="K680" i="1"/>
  <c r="J680" i="1"/>
  <c r="P679" i="1"/>
  <c r="O679" i="1"/>
  <c r="N679" i="1"/>
  <c r="M679" i="1"/>
  <c r="L679" i="1"/>
  <c r="K679" i="1"/>
  <c r="J679" i="1"/>
  <c r="P678" i="1"/>
  <c r="O678" i="1"/>
  <c r="N678" i="1"/>
  <c r="M678" i="1"/>
  <c r="L678" i="1"/>
  <c r="K678" i="1"/>
  <c r="J678" i="1"/>
  <c r="P677" i="1"/>
  <c r="O677" i="1"/>
  <c r="N677" i="1"/>
  <c r="M677" i="1"/>
  <c r="L677" i="1"/>
  <c r="K677" i="1"/>
  <c r="J677" i="1"/>
  <c r="P676" i="1"/>
  <c r="O676" i="1"/>
  <c r="N676" i="1"/>
  <c r="M676" i="1"/>
  <c r="L676" i="1"/>
  <c r="K676" i="1"/>
  <c r="J676" i="1"/>
  <c r="P675" i="1"/>
  <c r="O675" i="1"/>
  <c r="N675" i="1"/>
  <c r="M675" i="1"/>
  <c r="L675" i="1"/>
  <c r="K675" i="1"/>
  <c r="J675" i="1"/>
  <c r="P674" i="1"/>
  <c r="O674" i="1"/>
  <c r="N674" i="1"/>
  <c r="M674" i="1"/>
  <c r="L674" i="1"/>
  <c r="K674" i="1"/>
  <c r="J674" i="1"/>
  <c r="P673" i="1"/>
  <c r="O673" i="1"/>
  <c r="N673" i="1"/>
  <c r="M673" i="1"/>
  <c r="L673" i="1"/>
  <c r="K673" i="1"/>
  <c r="J673" i="1"/>
  <c r="P672" i="1"/>
  <c r="O672" i="1"/>
  <c r="N672" i="1"/>
  <c r="M672" i="1"/>
  <c r="L672" i="1"/>
  <c r="K672" i="1"/>
  <c r="J672" i="1"/>
  <c r="P671" i="1"/>
  <c r="O671" i="1"/>
  <c r="N671" i="1"/>
  <c r="M671" i="1"/>
  <c r="L671" i="1"/>
  <c r="K671" i="1"/>
  <c r="J671" i="1"/>
  <c r="P670" i="1"/>
  <c r="O670" i="1"/>
  <c r="N670" i="1"/>
  <c r="M670" i="1"/>
  <c r="L670" i="1"/>
  <c r="K670" i="1"/>
  <c r="J670" i="1"/>
  <c r="P669" i="1"/>
  <c r="O669" i="1"/>
  <c r="N669" i="1"/>
  <c r="M669" i="1"/>
  <c r="L669" i="1"/>
  <c r="K669" i="1"/>
  <c r="J669" i="1"/>
  <c r="P668" i="1"/>
  <c r="O668" i="1"/>
  <c r="N668" i="1"/>
  <c r="M668" i="1"/>
  <c r="L668" i="1"/>
  <c r="K668" i="1"/>
  <c r="J668" i="1"/>
  <c r="P667" i="1"/>
  <c r="O667" i="1"/>
  <c r="N667" i="1"/>
  <c r="M667" i="1"/>
  <c r="L667" i="1"/>
  <c r="K667" i="1"/>
  <c r="J667" i="1"/>
  <c r="P666" i="1"/>
  <c r="O666" i="1"/>
  <c r="N666" i="1"/>
  <c r="M666" i="1"/>
  <c r="L666" i="1"/>
  <c r="K666" i="1"/>
  <c r="J666" i="1"/>
  <c r="P665" i="1"/>
  <c r="O665" i="1"/>
  <c r="N665" i="1"/>
  <c r="M665" i="1"/>
  <c r="L665" i="1"/>
  <c r="K665" i="1"/>
  <c r="J665" i="1"/>
  <c r="P664" i="1"/>
  <c r="O664" i="1"/>
  <c r="N664" i="1"/>
  <c r="M664" i="1"/>
  <c r="L664" i="1"/>
  <c r="K664" i="1"/>
  <c r="J664" i="1"/>
  <c r="P663" i="1"/>
  <c r="O663" i="1"/>
  <c r="N663" i="1"/>
  <c r="M663" i="1"/>
  <c r="L663" i="1"/>
  <c r="K663" i="1"/>
  <c r="J663" i="1"/>
  <c r="P662" i="1"/>
  <c r="O662" i="1"/>
  <c r="N662" i="1"/>
  <c r="M662" i="1"/>
  <c r="L662" i="1"/>
  <c r="K662" i="1"/>
  <c r="J662" i="1"/>
  <c r="P661" i="1"/>
  <c r="O661" i="1"/>
  <c r="N661" i="1"/>
  <c r="M661" i="1"/>
  <c r="L661" i="1"/>
  <c r="K661" i="1"/>
  <c r="J661" i="1"/>
  <c r="P660" i="1"/>
  <c r="O660" i="1"/>
  <c r="N660" i="1"/>
  <c r="M660" i="1"/>
  <c r="L660" i="1"/>
  <c r="K660" i="1"/>
  <c r="J660" i="1"/>
  <c r="P659" i="1"/>
  <c r="O659" i="1"/>
  <c r="N659" i="1"/>
  <c r="M659" i="1"/>
  <c r="L659" i="1"/>
  <c r="K659" i="1"/>
  <c r="J659" i="1"/>
  <c r="P658" i="1"/>
  <c r="O658" i="1"/>
  <c r="N658" i="1"/>
  <c r="M658" i="1"/>
  <c r="L658" i="1"/>
  <c r="K658" i="1"/>
  <c r="J658" i="1"/>
  <c r="P657" i="1"/>
  <c r="O657" i="1"/>
  <c r="N657" i="1"/>
  <c r="M657" i="1"/>
  <c r="L657" i="1"/>
  <c r="K657" i="1"/>
  <c r="J657" i="1"/>
  <c r="P656" i="1"/>
  <c r="O656" i="1"/>
  <c r="N656" i="1"/>
  <c r="M656" i="1"/>
  <c r="L656" i="1"/>
  <c r="K656" i="1"/>
  <c r="J656" i="1"/>
  <c r="P655" i="1"/>
  <c r="O655" i="1"/>
  <c r="N655" i="1"/>
  <c r="M655" i="1"/>
  <c r="L655" i="1"/>
  <c r="K655" i="1"/>
  <c r="J655" i="1"/>
  <c r="P654" i="1"/>
  <c r="O654" i="1"/>
  <c r="N654" i="1"/>
  <c r="M654" i="1"/>
  <c r="L654" i="1"/>
  <c r="K654" i="1"/>
  <c r="J654" i="1"/>
  <c r="P653" i="1"/>
  <c r="O653" i="1"/>
  <c r="N653" i="1"/>
  <c r="M653" i="1"/>
  <c r="L653" i="1"/>
  <c r="K653" i="1"/>
  <c r="J653" i="1"/>
  <c r="P652" i="1"/>
  <c r="O652" i="1"/>
  <c r="N652" i="1"/>
  <c r="M652" i="1"/>
  <c r="L652" i="1"/>
  <c r="K652" i="1"/>
  <c r="J652" i="1"/>
  <c r="P651" i="1"/>
  <c r="O651" i="1"/>
  <c r="N651" i="1"/>
  <c r="M651" i="1"/>
  <c r="L651" i="1"/>
  <c r="K651" i="1"/>
  <c r="J651" i="1"/>
  <c r="P650" i="1"/>
  <c r="O650" i="1"/>
  <c r="N650" i="1"/>
  <c r="M650" i="1"/>
  <c r="L650" i="1"/>
  <c r="K650" i="1"/>
  <c r="J650" i="1"/>
  <c r="P649" i="1"/>
  <c r="O649" i="1"/>
  <c r="N649" i="1"/>
  <c r="M649" i="1"/>
  <c r="L649" i="1"/>
  <c r="K649" i="1"/>
  <c r="J649" i="1"/>
  <c r="P648" i="1"/>
  <c r="O648" i="1"/>
  <c r="N648" i="1"/>
  <c r="M648" i="1"/>
  <c r="L648" i="1"/>
  <c r="K648" i="1"/>
  <c r="J648" i="1"/>
  <c r="P647" i="1"/>
  <c r="O647" i="1"/>
  <c r="N647" i="1"/>
  <c r="M647" i="1"/>
  <c r="L647" i="1"/>
  <c r="K647" i="1"/>
  <c r="J647" i="1"/>
  <c r="P646" i="1"/>
  <c r="O646" i="1"/>
  <c r="N646" i="1"/>
  <c r="M646" i="1"/>
  <c r="L646" i="1"/>
  <c r="K646" i="1"/>
  <c r="J646" i="1"/>
  <c r="P645" i="1"/>
  <c r="O645" i="1"/>
  <c r="N645" i="1"/>
  <c r="M645" i="1"/>
  <c r="L645" i="1"/>
  <c r="K645" i="1"/>
  <c r="J645" i="1"/>
  <c r="P644" i="1"/>
  <c r="O644" i="1"/>
  <c r="N644" i="1"/>
  <c r="M644" i="1"/>
  <c r="L644" i="1"/>
  <c r="K644" i="1"/>
  <c r="J644" i="1"/>
  <c r="P643" i="1"/>
  <c r="O643" i="1"/>
  <c r="N643" i="1"/>
  <c r="M643" i="1"/>
  <c r="L643" i="1"/>
  <c r="K643" i="1"/>
  <c r="J643" i="1"/>
  <c r="P642" i="1"/>
  <c r="O642" i="1"/>
  <c r="N642" i="1"/>
  <c r="M642" i="1"/>
  <c r="L642" i="1"/>
  <c r="K642" i="1"/>
  <c r="J642" i="1"/>
  <c r="P641" i="1"/>
  <c r="O641" i="1"/>
  <c r="N641" i="1"/>
  <c r="M641" i="1"/>
  <c r="L641" i="1"/>
  <c r="K641" i="1"/>
  <c r="J641" i="1"/>
  <c r="P640" i="1"/>
  <c r="O640" i="1"/>
  <c r="N640" i="1"/>
  <c r="M640" i="1"/>
  <c r="L640" i="1"/>
  <c r="K640" i="1"/>
  <c r="J640" i="1"/>
  <c r="P639" i="1"/>
  <c r="O639" i="1"/>
  <c r="N639" i="1"/>
  <c r="M639" i="1"/>
  <c r="L639" i="1"/>
  <c r="K639" i="1"/>
  <c r="J639" i="1"/>
  <c r="P638" i="1"/>
  <c r="O638" i="1"/>
  <c r="N638" i="1"/>
  <c r="M638" i="1"/>
  <c r="L638" i="1"/>
  <c r="K638" i="1"/>
  <c r="J638" i="1"/>
  <c r="P637" i="1"/>
  <c r="O637" i="1"/>
  <c r="N637" i="1"/>
  <c r="M637" i="1"/>
  <c r="L637" i="1"/>
  <c r="K637" i="1"/>
  <c r="J637" i="1"/>
  <c r="P636" i="1"/>
  <c r="O636" i="1"/>
  <c r="N636" i="1"/>
  <c r="M636" i="1"/>
  <c r="L636" i="1"/>
  <c r="K636" i="1"/>
  <c r="J636" i="1"/>
  <c r="P635" i="1"/>
  <c r="O635" i="1"/>
  <c r="N635" i="1"/>
  <c r="M635" i="1"/>
  <c r="L635" i="1"/>
  <c r="K635" i="1"/>
  <c r="J635" i="1"/>
  <c r="P634" i="1"/>
  <c r="O634" i="1"/>
  <c r="N634" i="1"/>
  <c r="M634" i="1"/>
  <c r="L634" i="1"/>
  <c r="K634" i="1"/>
  <c r="J634" i="1"/>
  <c r="P633" i="1"/>
  <c r="O633" i="1"/>
  <c r="N633" i="1"/>
  <c r="M633" i="1"/>
  <c r="L633" i="1"/>
  <c r="K633" i="1"/>
  <c r="J633" i="1"/>
  <c r="P632" i="1"/>
  <c r="O632" i="1"/>
  <c r="N632" i="1"/>
  <c r="M632" i="1"/>
  <c r="L632" i="1"/>
  <c r="K632" i="1"/>
  <c r="J632" i="1"/>
  <c r="P631" i="1"/>
  <c r="O631" i="1"/>
  <c r="N631" i="1"/>
  <c r="M631" i="1"/>
  <c r="L631" i="1"/>
  <c r="K631" i="1"/>
  <c r="J631" i="1"/>
  <c r="P630" i="1"/>
  <c r="O630" i="1"/>
  <c r="N630" i="1"/>
  <c r="M630" i="1"/>
  <c r="L630" i="1"/>
  <c r="K630" i="1"/>
  <c r="J630" i="1"/>
  <c r="P629" i="1"/>
  <c r="O629" i="1"/>
  <c r="N629" i="1"/>
  <c r="M629" i="1"/>
  <c r="L629" i="1"/>
  <c r="K629" i="1"/>
  <c r="J629" i="1"/>
  <c r="P628" i="1"/>
  <c r="O628" i="1"/>
  <c r="N628" i="1"/>
  <c r="M628" i="1"/>
  <c r="L628" i="1"/>
  <c r="K628" i="1"/>
  <c r="J628" i="1"/>
  <c r="P627" i="1"/>
  <c r="O627" i="1"/>
  <c r="N627" i="1"/>
  <c r="M627" i="1"/>
  <c r="L627" i="1"/>
  <c r="K627" i="1"/>
  <c r="J627" i="1"/>
  <c r="P626" i="1"/>
  <c r="O626" i="1"/>
  <c r="N626" i="1"/>
  <c r="M626" i="1"/>
  <c r="L626" i="1"/>
  <c r="K626" i="1"/>
  <c r="J626" i="1"/>
  <c r="P625" i="1"/>
  <c r="O625" i="1"/>
  <c r="N625" i="1"/>
  <c r="M625" i="1"/>
  <c r="L625" i="1"/>
  <c r="K625" i="1"/>
  <c r="J625" i="1"/>
  <c r="P624" i="1"/>
  <c r="O624" i="1"/>
  <c r="N624" i="1"/>
  <c r="M624" i="1"/>
  <c r="L624" i="1"/>
  <c r="K624" i="1"/>
  <c r="J624" i="1"/>
  <c r="P623" i="1"/>
  <c r="O623" i="1"/>
  <c r="N623" i="1"/>
  <c r="M623" i="1"/>
  <c r="L623" i="1"/>
  <c r="K623" i="1"/>
  <c r="J623" i="1"/>
  <c r="P622" i="1"/>
  <c r="O622" i="1"/>
  <c r="N622" i="1"/>
  <c r="M622" i="1"/>
  <c r="L622" i="1"/>
  <c r="K622" i="1"/>
  <c r="J622" i="1"/>
  <c r="P621" i="1"/>
  <c r="O621" i="1"/>
  <c r="N621" i="1"/>
  <c r="M621" i="1"/>
  <c r="L621" i="1"/>
  <c r="K621" i="1"/>
  <c r="J621" i="1"/>
  <c r="P620" i="1"/>
  <c r="O620" i="1"/>
  <c r="N620" i="1"/>
  <c r="M620" i="1"/>
  <c r="L620" i="1"/>
  <c r="K620" i="1"/>
  <c r="J620" i="1"/>
  <c r="P619" i="1"/>
  <c r="O619" i="1"/>
  <c r="N619" i="1"/>
  <c r="M619" i="1"/>
  <c r="L619" i="1"/>
  <c r="K619" i="1"/>
  <c r="J619" i="1"/>
  <c r="P618" i="1"/>
  <c r="O618" i="1"/>
  <c r="N618" i="1"/>
  <c r="M618" i="1"/>
  <c r="L618" i="1"/>
  <c r="K618" i="1"/>
  <c r="J618" i="1"/>
  <c r="P617" i="1"/>
  <c r="O617" i="1"/>
  <c r="N617" i="1"/>
  <c r="M617" i="1"/>
  <c r="L617" i="1"/>
  <c r="K617" i="1"/>
  <c r="J617" i="1"/>
  <c r="P616" i="1"/>
  <c r="O616" i="1"/>
  <c r="N616" i="1"/>
  <c r="M616" i="1"/>
  <c r="L616" i="1"/>
  <c r="K616" i="1"/>
  <c r="J616" i="1"/>
  <c r="P615" i="1"/>
  <c r="O615" i="1"/>
  <c r="N615" i="1"/>
  <c r="M615" i="1"/>
  <c r="L615" i="1"/>
  <c r="K615" i="1"/>
  <c r="J615" i="1"/>
  <c r="P614" i="1"/>
  <c r="O614" i="1"/>
  <c r="N614" i="1"/>
  <c r="M614" i="1"/>
  <c r="L614" i="1"/>
  <c r="K614" i="1"/>
  <c r="J614" i="1"/>
  <c r="P613" i="1"/>
  <c r="O613" i="1"/>
  <c r="N613" i="1"/>
  <c r="M613" i="1"/>
  <c r="L613" i="1"/>
  <c r="K613" i="1"/>
  <c r="J613" i="1"/>
  <c r="P612" i="1"/>
  <c r="O612" i="1"/>
  <c r="N612" i="1"/>
  <c r="M612" i="1"/>
  <c r="L612" i="1"/>
  <c r="K612" i="1"/>
  <c r="J612" i="1"/>
  <c r="P611" i="1"/>
  <c r="O611" i="1"/>
  <c r="N611" i="1"/>
  <c r="M611" i="1"/>
  <c r="L611" i="1"/>
  <c r="K611" i="1"/>
  <c r="J611" i="1"/>
  <c r="P610" i="1"/>
  <c r="O610" i="1"/>
  <c r="N610" i="1"/>
  <c r="M610" i="1"/>
  <c r="L610" i="1"/>
  <c r="K610" i="1"/>
  <c r="J610" i="1"/>
  <c r="P609" i="1"/>
  <c r="O609" i="1"/>
  <c r="N609" i="1"/>
  <c r="M609" i="1"/>
  <c r="L609" i="1"/>
  <c r="K609" i="1"/>
  <c r="J609" i="1"/>
  <c r="P608" i="1"/>
  <c r="O608" i="1"/>
  <c r="N608" i="1"/>
  <c r="M608" i="1"/>
  <c r="L608" i="1"/>
  <c r="K608" i="1"/>
  <c r="J608" i="1"/>
  <c r="P607" i="1"/>
  <c r="O607" i="1"/>
  <c r="N607" i="1"/>
  <c r="M607" i="1"/>
  <c r="L607" i="1"/>
  <c r="K607" i="1"/>
  <c r="J607" i="1"/>
  <c r="P606" i="1"/>
  <c r="O606" i="1"/>
  <c r="N606" i="1"/>
  <c r="M606" i="1"/>
  <c r="L606" i="1"/>
  <c r="K606" i="1"/>
  <c r="J606" i="1"/>
  <c r="P605" i="1"/>
  <c r="O605" i="1"/>
  <c r="N605" i="1"/>
  <c r="M605" i="1"/>
  <c r="L605" i="1"/>
  <c r="K605" i="1"/>
  <c r="J605" i="1"/>
  <c r="P604" i="1"/>
  <c r="O604" i="1"/>
  <c r="N604" i="1"/>
  <c r="M604" i="1"/>
  <c r="L604" i="1"/>
  <c r="K604" i="1"/>
  <c r="J604" i="1"/>
  <c r="P603" i="1"/>
  <c r="O603" i="1"/>
  <c r="N603" i="1"/>
  <c r="M603" i="1"/>
  <c r="L603" i="1"/>
  <c r="K603" i="1"/>
  <c r="J603" i="1"/>
  <c r="P602" i="1"/>
  <c r="O602" i="1"/>
  <c r="N602" i="1"/>
  <c r="M602" i="1"/>
  <c r="L602" i="1"/>
  <c r="K602" i="1"/>
  <c r="J602" i="1"/>
  <c r="P601" i="1"/>
  <c r="O601" i="1"/>
  <c r="N601" i="1"/>
  <c r="M601" i="1"/>
  <c r="L601" i="1"/>
  <c r="K601" i="1"/>
  <c r="J601" i="1"/>
  <c r="P600" i="1"/>
  <c r="O600" i="1"/>
  <c r="N600" i="1"/>
  <c r="M600" i="1"/>
  <c r="L600" i="1"/>
  <c r="K600" i="1"/>
  <c r="J600" i="1"/>
  <c r="P599" i="1"/>
  <c r="O599" i="1"/>
  <c r="N599" i="1"/>
  <c r="M599" i="1"/>
  <c r="L599" i="1"/>
  <c r="K599" i="1"/>
  <c r="J599" i="1"/>
  <c r="P598" i="1"/>
  <c r="O598" i="1"/>
  <c r="N598" i="1"/>
  <c r="M598" i="1"/>
  <c r="L598" i="1"/>
  <c r="K598" i="1"/>
  <c r="J598" i="1"/>
  <c r="P597" i="1"/>
  <c r="O597" i="1"/>
  <c r="N597" i="1"/>
  <c r="M597" i="1"/>
  <c r="L597" i="1"/>
  <c r="K597" i="1"/>
  <c r="J597" i="1"/>
  <c r="P596" i="1"/>
  <c r="O596" i="1"/>
  <c r="N596" i="1"/>
  <c r="M596" i="1"/>
  <c r="L596" i="1"/>
  <c r="K596" i="1"/>
  <c r="J596" i="1"/>
  <c r="P595" i="1"/>
  <c r="O595" i="1"/>
  <c r="N595" i="1"/>
  <c r="M595" i="1"/>
  <c r="L595" i="1"/>
  <c r="K595" i="1"/>
  <c r="J595" i="1"/>
  <c r="P594" i="1"/>
  <c r="O594" i="1"/>
  <c r="N594" i="1"/>
  <c r="M594" i="1"/>
  <c r="L594" i="1"/>
  <c r="K594" i="1"/>
  <c r="J594" i="1"/>
  <c r="P593" i="1"/>
  <c r="O593" i="1"/>
  <c r="N593" i="1"/>
  <c r="M593" i="1"/>
  <c r="L593" i="1"/>
  <c r="K593" i="1"/>
  <c r="J593" i="1"/>
  <c r="P592" i="1"/>
  <c r="O592" i="1"/>
  <c r="N592" i="1"/>
  <c r="M592" i="1"/>
  <c r="L592" i="1"/>
  <c r="K592" i="1"/>
  <c r="J592" i="1"/>
  <c r="P591" i="1"/>
  <c r="O591" i="1"/>
  <c r="N591" i="1"/>
  <c r="M591" i="1"/>
  <c r="L591" i="1"/>
  <c r="K591" i="1"/>
  <c r="J591" i="1"/>
  <c r="P590" i="1"/>
  <c r="O590" i="1"/>
  <c r="N590" i="1"/>
  <c r="M590" i="1"/>
  <c r="L590" i="1"/>
  <c r="K590" i="1"/>
  <c r="J590" i="1"/>
  <c r="P589" i="1"/>
  <c r="O589" i="1"/>
  <c r="N589" i="1"/>
  <c r="M589" i="1"/>
  <c r="L589" i="1"/>
  <c r="K589" i="1"/>
  <c r="J589" i="1"/>
  <c r="P588" i="1"/>
  <c r="O588" i="1"/>
  <c r="N588" i="1"/>
  <c r="M588" i="1"/>
  <c r="L588" i="1"/>
  <c r="K588" i="1"/>
  <c r="J588" i="1"/>
  <c r="P587" i="1"/>
  <c r="O587" i="1"/>
  <c r="N587" i="1"/>
  <c r="M587" i="1"/>
  <c r="L587" i="1"/>
  <c r="K587" i="1"/>
  <c r="J587" i="1"/>
  <c r="P586" i="1"/>
  <c r="O586" i="1"/>
  <c r="N586" i="1"/>
  <c r="M586" i="1"/>
  <c r="L586" i="1"/>
  <c r="K586" i="1"/>
  <c r="J586" i="1"/>
  <c r="P585" i="1"/>
  <c r="O585" i="1"/>
  <c r="N585" i="1"/>
  <c r="M585" i="1"/>
  <c r="L585" i="1"/>
  <c r="K585" i="1"/>
  <c r="J585" i="1"/>
  <c r="P584" i="1"/>
  <c r="O584" i="1"/>
  <c r="N584" i="1"/>
  <c r="M584" i="1"/>
  <c r="L584" i="1"/>
  <c r="K584" i="1"/>
  <c r="J584" i="1"/>
  <c r="P583" i="1"/>
  <c r="O583" i="1"/>
  <c r="N583" i="1"/>
  <c r="M583" i="1"/>
  <c r="L583" i="1"/>
  <c r="K583" i="1"/>
  <c r="J583" i="1"/>
  <c r="P582" i="1"/>
  <c r="O582" i="1"/>
  <c r="N582" i="1"/>
  <c r="M582" i="1"/>
  <c r="L582" i="1"/>
  <c r="K582" i="1"/>
  <c r="J582" i="1"/>
  <c r="P581" i="1"/>
  <c r="O581" i="1"/>
  <c r="N581" i="1"/>
  <c r="M581" i="1"/>
  <c r="L581" i="1"/>
  <c r="K581" i="1"/>
  <c r="J581" i="1"/>
  <c r="P580" i="1"/>
  <c r="O580" i="1"/>
  <c r="N580" i="1"/>
  <c r="M580" i="1"/>
  <c r="L580" i="1"/>
  <c r="K580" i="1"/>
  <c r="J580" i="1"/>
  <c r="P579" i="1"/>
  <c r="O579" i="1"/>
  <c r="N579" i="1"/>
  <c r="M579" i="1"/>
  <c r="L579" i="1"/>
  <c r="K579" i="1"/>
  <c r="J579" i="1"/>
  <c r="P578" i="1"/>
  <c r="O578" i="1"/>
  <c r="N578" i="1"/>
  <c r="M578" i="1"/>
  <c r="L578" i="1"/>
  <c r="K578" i="1"/>
  <c r="J578" i="1"/>
  <c r="P577" i="1"/>
  <c r="O577" i="1"/>
  <c r="N577" i="1"/>
  <c r="M577" i="1"/>
  <c r="L577" i="1"/>
  <c r="K577" i="1"/>
  <c r="J577" i="1"/>
  <c r="P576" i="1"/>
  <c r="O576" i="1"/>
  <c r="N576" i="1"/>
  <c r="M576" i="1"/>
  <c r="L576" i="1"/>
  <c r="K576" i="1"/>
  <c r="J576" i="1"/>
  <c r="P575" i="1"/>
  <c r="O575" i="1"/>
  <c r="N575" i="1"/>
  <c r="M575" i="1"/>
  <c r="L575" i="1"/>
  <c r="K575" i="1"/>
  <c r="J575" i="1"/>
  <c r="P574" i="1"/>
  <c r="O574" i="1"/>
  <c r="N574" i="1"/>
  <c r="M574" i="1"/>
  <c r="L574" i="1"/>
  <c r="K574" i="1"/>
  <c r="J574" i="1"/>
  <c r="P573" i="1"/>
  <c r="O573" i="1"/>
  <c r="N573" i="1"/>
  <c r="M573" i="1"/>
  <c r="L573" i="1"/>
  <c r="K573" i="1"/>
  <c r="J573" i="1"/>
  <c r="P572" i="1"/>
  <c r="O572" i="1"/>
  <c r="N572" i="1"/>
  <c r="M572" i="1"/>
  <c r="L572" i="1"/>
  <c r="K572" i="1"/>
  <c r="J572" i="1"/>
  <c r="P571" i="1"/>
  <c r="O571" i="1"/>
  <c r="N571" i="1"/>
  <c r="M571" i="1"/>
  <c r="L571" i="1"/>
  <c r="K571" i="1"/>
  <c r="J571" i="1"/>
  <c r="P570" i="1"/>
  <c r="O570" i="1"/>
  <c r="N570" i="1"/>
  <c r="M570" i="1"/>
  <c r="L570" i="1"/>
  <c r="K570" i="1"/>
  <c r="J570" i="1"/>
  <c r="P569" i="1"/>
  <c r="O569" i="1"/>
  <c r="N569" i="1"/>
  <c r="M569" i="1"/>
  <c r="L569" i="1"/>
  <c r="K569" i="1"/>
  <c r="J569" i="1"/>
  <c r="P568" i="1"/>
  <c r="O568" i="1"/>
  <c r="N568" i="1"/>
  <c r="M568" i="1"/>
  <c r="L568" i="1"/>
  <c r="K568" i="1"/>
  <c r="J568" i="1"/>
  <c r="P567" i="1"/>
  <c r="O567" i="1"/>
  <c r="N567" i="1"/>
  <c r="M567" i="1"/>
  <c r="L567" i="1"/>
  <c r="K567" i="1"/>
  <c r="J567" i="1"/>
  <c r="P566" i="1"/>
  <c r="O566" i="1"/>
  <c r="N566" i="1"/>
  <c r="M566" i="1"/>
  <c r="L566" i="1"/>
  <c r="K566" i="1"/>
  <c r="J566" i="1"/>
  <c r="P565" i="1"/>
  <c r="O565" i="1"/>
  <c r="N565" i="1"/>
  <c r="M565" i="1"/>
  <c r="L565" i="1"/>
  <c r="K565" i="1"/>
  <c r="J565" i="1"/>
  <c r="P564" i="1"/>
  <c r="O564" i="1"/>
  <c r="N564" i="1"/>
  <c r="M564" i="1"/>
  <c r="L564" i="1"/>
  <c r="K564" i="1"/>
  <c r="J564" i="1"/>
  <c r="P563" i="1"/>
  <c r="O563" i="1"/>
  <c r="N563" i="1"/>
  <c r="M563" i="1"/>
  <c r="L563" i="1"/>
  <c r="K563" i="1"/>
  <c r="J563" i="1"/>
  <c r="P562" i="1"/>
  <c r="O562" i="1"/>
  <c r="N562" i="1"/>
  <c r="M562" i="1"/>
  <c r="L562" i="1"/>
  <c r="K562" i="1"/>
  <c r="J562" i="1"/>
  <c r="P561" i="1"/>
  <c r="O561" i="1"/>
  <c r="N561" i="1"/>
  <c r="M561" i="1"/>
  <c r="L561" i="1"/>
  <c r="K561" i="1"/>
  <c r="J561" i="1"/>
  <c r="P560" i="1"/>
  <c r="O560" i="1"/>
  <c r="N560" i="1"/>
  <c r="M560" i="1"/>
  <c r="L560" i="1"/>
  <c r="K560" i="1"/>
  <c r="J560" i="1"/>
  <c r="P559" i="1"/>
  <c r="O559" i="1"/>
  <c r="N559" i="1"/>
  <c r="M559" i="1"/>
  <c r="L559" i="1"/>
  <c r="K559" i="1"/>
  <c r="J559" i="1"/>
  <c r="P558" i="1"/>
  <c r="O558" i="1"/>
  <c r="N558" i="1"/>
  <c r="M558" i="1"/>
  <c r="L558" i="1"/>
  <c r="K558" i="1"/>
  <c r="J558" i="1"/>
  <c r="P557" i="1"/>
  <c r="O557" i="1"/>
  <c r="N557" i="1"/>
  <c r="M557" i="1"/>
  <c r="L557" i="1"/>
  <c r="K557" i="1"/>
  <c r="J557" i="1"/>
  <c r="P556" i="1"/>
  <c r="O556" i="1"/>
  <c r="N556" i="1"/>
  <c r="M556" i="1"/>
  <c r="L556" i="1"/>
  <c r="K556" i="1"/>
  <c r="J556" i="1"/>
  <c r="P555" i="1"/>
  <c r="O555" i="1"/>
  <c r="N555" i="1"/>
  <c r="M555" i="1"/>
  <c r="L555" i="1"/>
  <c r="K555" i="1"/>
  <c r="J555" i="1"/>
  <c r="P554" i="1"/>
  <c r="O554" i="1"/>
  <c r="N554" i="1"/>
  <c r="M554" i="1"/>
  <c r="L554" i="1"/>
  <c r="K554" i="1"/>
  <c r="J554" i="1"/>
  <c r="P553" i="1"/>
  <c r="O553" i="1"/>
  <c r="N553" i="1"/>
  <c r="M553" i="1"/>
  <c r="L553" i="1"/>
  <c r="K553" i="1"/>
  <c r="J553" i="1"/>
  <c r="P552" i="1"/>
  <c r="O552" i="1"/>
  <c r="N552" i="1"/>
  <c r="M552" i="1"/>
  <c r="L552" i="1"/>
  <c r="K552" i="1"/>
  <c r="J552" i="1"/>
  <c r="P551" i="1"/>
  <c r="O551" i="1"/>
  <c r="N551" i="1"/>
  <c r="M551" i="1"/>
  <c r="L551" i="1"/>
  <c r="K551" i="1"/>
  <c r="J551" i="1"/>
  <c r="P550" i="1"/>
  <c r="O550" i="1"/>
  <c r="N550" i="1"/>
  <c r="M550" i="1"/>
  <c r="L550" i="1"/>
  <c r="K550" i="1"/>
  <c r="J550" i="1"/>
  <c r="P549" i="1"/>
  <c r="O549" i="1"/>
  <c r="N549" i="1"/>
  <c r="M549" i="1"/>
  <c r="L549" i="1"/>
  <c r="K549" i="1"/>
  <c r="J549" i="1"/>
  <c r="P548" i="1"/>
  <c r="O548" i="1"/>
  <c r="N548" i="1"/>
  <c r="M548" i="1"/>
  <c r="L548" i="1"/>
  <c r="K548" i="1"/>
  <c r="J548" i="1"/>
  <c r="P547" i="1"/>
  <c r="O547" i="1"/>
  <c r="N547" i="1"/>
  <c r="M547" i="1"/>
  <c r="L547" i="1"/>
  <c r="K547" i="1"/>
  <c r="J547" i="1"/>
  <c r="P546" i="1"/>
  <c r="O546" i="1"/>
  <c r="N546" i="1"/>
  <c r="M546" i="1"/>
  <c r="L546" i="1"/>
  <c r="K546" i="1"/>
  <c r="J546" i="1"/>
  <c r="P545" i="1"/>
  <c r="O545" i="1"/>
  <c r="N545" i="1"/>
  <c r="M545" i="1"/>
  <c r="L545" i="1"/>
  <c r="K545" i="1"/>
  <c r="J545" i="1"/>
  <c r="P544" i="1"/>
  <c r="O544" i="1"/>
  <c r="N544" i="1"/>
  <c r="M544" i="1"/>
  <c r="L544" i="1"/>
  <c r="K544" i="1"/>
  <c r="J544" i="1"/>
  <c r="P543" i="1"/>
  <c r="O543" i="1"/>
  <c r="N543" i="1"/>
  <c r="M543" i="1"/>
  <c r="L543" i="1"/>
  <c r="K543" i="1"/>
  <c r="J543" i="1"/>
  <c r="P542" i="1"/>
  <c r="O542" i="1"/>
  <c r="N542" i="1"/>
  <c r="M542" i="1"/>
  <c r="L542" i="1"/>
  <c r="K542" i="1"/>
  <c r="J542" i="1"/>
  <c r="P541" i="1"/>
  <c r="O541" i="1"/>
  <c r="N541" i="1"/>
  <c r="M541" i="1"/>
  <c r="L541" i="1"/>
  <c r="K541" i="1"/>
  <c r="J541" i="1"/>
  <c r="P540" i="1"/>
  <c r="O540" i="1"/>
  <c r="N540" i="1"/>
  <c r="M540" i="1"/>
  <c r="L540" i="1"/>
  <c r="K540" i="1"/>
  <c r="P539" i="1"/>
  <c r="O539" i="1"/>
  <c r="N539" i="1"/>
  <c r="M539" i="1"/>
  <c r="L539" i="1"/>
  <c r="K539" i="1"/>
  <c r="J539" i="1"/>
  <c r="P538" i="1"/>
  <c r="O538" i="1"/>
  <c r="N538" i="1"/>
  <c r="M538" i="1"/>
  <c r="L538" i="1"/>
  <c r="K538" i="1"/>
  <c r="J538" i="1"/>
  <c r="P537" i="1"/>
  <c r="O537" i="1"/>
  <c r="N537" i="1"/>
  <c r="M537" i="1"/>
  <c r="L537" i="1"/>
  <c r="K537" i="1"/>
  <c r="J537" i="1"/>
  <c r="P536" i="1"/>
  <c r="O536" i="1"/>
  <c r="N536" i="1"/>
  <c r="M536" i="1"/>
  <c r="L536" i="1"/>
  <c r="K536" i="1"/>
  <c r="J536" i="1"/>
  <c r="P535" i="1"/>
  <c r="O535" i="1"/>
  <c r="N535" i="1"/>
  <c r="M535" i="1"/>
  <c r="L535" i="1"/>
  <c r="K535" i="1"/>
  <c r="J535" i="1"/>
  <c r="P534" i="1"/>
  <c r="O534" i="1"/>
  <c r="N534" i="1"/>
  <c r="M534" i="1"/>
  <c r="L534" i="1"/>
  <c r="K534" i="1"/>
  <c r="J534" i="1"/>
  <c r="P533" i="1"/>
  <c r="O533" i="1"/>
  <c r="N533" i="1"/>
  <c r="M533" i="1"/>
  <c r="L533" i="1"/>
  <c r="K533" i="1"/>
  <c r="J533" i="1"/>
  <c r="P532" i="1"/>
  <c r="O532" i="1"/>
  <c r="N532" i="1"/>
  <c r="M532" i="1"/>
  <c r="L532" i="1"/>
  <c r="K532" i="1"/>
  <c r="J532" i="1"/>
  <c r="P531" i="1"/>
  <c r="O531" i="1"/>
  <c r="N531" i="1"/>
  <c r="M531" i="1"/>
  <c r="L531" i="1"/>
  <c r="K531" i="1"/>
  <c r="J531" i="1"/>
  <c r="P530" i="1"/>
  <c r="O530" i="1"/>
  <c r="N530" i="1"/>
  <c r="M530" i="1"/>
  <c r="L530" i="1"/>
  <c r="K530" i="1"/>
  <c r="J530" i="1"/>
  <c r="P529" i="1"/>
  <c r="O529" i="1"/>
  <c r="N529" i="1"/>
  <c r="M529" i="1"/>
  <c r="L529" i="1"/>
  <c r="K529" i="1"/>
  <c r="J529" i="1"/>
  <c r="P528" i="1"/>
  <c r="O528" i="1"/>
  <c r="N528" i="1"/>
  <c r="M528" i="1"/>
  <c r="L528" i="1"/>
  <c r="K528" i="1"/>
  <c r="J528" i="1"/>
  <c r="P527" i="1"/>
  <c r="O527" i="1"/>
  <c r="N527" i="1"/>
  <c r="M527" i="1"/>
  <c r="L527" i="1"/>
  <c r="K527" i="1"/>
  <c r="J527" i="1"/>
  <c r="P526" i="1"/>
  <c r="O526" i="1"/>
  <c r="N526" i="1"/>
  <c r="M526" i="1"/>
  <c r="L526" i="1"/>
  <c r="K526" i="1"/>
  <c r="J526" i="1"/>
  <c r="P525" i="1"/>
  <c r="O525" i="1"/>
  <c r="N525" i="1"/>
  <c r="M525" i="1"/>
  <c r="L525" i="1"/>
  <c r="K525" i="1"/>
  <c r="J525" i="1"/>
  <c r="P524" i="1"/>
  <c r="O524" i="1"/>
  <c r="N524" i="1"/>
  <c r="M524" i="1"/>
  <c r="L524" i="1"/>
  <c r="K524" i="1"/>
  <c r="J524" i="1"/>
  <c r="P523" i="1"/>
  <c r="O523" i="1"/>
  <c r="N523" i="1"/>
  <c r="M523" i="1"/>
  <c r="L523" i="1"/>
  <c r="K523" i="1"/>
  <c r="J523" i="1"/>
  <c r="P522" i="1"/>
  <c r="O522" i="1"/>
  <c r="N522" i="1"/>
  <c r="M522" i="1"/>
  <c r="L522" i="1"/>
  <c r="K522" i="1"/>
  <c r="J522" i="1"/>
  <c r="P521" i="1"/>
  <c r="O521" i="1"/>
  <c r="N521" i="1"/>
  <c r="M521" i="1"/>
  <c r="L521" i="1"/>
  <c r="K521" i="1"/>
  <c r="J521" i="1"/>
  <c r="P520" i="1"/>
  <c r="O520" i="1"/>
  <c r="N520" i="1"/>
  <c r="M520" i="1"/>
  <c r="L520" i="1"/>
  <c r="K520" i="1"/>
  <c r="J520" i="1"/>
  <c r="P519" i="1"/>
  <c r="O519" i="1"/>
  <c r="N519" i="1"/>
  <c r="M519" i="1"/>
  <c r="L519" i="1"/>
  <c r="K519" i="1"/>
  <c r="J519" i="1"/>
  <c r="P518" i="1"/>
  <c r="O518" i="1"/>
  <c r="N518" i="1"/>
  <c r="M518" i="1"/>
  <c r="L518" i="1"/>
  <c r="K518" i="1"/>
  <c r="J518" i="1"/>
  <c r="P517" i="1"/>
  <c r="O517" i="1"/>
  <c r="N517" i="1"/>
  <c r="M517" i="1"/>
  <c r="L517" i="1"/>
  <c r="K517" i="1"/>
  <c r="J517" i="1"/>
  <c r="P516" i="1"/>
  <c r="O516" i="1"/>
  <c r="N516" i="1"/>
  <c r="M516" i="1"/>
  <c r="L516" i="1"/>
  <c r="K516" i="1"/>
  <c r="J516" i="1"/>
  <c r="P515" i="1"/>
  <c r="O515" i="1"/>
  <c r="N515" i="1"/>
  <c r="M515" i="1"/>
  <c r="L515" i="1"/>
  <c r="K515" i="1"/>
  <c r="J515" i="1"/>
  <c r="P514" i="1"/>
  <c r="O514" i="1"/>
  <c r="N514" i="1"/>
  <c r="M514" i="1"/>
  <c r="L514" i="1"/>
  <c r="K514" i="1"/>
  <c r="J514" i="1"/>
  <c r="P513" i="1"/>
  <c r="O513" i="1"/>
  <c r="N513" i="1"/>
  <c r="M513" i="1"/>
  <c r="L513" i="1"/>
  <c r="K513" i="1"/>
  <c r="J513" i="1"/>
  <c r="P512" i="1"/>
  <c r="O512" i="1"/>
  <c r="N512" i="1"/>
  <c r="M512" i="1"/>
  <c r="L512" i="1"/>
  <c r="K512" i="1"/>
  <c r="J512" i="1"/>
  <c r="P511" i="1"/>
  <c r="O511" i="1"/>
  <c r="N511" i="1"/>
  <c r="M511" i="1"/>
  <c r="L511" i="1"/>
  <c r="K511" i="1"/>
  <c r="J511" i="1"/>
  <c r="P510" i="1"/>
  <c r="O510" i="1"/>
  <c r="N510" i="1"/>
  <c r="M510" i="1"/>
  <c r="L510" i="1"/>
  <c r="K510" i="1"/>
  <c r="J510" i="1"/>
  <c r="P509" i="1"/>
  <c r="O509" i="1"/>
  <c r="N509" i="1"/>
  <c r="M509" i="1"/>
  <c r="L509" i="1"/>
  <c r="K509" i="1"/>
  <c r="J509" i="1"/>
  <c r="P508" i="1"/>
  <c r="O508" i="1"/>
  <c r="N508" i="1"/>
  <c r="M508" i="1"/>
  <c r="L508" i="1"/>
  <c r="K508" i="1"/>
  <c r="J508" i="1"/>
  <c r="P507" i="1"/>
  <c r="O507" i="1"/>
  <c r="N507" i="1"/>
  <c r="M507" i="1"/>
  <c r="L507" i="1"/>
  <c r="K507" i="1"/>
  <c r="J507" i="1"/>
  <c r="P506" i="1"/>
  <c r="O506" i="1"/>
  <c r="N506" i="1"/>
  <c r="M506" i="1"/>
  <c r="L506" i="1"/>
  <c r="K506" i="1"/>
  <c r="J506" i="1"/>
  <c r="P505" i="1"/>
  <c r="O505" i="1"/>
  <c r="N505" i="1"/>
  <c r="M505" i="1"/>
  <c r="L505" i="1"/>
  <c r="K505" i="1"/>
  <c r="J505" i="1"/>
  <c r="P504" i="1"/>
  <c r="O504" i="1"/>
  <c r="N504" i="1"/>
  <c r="M504" i="1"/>
  <c r="L504" i="1"/>
  <c r="K504" i="1"/>
  <c r="J504" i="1"/>
  <c r="P503" i="1"/>
  <c r="O503" i="1"/>
  <c r="N503" i="1"/>
  <c r="M503" i="1"/>
  <c r="L503" i="1"/>
  <c r="K503" i="1"/>
  <c r="J503" i="1"/>
  <c r="P502" i="1"/>
  <c r="O502" i="1"/>
  <c r="N502" i="1"/>
  <c r="M502" i="1"/>
  <c r="L502" i="1"/>
  <c r="K502" i="1"/>
  <c r="J502" i="1"/>
  <c r="P501" i="1"/>
  <c r="O501" i="1"/>
  <c r="N501" i="1"/>
  <c r="M501" i="1"/>
  <c r="L501" i="1"/>
  <c r="K501" i="1"/>
  <c r="J501" i="1"/>
  <c r="P500" i="1"/>
  <c r="O500" i="1"/>
  <c r="N500" i="1"/>
  <c r="M500" i="1"/>
  <c r="L500" i="1"/>
  <c r="K500" i="1"/>
  <c r="J500" i="1"/>
  <c r="P499" i="1"/>
  <c r="O499" i="1"/>
  <c r="N499" i="1"/>
  <c r="M499" i="1"/>
  <c r="L499" i="1"/>
  <c r="K499" i="1"/>
  <c r="J499" i="1"/>
  <c r="P498" i="1"/>
  <c r="O498" i="1"/>
  <c r="N498" i="1"/>
  <c r="M498" i="1"/>
  <c r="L498" i="1"/>
  <c r="K498" i="1"/>
  <c r="J498" i="1"/>
  <c r="P497" i="1"/>
  <c r="O497" i="1"/>
  <c r="N497" i="1"/>
  <c r="M497" i="1"/>
  <c r="L497" i="1"/>
  <c r="K497" i="1"/>
  <c r="J497" i="1"/>
  <c r="P496" i="1"/>
  <c r="O496" i="1"/>
  <c r="N496" i="1"/>
  <c r="M496" i="1"/>
  <c r="L496" i="1"/>
  <c r="K496" i="1"/>
  <c r="J496" i="1"/>
  <c r="P495" i="1"/>
  <c r="O495" i="1"/>
  <c r="N495" i="1"/>
  <c r="M495" i="1"/>
  <c r="L495" i="1"/>
  <c r="K495" i="1"/>
  <c r="J495" i="1"/>
  <c r="P494" i="1"/>
  <c r="O494" i="1"/>
  <c r="N494" i="1"/>
  <c r="M494" i="1"/>
  <c r="L494" i="1"/>
  <c r="K494" i="1"/>
  <c r="J494" i="1"/>
  <c r="P493" i="1"/>
  <c r="O493" i="1"/>
  <c r="N493" i="1"/>
  <c r="M493" i="1"/>
  <c r="L493" i="1"/>
  <c r="K493" i="1"/>
  <c r="J493" i="1"/>
  <c r="P492" i="1"/>
  <c r="O492" i="1"/>
  <c r="N492" i="1"/>
  <c r="M492" i="1"/>
  <c r="L492" i="1"/>
  <c r="K492" i="1"/>
  <c r="J492" i="1"/>
  <c r="P491" i="1"/>
  <c r="O491" i="1"/>
  <c r="N491" i="1"/>
  <c r="M491" i="1"/>
  <c r="L491" i="1"/>
  <c r="K491" i="1"/>
  <c r="J491" i="1"/>
  <c r="P490" i="1"/>
  <c r="O490" i="1"/>
  <c r="N490" i="1"/>
  <c r="M490" i="1"/>
  <c r="L490" i="1"/>
  <c r="K490" i="1"/>
  <c r="J490" i="1"/>
  <c r="P489" i="1"/>
  <c r="O489" i="1"/>
  <c r="N489" i="1"/>
  <c r="M489" i="1"/>
  <c r="L489" i="1"/>
  <c r="K489" i="1"/>
  <c r="J489" i="1"/>
  <c r="P488" i="1"/>
  <c r="O488" i="1"/>
  <c r="N488" i="1"/>
  <c r="M488" i="1"/>
  <c r="L488" i="1"/>
  <c r="K488" i="1"/>
  <c r="J488" i="1"/>
  <c r="P487" i="1"/>
  <c r="O487" i="1"/>
  <c r="N487" i="1"/>
  <c r="M487" i="1"/>
  <c r="L487" i="1"/>
  <c r="K487" i="1"/>
  <c r="J487" i="1"/>
  <c r="P486" i="1"/>
  <c r="O486" i="1"/>
  <c r="N486" i="1"/>
  <c r="M486" i="1"/>
  <c r="L486" i="1"/>
  <c r="K486" i="1"/>
  <c r="J486" i="1"/>
  <c r="P485" i="1"/>
  <c r="O485" i="1"/>
  <c r="N485" i="1"/>
  <c r="M485" i="1"/>
  <c r="L485" i="1"/>
  <c r="K485" i="1"/>
  <c r="J485" i="1"/>
  <c r="P484" i="1"/>
  <c r="O484" i="1"/>
  <c r="N484" i="1"/>
  <c r="M484" i="1"/>
  <c r="L484" i="1"/>
  <c r="K484" i="1"/>
  <c r="J484" i="1"/>
  <c r="P483" i="1"/>
  <c r="O483" i="1"/>
  <c r="N483" i="1"/>
  <c r="M483" i="1"/>
  <c r="L483" i="1"/>
  <c r="K483" i="1"/>
  <c r="J483" i="1"/>
  <c r="P482" i="1"/>
  <c r="O482" i="1"/>
  <c r="N482" i="1"/>
  <c r="M482" i="1"/>
  <c r="L482" i="1"/>
  <c r="K482" i="1"/>
  <c r="J482" i="1"/>
  <c r="P481" i="1"/>
  <c r="O481" i="1"/>
  <c r="N481" i="1"/>
  <c r="M481" i="1"/>
  <c r="L481" i="1"/>
  <c r="K481" i="1"/>
  <c r="J481" i="1"/>
  <c r="P480" i="1"/>
  <c r="O480" i="1"/>
  <c r="N480" i="1"/>
  <c r="M480" i="1"/>
  <c r="L480" i="1"/>
  <c r="K480" i="1"/>
  <c r="J480" i="1"/>
  <c r="P479" i="1"/>
  <c r="O479" i="1"/>
  <c r="N479" i="1"/>
  <c r="M479" i="1"/>
  <c r="L479" i="1"/>
  <c r="K479" i="1"/>
  <c r="J479" i="1"/>
  <c r="P478" i="1"/>
  <c r="O478" i="1"/>
  <c r="N478" i="1"/>
  <c r="M478" i="1"/>
  <c r="L478" i="1"/>
  <c r="K478" i="1"/>
  <c r="J478" i="1"/>
  <c r="P477" i="1"/>
  <c r="O477" i="1"/>
  <c r="N477" i="1"/>
  <c r="M477" i="1"/>
  <c r="L477" i="1"/>
  <c r="K477" i="1"/>
  <c r="J477" i="1"/>
  <c r="P476" i="1"/>
  <c r="O476" i="1"/>
  <c r="N476" i="1"/>
  <c r="M476" i="1"/>
  <c r="L476" i="1"/>
  <c r="K476" i="1"/>
  <c r="J476" i="1"/>
  <c r="P475" i="1"/>
  <c r="O475" i="1"/>
  <c r="N475" i="1"/>
  <c r="M475" i="1"/>
  <c r="L475" i="1"/>
  <c r="K475" i="1"/>
  <c r="J475" i="1"/>
  <c r="P474" i="1"/>
  <c r="O474" i="1"/>
  <c r="N474" i="1"/>
  <c r="M474" i="1"/>
  <c r="L474" i="1"/>
  <c r="K474" i="1"/>
  <c r="J474" i="1"/>
  <c r="P473" i="1"/>
  <c r="O473" i="1"/>
  <c r="N473" i="1"/>
  <c r="M473" i="1"/>
  <c r="L473" i="1"/>
  <c r="K473" i="1"/>
  <c r="J473" i="1"/>
  <c r="P472" i="1"/>
  <c r="O472" i="1"/>
  <c r="N472" i="1"/>
  <c r="M472" i="1"/>
  <c r="L472" i="1"/>
  <c r="K472" i="1"/>
  <c r="J472" i="1"/>
  <c r="P471" i="1"/>
  <c r="O471" i="1"/>
  <c r="N471" i="1"/>
  <c r="M471" i="1"/>
  <c r="L471" i="1"/>
  <c r="K471" i="1"/>
  <c r="J471" i="1"/>
  <c r="P470" i="1"/>
  <c r="O470" i="1"/>
  <c r="N470" i="1"/>
  <c r="M470" i="1"/>
  <c r="L470" i="1"/>
  <c r="K470" i="1"/>
  <c r="J470" i="1"/>
  <c r="P469" i="1"/>
  <c r="O469" i="1"/>
  <c r="N469" i="1"/>
  <c r="M469" i="1"/>
  <c r="L469" i="1"/>
  <c r="K469" i="1"/>
  <c r="J469" i="1"/>
  <c r="P468" i="1"/>
  <c r="O468" i="1"/>
  <c r="N468" i="1"/>
  <c r="M468" i="1"/>
  <c r="L468" i="1"/>
  <c r="K468" i="1"/>
  <c r="J468" i="1"/>
  <c r="P467" i="1"/>
  <c r="O467" i="1"/>
  <c r="N467" i="1"/>
  <c r="M467" i="1"/>
  <c r="L467" i="1"/>
  <c r="K467" i="1"/>
  <c r="J467" i="1"/>
  <c r="P466" i="1"/>
  <c r="O466" i="1"/>
  <c r="N466" i="1"/>
  <c r="M466" i="1"/>
  <c r="L466" i="1"/>
  <c r="K466" i="1"/>
  <c r="J466" i="1"/>
  <c r="P465" i="1"/>
  <c r="O465" i="1"/>
  <c r="N465" i="1"/>
  <c r="M465" i="1"/>
  <c r="L465" i="1"/>
  <c r="K465" i="1"/>
  <c r="J465" i="1"/>
  <c r="P464" i="1"/>
  <c r="O464" i="1"/>
  <c r="N464" i="1"/>
  <c r="M464" i="1"/>
  <c r="L464" i="1"/>
  <c r="K464" i="1"/>
  <c r="J464" i="1"/>
  <c r="P463" i="1"/>
  <c r="O463" i="1"/>
  <c r="N463" i="1"/>
  <c r="M463" i="1"/>
  <c r="L463" i="1"/>
  <c r="K463" i="1"/>
  <c r="J463" i="1"/>
  <c r="P462" i="1"/>
  <c r="O462" i="1"/>
  <c r="N462" i="1"/>
  <c r="M462" i="1"/>
  <c r="L462" i="1"/>
  <c r="K462" i="1"/>
  <c r="J462" i="1"/>
  <c r="P461" i="1"/>
  <c r="O461" i="1"/>
  <c r="N461" i="1"/>
  <c r="M461" i="1"/>
  <c r="L461" i="1"/>
  <c r="K461" i="1"/>
  <c r="J461" i="1"/>
  <c r="P460" i="1"/>
  <c r="O460" i="1"/>
  <c r="N460" i="1"/>
  <c r="M460" i="1"/>
  <c r="L460" i="1"/>
  <c r="K460" i="1"/>
  <c r="J460" i="1"/>
  <c r="P459" i="1"/>
  <c r="O459" i="1"/>
  <c r="N459" i="1"/>
  <c r="M459" i="1"/>
  <c r="L459" i="1"/>
  <c r="K459" i="1"/>
  <c r="J459" i="1"/>
  <c r="P458" i="1"/>
  <c r="O458" i="1"/>
  <c r="N458" i="1"/>
  <c r="M458" i="1"/>
  <c r="L458" i="1"/>
  <c r="K458" i="1"/>
  <c r="J458" i="1"/>
  <c r="P457" i="1"/>
  <c r="O457" i="1"/>
  <c r="N457" i="1"/>
  <c r="M457" i="1"/>
  <c r="L457" i="1"/>
  <c r="K457" i="1"/>
  <c r="J457" i="1"/>
  <c r="P456" i="1"/>
  <c r="O456" i="1"/>
  <c r="N456" i="1"/>
  <c r="M456" i="1"/>
  <c r="L456" i="1"/>
  <c r="K456" i="1"/>
  <c r="J456" i="1"/>
  <c r="P455" i="1"/>
  <c r="O455" i="1"/>
  <c r="N455" i="1"/>
  <c r="M455" i="1"/>
  <c r="L455" i="1"/>
  <c r="K455" i="1"/>
  <c r="J455" i="1"/>
  <c r="P454" i="1"/>
  <c r="O454" i="1"/>
  <c r="N454" i="1"/>
  <c r="M454" i="1"/>
  <c r="L454" i="1"/>
  <c r="K454" i="1"/>
  <c r="J454" i="1"/>
  <c r="P453" i="1"/>
  <c r="O453" i="1"/>
  <c r="N453" i="1"/>
  <c r="M453" i="1"/>
  <c r="L453" i="1"/>
  <c r="K453" i="1"/>
  <c r="J453" i="1"/>
  <c r="P452" i="1"/>
  <c r="O452" i="1"/>
  <c r="N452" i="1"/>
  <c r="M452" i="1"/>
  <c r="L452" i="1"/>
  <c r="K452" i="1"/>
  <c r="J452" i="1"/>
  <c r="P451" i="1"/>
  <c r="O451" i="1"/>
  <c r="N451" i="1"/>
  <c r="M451" i="1"/>
  <c r="L451" i="1"/>
  <c r="K451" i="1"/>
  <c r="J451" i="1"/>
  <c r="P450" i="1"/>
  <c r="O450" i="1"/>
  <c r="N450" i="1"/>
  <c r="M450" i="1"/>
  <c r="L450" i="1"/>
  <c r="K450" i="1"/>
  <c r="J450" i="1"/>
  <c r="P449" i="1"/>
  <c r="O449" i="1"/>
  <c r="N449" i="1"/>
  <c r="M449" i="1"/>
  <c r="L449" i="1"/>
  <c r="K449" i="1"/>
  <c r="J449" i="1"/>
  <c r="P448" i="1"/>
  <c r="O448" i="1"/>
  <c r="N448" i="1"/>
  <c r="M448" i="1"/>
  <c r="L448" i="1"/>
  <c r="K448" i="1"/>
  <c r="J448" i="1"/>
  <c r="P447" i="1"/>
  <c r="O447" i="1"/>
  <c r="N447" i="1"/>
  <c r="M447" i="1"/>
  <c r="L447" i="1"/>
  <c r="K447" i="1"/>
  <c r="J447" i="1"/>
  <c r="P446" i="1"/>
  <c r="O446" i="1"/>
  <c r="N446" i="1"/>
  <c r="M446" i="1"/>
  <c r="L446" i="1"/>
  <c r="K446" i="1"/>
  <c r="J446" i="1"/>
  <c r="P445" i="1"/>
  <c r="O445" i="1"/>
  <c r="N445" i="1"/>
  <c r="M445" i="1"/>
  <c r="L445" i="1"/>
  <c r="K445" i="1"/>
  <c r="J445" i="1"/>
  <c r="P444" i="1"/>
  <c r="O444" i="1"/>
  <c r="N444" i="1"/>
  <c r="M444" i="1"/>
  <c r="L444" i="1"/>
  <c r="K444" i="1"/>
  <c r="J444" i="1"/>
  <c r="P443" i="1"/>
  <c r="O443" i="1"/>
  <c r="N443" i="1"/>
  <c r="M443" i="1"/>
  <c r="L443" i="1"/>
  <c r="K443" i="1"/>
  <c r="J443" i="1"/>
  <c r="P442" i="1"/>
  <c r="O442" i="1"/>
  <c r="N442" i="1"/>
  <c r="M442" i="1"/>
  <c r="L442" i="1"/>
  <c r="K442" i="1"/>
  <c r="J442" i="1"/>
  <c r="P441" i="1"/>
  <c r="O441" i="1"/>
  <c r="N441" i="1"/>
  <c r="M441" i="1"/>
  <c r="L441" i="1"/>
  <c r="K441" i="1"/>
  <c r="J441" i="1"/>
  <c r="P440" i="1"/>
  <c r="O440" i="1"/>
  <c r="N440" i="1"/>
  <c r="M440" i="1"/>
  <c r="L440" i="1"/>
  <c r="K440" i="1"/>
  <c r="J440" i="1"/>
  <c r="P439" i="1"/>
  <c r="O439" i="1"/>
  <c r="N439" i="1"/>
  <c r="M439" i="1"/>
  <c r="L439" i="1"/>
  <c r="K439" i="1"/>
  <c r="J439" i="1"/>
  <c r="P438" i="1"/>
  <c r="O438" i="1"/>
  <c r="N438" i="1"/>
  <c r="M438" i="1"/>
  <c r="L438" i="1"/>
  <c r="K438" i="1"/>
  <c r="J438" i="1"/>
  <c r="P437" i="1"/>
  <c r="O437" i="1"/>
  <c r="N437" i="1"/>
  <c r="M437" i="1"/>
  <c r="L437" i="1"/>
  <c r="K437" i="1"/>
  <c r="J437" i="1"/>
  <c r="P436" i="1"/>
  <c r="O436" i="1"/>
  <c r="N436" i="1"/>
  <c r="M436" i="1"/>
  <c r="L436" i="1"/>
  <c r="K436" i="1"/>
  <c r="J436" i="1"/>
  <c r="P435" i="1"/>
  <c r="O435" i="1"/>
  <c r="N435" i="1"/>
  <c r="M435" i="1"/>
  <c r="L435" i="1"/>
  <c r="K435" i="1"/>
  <c r="J435" i="1"/>
  <c r="P434" i="1"/>
  <c r="O434" i="1"/>
  <c r="N434" i="1"/>
  <c r="M434" i="1"/>
  <c r="L434" i="1"/>
  <c r="K434" i="1"/>
  <c r="J434" i="1"/>
  <c r="P433" i="1"/>
  <c r="O433" i="1"/>
  <c r="N433" i="1"/>
  <c r="M433" i="1"/>
  <c r="L433" i="1"/>
  <c r="K433" i="1"/>
  <c r="J433" i="1"/>
  <c r="P432" i="1"/>
  <c r="O432" i="1"/>
  <c r="N432" i="1"/>
  <c r="M432" i="1"/>
  <c r="L432" i="1"/>
  <c r="K432" i="1"/>
  <c r="J432" i="1"/>
  <c r="P431" i="1"/>
  <c r="O431" i="1"/>
  <c r="N431" i="1"/>
  <c r="M431" i="1"/>
  <c r="L431" i="1"/>
  <c r="K431" i="1"/>
  <c r="J431" i="1"/>
  <c r="P430" i="1"/>
  <c r="O430" i="1"/>
  <c r="N430" i="1"/>
  <c r="M430" i="1"/>
  <c r="L430" i="1"/>
  <c r="K430" i="1"/>
  <c r="J430" i="1"/>
  <c r="P429" i="1"/>
  <c r="O429" i="1"/>
  <c r="N429" i="1"/>
  <c r="M429" i="1"/>
  <c r="L429" i="1"/>
  <c r="K429" i="1"/>
  <c r="J429" i="1"/>
  <c r="P428" i="1"/>
  <c r="O428" i="1"/>
  <c r="N428" i="1"/>
  <c r="M428" i="1"/>
  <c r="L428" i="1"/>
  <c r="K428" i="1"/>
  <c r="J428" i="1"/>
  <c r="P427" i="1"/>
  <c r="O427" i="1"/>
  <c r="N427" i="1"/>
  <c r="M427" i="1"/>
  <c r="L427" i="1"/>
  <c r="K427" i="1"/>
  <c r="J427" i="1"/>
  <c r="P426" i="1"/>
  <c r="O426" i="1"/>
  <c r="N426" i="1"/>
  <c r="M426" i="1"/>
  <c r="L426" i="1"/>
  <c r="K426" i="1"/>
  <c r="J426" i="1"/>
  <c r="P425" i="1"/>
  <c r="O425" i="1"/>
  <c r="N425" i="1"/>
  <c r="M425" i="1"/>
  <c r="L425" i="1"/>
  <c r="K425" i="1"/>
  <c r="J425" i="1"/>
  <c r="P424" i="1"/>
  <c r="O424" i="1"/>
  <c r="N424" i="1"/>
  <c r="M424" i="1"/>
  <c r="L424" i="1"/>
  <c r="K424" i="1"/>
  <c r="J424" i="1"/>
  <c r="P423" i="1"/>
  <c r="O423" i="1"/>
  <c r="N423" i="1"/>
  <c r="M423" i="1"/>
  <c r="L423" i="1"/>
  <c r="K423" i="1"/>
  <c r="J423" i="1"/>
  <c r="P422" i="1"/>
  <c r="O422" i="1"/>
  <c r="N422" i="1"/>
  <c r="M422" i="1"/>
  <c r="L422" i="1"/>
  <c r="K422" i="1"/>
  <c r="J422" i="1"/>
  <c r="P421" i="1"/>
  <c r="O421" i="1"/>
  <c r="N421" i="1"/>
  <c r="M421" i="1"/>
  <c r="L421" i="1"/>
  <c r="K421" i="1"/>
  <c r="J421" i="1"/>
  <c r="P420" i="1"/>
  <c r="O420" i="1"/>
  <c r="N420" i="1"/>
  <c r="M420" i="1"/>
  <c r="L420" i="1"/>
  <c r="K420" i="1"/>
  <c r="J420" i="1"/>
  <c r="P419" i="1"/>
  <c r="O419" i="1"/>
  <c r="N419" i="1"/>
  <c r="M419" i="1"/>
  <c r="L419" i="1"/>
  <c r="K419" i="1"/>
  <c r="J419" i="1"/>
  <c r="P418" i="1"/>
  <c r="O418" i="1"/>
  <c r="N418" i="1"/>
  <c r="M418" i="1"/>
  <c r="L418" i="1"/>
  <c r="K418" i="1"/>
  <c r="J418" i="1"/>
  <c r="P417" i="1"/>
  <c r="O417" i="1"/>
  <c r="N417" i="1"/>
  <c r="M417" i="1"/>
  <c r="L417" i="1"/>
  <c r="K417" i="1"/>
  <c r="J417" i="1"/>
  <c r="P416" i="1"/>
  <c r="O416" i="1"/>
  <c r="N416" i="1"/>
  <c r="M416" i="1"/>
  <c r="L416" i="1"/>
  <c r="K416" i="1"/>
  <c r="J416" i="1"/>
  <c r="P415" i="1"/>
  <c r="O415" i="1"/>
  <c r="N415" i="1"/>
  <c r="M415" i="1"/>
  <c r="L415" i="1"/>
  <c r="K415" i="1"/>
  <c r="J415" i="1"/>
  <c r="P414" i="1"/>
  <c r="O414" i="1"/>
  <c r="N414" i="1"/>
  <c r="M414" i="1"/>
  <c r="L414" i="1"/>
  <c r="K414" i="1"/>
  <c r="J414" i="1"/>
  <c r="P413" i="1"/>
  <c r="O413" i="1"/>
  <c r="N413" i="1"/>
  <c r="M413" i="1"/>
  <c r="L413" i="1"/>
  <c r="K413" i="1"/>
  <c r="J413" i="1"/>
  <c r="P412" i="1"/>
  <c r="O412" i="1"/>
  <c r="N412" i="1"/>
  <c r="M412" i="1"/>
  <c r="L412" i="1"/>
  <c r="K412" i="1"/>
  <c r="J412" i="1"/>
  <c r="P411" i="1"/>
  <c r="O411" i="1"/>
  <c r="N411" i="1"/>
  <c r="M411" i="1"/>
  <c r="L411" i="1"/>
  <c r="K411" i="1"/>
  <c r="J411" i="1"/>
  <c r="P410" i="1"/>
  <c r="O410" i="1"/>
  <c r="N410" i="1"/>
  <c r="M410" i="1"/>
  <c r="L410" i="1"/>
  <c r="K410" i="1"/>
  <c r="J410" i="1"/>
  <c r="P409" i="1"/>
  <c r="O409" i="1"/>
  <c r="N409" i="1"/>
  <c r="M409" i="1"/>
  <c r="L409" i="1"/>
  <c r="K409" i="1"/>
  <c r="J409" i="1"/>
  <c r="P408" i="1"/>
  <c r="O408" i="1"/>
  <c r="N408" i="1"/>
  <c r="M408" i="1"/>
  <c r="L408" i="1"/>
  <c r="K408" i="1"/>
  <c r="J408" i="1"/>
  <c r="P407" i="1"/>
  <c r="O407" i="1"/>
  <c r="N407" i="1"/>
  <c r="M407" i="1"/>
  <c r="L407" i="1"/>
  <c r="K407" i="1"/>
  <c r="J407" i="1"/>
  <c r="P406" i="1"/>
  <c r="O406" i="1"/>
  <c r="N406" i="1"/>
  <c r="M406" i="1"/>
  <c r="L406" i="1"/>
  <c r="K406" i="1"/>
  <c r="J406" i="1"/>
  <c r="P405" i="1"/>
  <c r="O405" i="1"/>
  <c r="N405" i="1"/>
  <c r="M405" i="1"/>
  <c r="L405" i="1"/>
  <c r="K405" i="1"/>
  <c r="J405" i="1"/>
  <c r="P404" i="1"/>
  <c r="O404" i="1"/>
  <c r="N404" i="1"/>
  <c r="M404" i="1"/>
  <c r="L404" i="1"/>
  <c r="K404" i="1"/>
  <c r="J404" i="1"/>
  <c r="P403" i="1"/>
  <c r="O403" i="1"/>
  <c r="N403" i="1"/>
  <c r="M403" i="1"/>
  <c r="L403" i="1"/>
  <c r="K403" i="1"/>
  <c r="J403" i="1"/>
  <c r="P402" i="1"/>
  <c r="O402" i="1"/>
  <c r="N402" i="1"/>
  <c r="M402" i="1"/>
  <c r="L402" i="1"/>
  <c r="K402" i="1"/>
  <c r="J402" i="1"/>
  <c r="P401" i="1"/>
  <c r="O401" i="1"/>
  <c r="N401" i="1"/>
  <c r="M401" i="1"/>
  <c r="L401" i="1"/>
  <c r="K401" i="1"/>
  <c r="J401" i="1"/>
  <c r="P400" i="1"/>
  <c r="O400" i="1"/>
  <c r="N400" i="1"/>
  <c r="M400" i="1"/>
  <c r="L400" i="1"/>
  <c r="K400" i="1"/>
  <c r="J400" i="1"/>
  <c r="P399" i="1"/>
  <c r="O399" i="1"/>
  <c r="N399" i="1"/>
  <c r="M399" i="1"/>
  <c r="L399" i="1"/>
  <c r="K399" i="1"/>
  <c r="J399" i="1"/>
  <c r="P398" i="1"/>
  <c r="O398" i="1"/>
  <c r="N398" i="1"/>
  <c r="M398" i="1"/>
  <c r="L398" i="1"/>
  <c r="K398" i="1"/>
  <c r="J398" i="1"/>
  <c r="P397" i="1"/>
  <c r="O397" i="1"/>
  <c r="N397" i="1"/>
  <c r="M397" i="1"/>
  <c r="L397" i="1"/>
  <c r="K397" i="1"/>
  <c r="J397" i="1"/>
  <c r="P396" i="1"/>
  <c r="O396" i="1"/>
  <c r="N396" i="1"/>
  <c r="M396" i="1"/>
  <c r="L396" i="1"/>
  <c r="K396" i="1"/>
  <c r="J396" i="1"/>
  <c r="P395" i="1"/>
  <c r="O395" i="1"/>
  <c r="N395" i="1"/>
  <c r="M395" i="1"/>
  <c r="L395" i="1"/>
  <c r="K395" i="1"/>
  <c r="J395" i="1"/>
  <c r="P394" i="1"/>
  <c r="O394" i="1"/>
  <c r="N394" i="1"/>
  <c r="M394" i="1"/>
  <c r="L394" i="1"/>
  <c r="K394" i="1"/>
  <c r="J394" i="1"/>
  <c r="P393" i="1"/>
  <c r="O393" i="1"/>
  <c r="N393" i="1"/>
  <c r="M393" i="1"/>
  <c r="L393" i="1"/>
  <c r="K393" i="1"/>
  <c r="J393" i="1"/>
  <c r="P392" i="1"/>
  <c r="O392" i="1"/>
  <c r="N392" i="1"/>
  <c r="M392" i="1"/>
  <c r="L392" i="1"/>
  <c r="K392" i="1"/>
  <c r="J392" i="1"/>
  <c r="P391" i="1"/>
  <c r="O391" i="1"/>
  <c r="N391" i="1"/>
  <c r="M391" i="1"/>
  <c r="L391" i="1"/>
  <c r="K391" i="1"/>
  <c r="J391" i="1"/>
  <c r="P390" i="1"/>
  <c r="O390" i="1"/>
  <c r="N390" i="1"/>
  <c r="M390" i="1"/>
  <c r="L390" i="1"/>
  <c r="K390" i="1"/>
  <c r="J390" i="1"/>
  <c r="P389" i="1"/>
  <c r="O389" i="1"/>
  <c r="N389" i="1"/>
  <c r="M389" i="1"/>
  <c r="L389" i="1"/>
  <c r="K389" i="1"/>
  <c r="J389" i="1"/>
  <c r="P388" i="1"/>
  <c r="O388" i="1"/>
  <c r="N388" i="1"/>
  <c r="M388" i="1"/>
  <c r="L388" i="1"/>
  <c r="K388" i="1"/>
  <c r="J388" i="1"/>
  <c r="P387" i="1"/>
  <c r="O387" i="1"/>
  <c r="N387" i="1"/>
  <c r="M387" i="1"/>
  <c r="L387" i="1"/>
  <c r="K387" i="1"/>
  <c r="J387" i="1"/>
  <c r="P386" i="1"/>
  <c r="O386" i="1"/>
  <c r="N386" i="1"/>
  <c r="M386" i="1"/>
  <c r="L386" i="1"/>
  <c r="K386" i="1"/>
  <c r="J386" i="1"/>
  <c r="P385" i="1"/>
  <c r="O385" i="1"/>
  <c r="N385" i="1"/>
  <c r="M385" i="1"/>
  <c r="L385" i="1"/>
  <c r="K385" i="1"/>
  <c r="J385" i="1"/>
  <c r="P384" i="1"/>
  <c r="O384" i="1"/>
  <c r="N384" i="1"/>
  <c r="M384" i="1"/>
  <c r="L384" i="1"/>
  <c r="K384" i="1"/>
  <c r="J384" i="1"/>
  <c r="P383" i="1"/>
  <c r="O383" i="1"/>
  <c r="N383" i="1"/>
  <c r="M383" i="1"/>
  <c r="L383" i="1"/>
  <c r="K383" i="1"/>
  <c r="J383" i="1"/>
  <c r="P382" i="1"/>
  <c r="O382" i="1"/>
  <c r="N382" i="1"/>
  <c r="M382" i="1"/>
  <c r="L382" i="1"/>
  <c r="K382" i="1"/>
  <c r="J382" i="1"/>
  <c r="P381" i="1"/>
  <c r="O381" i="1"/>
  <c r="N381" i="1"/>
  <c r="M381" i="1"/>
  <c r="L381" i="1"/>
  <c r="K381" i="1"/>
  <c r="J381" i="1"/>
  <c r="P380" i="1"/>
  <c r="O380" i="1"/>
  <c r="N380" i="1"/>
  <c r="M380" i="1"/>
  <c r="L380" i="1"/>
  <c r="K380" i="1"/>
  <c r="J380" i="1"/>
  <c r="P379" i="1"/>
  <c r="O379" i="1"/>
  <c r="N379" i="1"/>
  <c r="M379" i="1"/>
  <c r="L379" i="1"/>
  <c r="K379" i="1"/>
  <c r="J379" i="1"/>
  <c r="P378" i="1"/>
  <c r="O378" i="1"/>
  <c r="N378" i="1"/>
  <c r="M378" i="1"/>
  <c r="L378" i="1"/>
  <c r="K378" i="1"/>
  <c r="J378" i="1"/>
  <c r="P377" i="1"/>
  <c r="O377" i="1"/>
  <c r="N377" i="1"/>
  <c r="M377" i="1"/>
  <c r="L377" i="1"/>
  <c r="K377" i="1"/>
  <c r="J377" i="1"/>
  <c r="P376" i="1"/>
  <c r="O376" i="1"/>
  <c r="N376" i="1"/>
  <c r="M376" i="1"/>
  <c r="L376" i="1"/>
  <c r="K376" i="1"/>
  <c r="J376" i="1"/>
  <c r="P375" i="1"/>
  <c r="O375" i="1"/>
  <c r="N375" i="1"/>
  <c r="M375" i="1"/>
  <c r="L375" i="1"/>
  <c r="K375" i="1"/>
  <c r="J375" i="1"/>
  <c r="P374" i="1"/>
  <c r="O374" i="1"/>
  <c r="N374" i="1"/>
  <c r="M374" i="1"/>
  <c r="L374" i="1"/>
  <c r="K374" i="1"/>
  <c r="J374" i="1"/>
  <c r="P373" i="1"/>
  <c r="O373" i="1"/>
  <c r="N373" i="1"/>
  <c r="M373" i="1"/>
  <c r="L373" i="1"/>
  <c r="K373" i="1"/>
  <c r="J373" i="1"/>
  <c r="P372" i="1"/>
  <c r="O372" i="1"/>
  <c r="N372" i="1"/>
  <c r="M372" i="1"/>
  <c r="L372" i="1"/>
  <c r="K372" i="1"/>
  <c r="J372" i="1"/>
  <c r="P371" i="1"/>
  <c r="O371" i="1"/>
  <c r="N371" i="1"/>
  <c r="M371" i="1"/>
  <c r="L371" i="1"/>
  <c r="K371" i="1"/>
  <c r="J371" i="1"/>
  <c r="P370" i="1"/>
  <c r="O370" i="1"/>
  <c r="N370" i="1"/>
  <c r="M370" i="1"/>
  <c r="L370" i="1"/>
  <c r="K370" i="1"/>
  <c r="J370" i="1"/>
  <c r="P369" i="1"/>
  <c r="O369" i="1"/>
  <c r="N369" i="1"/>
  <c r="M369" i="1"/>
  <c r="L369" i="1"/>
  <c r="K369" i="1"/>
  <c r="J369" i="1"/>
  <c r="P368" i="1"/>
  <c r="O368" i="1"/>
  <c r="N368" i="1"/>
  <c r="M368" i="1"/>
  <c r="L368" i="1"/>
  <c r="K368" i="1"/>
  <c r="J368" i="1"/>
  <c r="P367" i="1"/>
  <c r="O367" i="1"/>
  <c r="N367" i="1"/>
  <c r="M367" i="1"/>
  <c r="L367" i="1"/>
  <c r="K367" i="1"/>
  <c r="J367" i="1"/>
  <c r="P366" i="1"/>
  <c r="O366" i="1"/>
  <c r="N366" i="1"/>
  <c r="M366" i="1"/>
  <c r="L366" i="1"/>
  <c r="K366" i="1"/>
  <c r="J366" i="1"/>
  <c r="P365" i="1"/>
  <c r="O365" i="1"/>
  <c r="N365" i="1"/>
  <c r="M365" i="1"/>
  <c r="L365" i="1"/>
  <c r="K365" i="1"/>
  <c r="J365" i="1"/>
  <c r="P364" i="1"/>
  <c r="O364" i="1"/>
  <c r="N364" i="1"/>
  <c r="M364" i="1"/>
  <c r="L364" i="1"/>
  <c r="K364" i="1"/>
  <c r="J364" i="1"/>
  <c r="P363" i="1"/>
  <c r="O363" i="1"/>
  <c r="N363" i="1"/>
  <c r="M363" i="1"/>
  <c r="L363" i="1"/>
  <c r="K363" i="1"/>
  <c r="J363" i="1"/>
  <c r="P362" i="1"/>
  <c r="O362" i="1"/>
  <c r="N362" i="1"/>
  <c r="M362" i="1"/>
  <c r="L362" i="1"/>
  <c r="K362" i="1"/>
  <c r="J362" i="1"/>
  <c r="P361" i="1"/>
  <c r="O361" i="1"/>
  <c r="N361" i="1"/>
  <c r="M361" i="1"/>
  <c r="L361" i="1"/>
  <c r="K361" i="1"/>
  <c r="J361" i="1"/>
  <c r="P360" i="1"/>
  <c r="O360" i="1"/>
  <c r="N360" i="1"/>
  <c r="M360" i="1"/>
  <c r="L360" i="1"/>
  <c r="K360" i="1"/>
  <c r="J360" i="1"/>
  <c r="P359" i="1"/>
  <c r="O359" i="1"/>
  <c r="N359" i="1"/>
  <c r="M359" i="1"/>
  <c r="L359" i="1"/>
  <c r="K359" i="1"/>
  <c r="J359" i="1"/>
  <c r="P358" i="1"/>
  <c r="O358" i="1"/>
  <c r="N358" i="1"/>
  <c r="M358" i="1"/>
  <c r="L358" i="1"/>
  <c r="K358" i="1"/>
  <c r="J358" i="1"/>
  <c r="P357" i="1"/>
  <c r="O357" i="1"/>
  <c r="N357" i="1"/>
  <c r="M357" i="1"/>
  <c r="L357" i="1"/>
  <c r="K357" i="1"/>
  <c r="J357" i="1"/>
  <c r="P356" i="1"/>
  <c r="O356" i="1"/>
  <c r="N356" i="1"/>
  <c r="M356" i="1"/>
  <c r="L356" i="1"/>
  <c r="K356" i="1"/>
  <c r="J356" i="1"/>
  <c r="P355" i="1"/>
  <c r="O355" i="1"/>
  <c r="N355" i="1"/>
  <c r="M355" i="1"/>
  <c r="L355" i="1"/>
  <c r="K355" i="1"/>
  <c r="J355" i="1"/>
  <c r="P354" i="1"/>
  <c r="O354" i="1"/>
  <c r="N354" i="1"/>
  <c r="M354" i="1"/>
  <c r="L354" i="1"/>
  <c r="K354" i="1"/>
  <c r="J354" i="1"/>
  <c r="P353" i="1"/>
  <c r="O353" i="1"/>
  <c r="N353" i="1"/>
  <c r="M353" i="1"/>
  <c r="L353" i="1"/>
  <c r="K353" i="1"/>
  <c r="J353" i="1"/>
  <c r="P352" i="1"/>
  <c r="O352" i="1"/>
  <c r="N352" i="1"/>
  <c r="M352" i="1"/>
  <c r="L352" i="1"/>
  <c r="K352" i="1"/>
  <c r="J352" i="1"/>
  <c r="P351" i="1"/>
  <c r="O351" i="1"/>
  <c r="N351" i="1"/>
  <c r="M351" i="1"/>
  <c r="L351" i="1"/>
  <c r="K351" i="1"/>
  <c r="J351" i="1"/>
  <c r="P350" i="1"/>
  <c r="O350" i="1"/>
  <c r="N350" i="1"/>
  <c r="M350" i="1"/>
  <c r="L350" i="1"/>
  <c r="K350" i="1"/>
  <c r="J350" i="1"/>
  <c r="P349" i="1"/>
  <c r="O349" i="1"/>
  <c r="N349" i="1"/>
  <c r="M349" i="1"/>
  <c r="L349" i="1"/>
  <c r="K349" i="1"/>
  <c r="J349" i="1"/>
  <c r="P348" i="1"/>
  <c r="O348" i="1"/>
  <c r="N348" i="1"/>
  <c r="M348" i="1"/>
  <c r="L348" i="1"/>
  <c r="K348" i="1"/>
  <c r="J348" i="1"/>
  <c r="P347" i="1"/>
  <c r="O347" i="1"/>
  <c r="N347" i="1"/>
  <c r="M347" i="1"/>
  <c r="L347" i="1"/>
  <c r="K347" i="1"/>
  <c r="J347" i="1"/>
  <c r="P346" i="1"/>
  <c r="O346" i="1"/>
  <c r="N346" i="1"/>
  <c r="M346" i="1"/>
  <c r="L346" i="1"/>
  <c r="K346" i="1"/>
  <c r="J346" i="1"/>
  <c r="P345" i="1"/>
  <c r="O345" i="1"/>
  <c r="N345" i="1"/>
  <c r="M345" i="1"/>
  <c r="L345" i="1"/>
  <c r="K345" i="1"/>
  <c r="J345" i="1"/>
  <c r="P344" i="1"/>
  <c r="O344" i="1"/>
  <c r="N344" i="1"/>
  <c r="M344" i="1"/>
  <c r="L344" i="1"/>
  <c r="K344" i="1"/>
  <c r="J344" i="1"/>
  <c r="P343" i="1"/>
  <c r="O343" i="1"/>
  <c r="N343" i="1"/>
  <c r="M343" i="1"/>
  <c r="L343" i="1"/>
  <c r="K343" i="1"/>
  <c r="J343" i="1"/>
  <c r="P342" i="1"/>
  <c r="O342" i="1"/>
  <c r="N342" i="1"/>
  <c r="M342" i="1"/>
  <c r="L342" i="1"/>
  <c r="K342" i="1"/>
  <c r="J342" i="1"/>
  <c r="P341" i="1"/>
  <c r="O341" i="1"/>
  <c r="N341" i="1"/>
  <c r="M341" i="1"/>
  <c r="L341" i="1"/>
  <c r="K341" i="1"/>
  <c r="J341" i="1"/>
  <c r="P340" i="1"/>
  <c r="O340" i="1"/>
  <c r="N340" i="1"/>
  <c r="M340" i="1"/>
  <c r="L340" i="1"/>
  <c r="K340" i="1"/>
  <c r="J340" i="1"/>
  <c r="P339" i="1"/>
  <c r="O339" i="1"/>
  <c r="N339" i="1"/>
  <c r="M339" i="1"/>
  <c r="L339" i="1"/>
  <c r="K339" i="1"/>
  <c r="J339" i="1"/>
  <c r="P338" i="1"/>
  <c r="O338" i="1"/>
  <c r="N338" i="1"/>
  <c r="M338" i="1"/>
  <c r="L338" i="1"/>
  <c r="K338" i="1"/>
  <c r="J338" i="1"/>
  <c r="P337" i="1"/>
  <c r="O337" i="1"/>
  <c r="N337" i="1"/>
  <c r="M337" i="1"/>
  <c r="L337" i="1"/>
  <c r="K337" i="1"/>
  <c r="J337" i="1"/>
  <c r="P336" i="1"/>
  <c r="O336" i="1"/>
  <c r="N336" i="1"/>
  <c r="M336" i="1"/>
  <c r="L336" i="1"/>
  <c r="K336" i="1"/>
  <c r="J336" i="1"/>
  <c r="P335" i="1"/>
  <c r="O335" i="1"/>
  <c r="N335" i="1"/>
  <c r="M335" i="1"/>
  <c r="L335" i="1"/>
  <c r="K335" i="1"/>
  <c r="J335" i="1"/>
  <c r="P334" i="1"/>
  <c r="O334" i="1"/>
  <c r="N334" i="1"/>
  <c r="M334" i="1"/>
  <c r="L334" i="1"/>
  <c r="K334" i="1"/>
  <c r="J334" i="1"/>
  <c r="P333" i="1"/>
  <c r="O333" i="1"/>
  <c r="N333" i="1"/>
  <c r="M333" i="1"/>
  <c r="L333" i="1"/>
  <c r="K333" i="1"/>
  <c r="J333" i="1"/>
  <c r="P332" i="1"/>
  <c r="O332" i="1"/>
  <c r="N332" i="1"/>
  <c r="M332" i="1"/>
  <c r="L332" i="1"/>
  <c r="K332" i="1"/>
  <c r="J332" i="1"/>
  <c r="P331" i="1"/>
  <c r="O331" i="1"/>
  <c r="N331" i="1"/>
  <c r="M331" i="1"/>
  <c r="L331" i="1"/>
  <c r="K331" i="1"/>
  <c r="J331" i="1"/>
  <c r="P330" i="1"/>
  <c r="O330" i="1"/>
  <c r="N330" i="1"/>
  <c r="M330" i="1"/>
  <c r="L330" i="1"/>
  <c r="K330" i="1"/>
  <c r="J330" i="1"/>
  <c r="P329" i="1"/>
  <c r="O329" i="1"/>
  <c r="N329" i="1"/>
  <c r="M329" i="1"/>
  <c r="L329" i="1"/>
  <c r="K329" i="1"/>
  <c r="J329" i="1"/>
  <c r="P328" i="1"/>
  <c r="O328" i="1"/>
  <c r="N328" i="1"/>
  <c r="M328" i="1"/>
  <c r="L328" i="1"/>
  <c r="K328" i="1"/>
  <c r="J328" i="1"/>
  <c r="P327" i="1"/>
  <c r="O327" i="1"/>
  <c r="N327" i="1"/>
  <c r="M327" i="1"/>
  <c r="L327" i="1"/>
  <c r="K327" i="1"/>
  <c r="J327" i="1"/>
  <c r="P326" i="1"/>
  <c r="O326" i="1"/>
  <c r="N326" i="1"/>
  <c r="M326" i="1"/>
  <c r="L326" i="1"/>
  <c r="K326" i="1"/>
  <c r="J326" i="1"/>
  <c r="P325" i="1"/>
  <c r="O325" i="1"/>
  <c r="N325" i="1"/>
  <c r="M325" i="1"/>
  <c r="L325" i="1"/>
  <c r="K325" i="1"/>
  <c r="J325" i="1"/>
  <c r="P324" i="1"/>
  <c r="O324" i="1"/>
  <c r="N324" i="1"/>
  <c r="M324" i="1"/>
  <c r="L324" i="1"/>
  <c r="K324" i="1"/>
  <c r="J324" i="1"/>
  <c r="P323" i="1"/>
  <c r="O323" i="1"/>
  <c r="N323" i="1"/>
  <c r="M323" i="1"/>
  <c r="L323" i="1"/>
  <c r="K323" i="1"/>
  <c r="J323" i="1"/>
  <c r="P322" i="1"/>
  <c r="O322" i="1"/>
  <c r="N322" i="1"/>
  <c r="M322" i="1"/>
  <c r="L322" i="1"/>
  <c r="K322" i="1"/>
  <c r="J322" i="1"/>
  <c r="P321" i="1"/>
  <c r="O321" i="1"/>
  <c r="N321" i="1"/>
  <c r="M321" i="1"/>
  <c r="L321" i="1"/>
  <c r="K321" i="1"/>
  <c r="J321" i="1"/>
  <c r="P320" i="1"/>
  <c r="O320" i="1"/>
  <c r="N320" i="1"/>
  <c r="M320" i="1"/>
  <c r="L320" i="1"/>
  <c r="K320" i="1"/>
  <c r="J320" i="1"/>
  <c r="P319" i="1"/>
  <c r="O319" i="1"/>
  <c r="N319" i="1"/>
  <c r="M319" i="1"/>
  <c r="L319" i="1"/>
  <c r="K319" i="1"/>
  <c r="J319" i="1"/>
  <c r="P318" i="1"/>
  <c r="O318" i="1"/>
  <c r="N318" i="1"/>
  <c r="M318" i="1"/>
  <c r="L318" i="1"/>
  <c r="K318" i="1"/>
  <c r="J318" i="1"/>
  <c r="P317" i="1"/>
  <c r="O317" i="1"/>
  <c r="N317" i="1"/>
  <c r="M317" i="1"/>
  <c r="L317" i="1"/>
  <c r="K317" i="1"/>
  <c r="J317" i="1"/>
  <c r="P316" i="1"/>
  <c r="O316" i="1"/>
  <c r="N316" i="1"/>
  <c r="M316" i="1"/>
  <c r="L316" i="1"/>
  <c r="K316" i="1"/>
  <c r="J316" i="1"/>
  <c r="P315" i="1"/>
  <c r="O315" i="1"/>
  <c r="N315" i="1"/>
  <c r="M315" i="1"/>
  <c r="L315" i="1"/>
  <c r="K315" i="1"/>
  <c r="J315" i="1"/>
  <c r="P314" i="1"/>
  <c r="O314" i="1"/>
  <c r="N314" i="1"/>
  <c r="M314" i="1"/>
  <c r="L314" i="1"/>
  <c r="K314" i="1"/>
  <c r="J314" i="1"/>
  <c r="P313" i="1"/>
  <c r="O313" i="1"/>
  <c r="N313" i="1"/>
  <c r="M313" i="1"/>
  <c r="L313" i="1"/>
  <c r="K313" i="1"/>
  <c r="J313" i="1"/>
  <c r="P312" i="1"/>
  <c r="O312" i="1"/>
  <c r="N312" i="1"/>
  <c r="M312" i="1"/>
  <c r="L312" i="1"/>
  <c r="K312" i="1"/>
  <c r="J312" i="1"/>
  <c r="P311" i="1"/>
  <c r="O311" i="1"/>
  <c r="N311" i="1"/>
  <c r="M311" i="1"/>
  <c r="L311" i="1"/>
  <c r="K311" i="1"/>
  <c r="J311" i="1"/>
  <c r="P310" i="1"/>
  <c r="O310" i="1"/>
  <c r="N310" i="1"/>
  <c r="M310" i="1"/>
  <c r="L310" i="1"/>
  <c r="K310" i="1"/>
  <c r="J310" i="1"/>
  <c r="P309" i="1"/>
  <c r="O309" i="1"/>
  <c r="N309" i="1"/>
  <c r="M309" i="1"/>
  <c r="L309" i="1"/>
  <c r="K309" i="1"/>
  <c r="J309" i="1"/>
  <c r="P308" i="1"/>
  <c r="O308" i="1"/>
  <c r="N308" i="1"/>
  <c r="M308" i="1"/>
  <c r="L308" i="1"/>
  <c r="K308" i="1"/>
  <c r="J308" i="1"/>
  <c r="P307" i="1"/>
  <c r="O307" i="1"/>
  <c r="N307" i="1"/>
  <c r="M307" i="1"/>
  <c r="L307" i="1"/>
  <c r="K307" i="1"/>
  <c r="J307" i="1"/>
  <c r="P306" i="1"/>
  <c r="O306" i="1"/>
  <c r="N306" i="1"/>
  <c r="M306" i="1"/>
  <c r="L306" i="1"/>
  <c r="K306" i="1"/>
  <c r="J306" i="1"/>
  <c r="P305" i="1"/>
  <c r="O305" i="1"/>
  <c r="N305" i="1"/>
  <c r="M305" i="1"/>
  <c r="L305" i="1"/>
  <c r="K305" i="1"/>
  <c r="J305" i="1"/>
  <c r="P304" i="1"/>
  <c r="O304" i="1"/>
  <c r="N304" i="1"/>
  <c r="M304" i="1"/>
  <c r="L304" i="1"/>
  <c r="K304" i="1"/>
  <c r="J304" i="1"/>
  <c r="P303" i="1"/>
  <c r="O303" i="1"/>
  <c r="N303" i="1"/>
  <c r="M303" i="1"/>
  <c r="L303" i="1"/>
  <c r="K303" i="1"/>
  <c r="J303" i="1"/>
  <c r="P302" i="1"/>
  <c r="O302" i="1"/>
  <c r="N302" i="1"/>
  <c r="M302" i="1"/>
  <c r="L302" i="1"/>
  <c r="K302" i="1"/>
  <c r="J302" i="1"/>
  <c r="P301" i="1"/>
  <c r="O301" i="1"/>
  <c r="N301" i="1"/>
  <c r="M301" i="1"/>
  <c r="L301" i="1"/>
  <c r="K301" i="1"/>
  <c r="J301" i="1"/>
  <c r="P300" i="1"/>
  <c r="O300" i="1"/>
  <c r="N300" i="1"/>
  <c r="M300" i="1"/>
  <c r="L300" i="1"/>
  <c r="K300" i="1"/>
  <c r="J300" i="1"/>
  <c r="P299" i="1"/>
  <c r="O299" i="1"/>
  <c r="N299" i="1"/>
  <c r="M299" i="1"/>
  <c r="L299" i="1"/>
  <c r="K299" i="1"/>
  <c r="J299" i="1"/>
  <c r="P298" i="1"/>
  <c r="O298" i="1"/>
  <c r="N298" i="1"/>
  <c r="M298" i="1"/>
  <c r="L298" i="1"/>
  <c r="K298" i="1"/>
  <c r="J298" i="1"/>
  <c r="P297" i="1"/>
  <c r="O297" i="1"/>
  <c r="N297" i="1"/>
  <c r="M297" i="1"/>
  <c r="L297" i="1"/>
  <c r="K297" i="1"/>
  <c r="J297" i="1"/>
  <c r="P296" i="1"/>
  <c r="O296" i="1"/>
  <c r="N296" i="1"/>
  <c r="M296" i="1"/>
  <c r="L296" i="1"/>
  <c r="K296" i="1"/>
  <c r="J296" i="1"/>
  <c r="P295" i="1"/>
  <c r="O295" i="1"/>
  <c r="N295" i="1"/>
  <c r="M295" i="1"/>
  <c r="L295" i="1"/>
  <c r="K295" i="1"/>
  <c r="J295" i="1"/>
  <c r="P294" i="1"/>
  <c r="O294" i="1"/>
  <c r="N294" i="1"/>
  <c r="M294" i="1"/>
  <c r="L294" i="1"/>
  <c r="K294" i="1"/>
  <c r="J294" i="1"/>
  <c r="P293" i="1"/>
  <c r="O293" i="1"/>
  <c r="N293" i="1"/>
  <c r="M293" i="1"/>
  <c r="L293" i="1"/>
  <c r="K293" i="1"/>
  <c r="J293" i="1"/>
  <c r="P292" i="1"/>
  <c r="O292" i="1"/>
  <c r="N292" i="1"/>
  <c r="M292" i="1"/>
  <c r="L292" i="1"/>
  <c r="K292" i="1"/>
  <c r="J292" i="1"/>
  <c r="P291" i="1"/>
  <c r="O291" i="1"/>
  <c r="N291" i="1"/>
  <c r="M291" i="1"/>
  <c r="L291" i="1"/>
  <c r="K291" i="1"/>
  <c r="J291" i="1"/>
  <c r="P290" i="1"/>
  <c r="O290" i="1"/>
  <c r="N290" i="1"/>
  <c r="M290" i="1"/>
  <c r="L290" i="1"/>
  <c r="K290" i="1"/>
  <c r="J290" i="1"/>
  <c r="P289" i="1"/>
  <c r="O289" i="1"/>
  <c r="N289" i="1"/>
  <c r="M289" i="1"/>
  <c r="L289" i="1"/>
  <c r="K289" i="1"/>
  <c r="J289" i="1"/>
  <c r="P288" i="1"/>
  <c r="O288" i="1"/>
  <c r="N288" i="1"/>
  <c r="M288" i="1"/>
  <c r="L288" i="1"/>
  <c r="K288" i="1"/>
  <c r="J288" i="1"/>
  <c r="P287" i="1"/>
  <c r="O287" i="1"/>
  <c r="N287" i="1"/>
  <c r="M287" i="1"/>
  <c r="L287" i="1"/>
  <c r="K287" i="1"/>
  <c r="J287" i="1"/>
  <c r="P286" i="1"/>
  <c r="O286" i="1"/>
  <c r="N286" i="1"/>
  <c r="M286" i="1"/>
  <c r="L286" i="1"/>
  <c r="K286" i="1"/>
  <c r="J286" i="1"/>
  <c r="P285" i="1"/>
  <c r="O285" i="1"/>
  <c r="N285" i="1"/>
  <c r="M285" i="1"/>
  <c r="L285" i="1"/>
  <c r="K285" i="1"/>
  <c r="J285" i="1"/>
  <c r="P284" i="1"/>
  <c r="O284" i="1"/>
  <c r="N284" i="1"/>
  <c r="M284" i="1"/>
  <c r="L284" i="1"/>
  <c r="K284" i="1"/>
  <c r="J284" i="1"/>
  <c r="P283" i="1"/>
  <c r="O283" i="1"/>
  <c r="N283" i="1"/>
  <c r="M283" i="1"/>
  <c r="L283" i="1"/>
  <c r="K283" i="1"/>
  <c r="J283" i="1"/>
  <c r="P282" i="1"/>
  <c r="O282" i="1"/>
  <c r="N282" i="1"/>
  <c r="M282" i="1"/>
  <c r="L282" i="1"/>
  <c r="K282" i="1"/>
  <c r="J282" i="1"/>
  <c r="P281" i="1"/>
  <c r="O281" i="1"/>
  <c r="N281" i="1"/>
  <c r="M281" i="1"/>
  <c r="L281" i="1"/>
  <c r="K281" i="1"/>
  <c r="J281" i="1"/>
  <c r="P280" i="1"/>
  <c r="O280" i="1"/>
  <c r="N280" i="1"/>
  <c r="M280" i="1"/>
  <c r="L280" i="1"/>
  <c r="K280" i="1"/>
  <c r="J280" i="1"/>
  <c r="P279" i="1"/>
  <c r="O279" i="1"/>
  <c r="N279" i="1"/>
  <c r="M279" i="1"/>
  <c r="L279" i="1"/>
  <c r="K279" i="1"/>
  <c r="J279" i="1"/>
  <c r="P278" i="1"/>
  <c r="O278" i="1"/>
  <c r="N278" i="1"/>
  <c r="M278" i="1"/>
  <c r="L278" i="1"/>
  <c r="K278" i="1"/>
  <c r="J278" i="1"/>
  <c r="P277" i="1"/>
  <c r="O277" i="1"/>
  <c r="N277" i="1"/>
  <c r="M277" i="1"/>
  <c r="L277" i="1"/>
  <c r="K277" i="1"/>
  <c r="J277" i="1"/>
  <c r="P276" i="1"/>
  <c r="O276" i="1"/>
  <c r="N276" i="1"/>
  <c r="M276" i="1"/>
  <c r="L276" i="1"/>
  <c r="K276" i="1"/>
  <c r="J276" i="1"/>
  <c r="P275" i="1"/>
  <c r="O275" i="1"/>
  <c r="N275" i="1"/>
  <c r="M275" i="1"/>
  <c r="L275" i="1"/>
  <c r="K275" i="1"/>
  <c r="J275" i="1"/>
  <c r="P274" i="1"/>
  <c r="O274" i="1"/>
  <c r="N274" i="1"/>
  <c r="M274" i="1"/>
  <c r="L274" i="1"/>
  <c r="K274" i="1"/>
  <c r="J274" i="1"/>
  <c r="P273" i="1"/>
  <c r="O273" i="1"/>
  <c r="N273" i="1"/>
  <c r="M273" i="1"/>
  <c r="L273" i="1"/>
  <c r="K273" i="1"/>
  <c r="J273" i="1"/>
  <c r="P272" i="1"/>
  <c r="O272" i="1"/>
  <c r="N272" i="1"/>
  <c r="M272" i="1"/>
  <c r="L272" i="1"/>
  <c r="K272" i="1"/>
  <c r="J272" i="1"/>
  <c r="P271" i="1"/>
  <c r="O271" i="1"/>
  <c r="N271" i="1"/>
  <c r="M271" i="1"/>
  <c r="L271" i="1"/>
  <c r="K271" i="1"/>
  <c r="J271" i="1"/>
  <c r="P270" i="1"/>
  <c r="O270" i="1"/>
  <c r="N270" i="1"/>
  <c r="M270" i="1"/>
  <c r="L270" i="1"/>
  <c r="K270" i="1"/>
  <c r="J270" i="1"/>
  <c r="P269" i="1"/>
  <c r="O269" i="1"/>
  <c r="N269" i="1"/>
  <c r="M269" i="1"/>
  <c r="L269" i="1"/>
  <c r="K269" i="1"/>
  <c r="J269" i="1"/>
  <c r="P268" i="1"/>
  <c r="O268" i="1"/>
  <c r="N268" i="1"/>
  <c r="M268" i="1"/>
  <c r="L268" i="1"/>
  <c r="K268" i="1"/>
  <c r="J268" i="1"/>
  <c r="P267" i="1"/>
  <c r="O267" i="1"/>
  <c r="N267" i="1"/>
  <c r="M267" i="1"/>
  <c r="L267" i="1"/>
  <c r="K267" i="1"/>
  <c r="J267" i="1"/>
  <c r="P266" i="1"/>
  <c r="O266" i="1"/>
  <c r="N266" i="1"/>
  <c r="M266" i="1"/>
  <c r="L266" i="1"/>
  <c r="K266" i="1"/>
  <c r="J266" i="1"/>
  <c r="P265" i="1"/>
  <c r="O265" i="1"/>
  <c r="N265" i="1"/>
  <c r="M265" i="1"/>
  <c r="L265" i="1"/>
  <c r="K265" i="1"/>
  <c r="J265" i="1"/>
  <c r="P264" i="1"/>
  <c r="O264" i="1"/>
  <c r="N264" i="1"/>
  <c r="M264" i="1"/>
  <c r="L264" i="1"/>
  <c r="K264" i="1"/>
  <c r="J264" i="1"/>
  <c r="P263" i="1"/>
  <c r="O263" i="1"/>
  <c r="N263" i="1"/>
  <c r="M263" i="1"/>
  <c r="L263" i="1"/>
  <c r="K263" i="1"/>
  <c r="J263" i="1"/>
  <c r="P262" i="1"/>
  <c r="O262" i="1"/>
  <c r="N262" i="1"/>
  <c r="M262" i="1"/>
  <c r="L262" i="1"/>
  <c r="K262" i="1"/>
  <c r="J262" i="1"/>
  <c r="P261" i="1"/>
  <c r="O261" i="1"/>
  <c r="N261" i="1"/>
  <c r="M261" i="1"/>
  <c r="L261" i="1"/>
  <c r="K261" i="1"/>
  <c r="J261" i="1"/>
  <c r="P260" i="1"/>
  <c r="O260" i="1"/>
  <c r="N260" i="1"/>
  <c r="M260" i="1"/>
  <c r="L260" i="1"/>
  <c r="K260" i="1"/>
  <c r="J260" i="1"/>
  <c r="P259" i="1"/>
  <c r="O259" i="1"/>
  <c r="N259" i="1"/>
  <c r="M259" i="1"/>
  <c r="L259" i="1"/>
  <c r="K259" i="1"/>
  <c r="J259" i="1"/>
  <c r="P258" i="1"/>
  <c r="O258" i="1"/>
  <c r="N258" i="1"/>
  <c r="M258" i="1"/>
  <c r="L258" i="1"/>
  <c r="K258" i="1"/>
  <c r="J258" i="1"/>
  <c r="P257" i="1"/>
  <c r="O257" i="1"/>
  <c r="N257" i="1"/>
  <c r="M257" i="1"/>
  <c r="L257" i="1"/>
  <c r="K257" i="1"/>
  <c r="J257" i="1"/>
  <c r="P256" i="1"/>
  <c r="O256" i="1"/>
  <c r="N256" i="1"/>
  <c r="M256" i="1"/>
  <c r="L256" i="1"/>
  <c r="K256" i="1"/>
  <c r="J256" i="1"/>
  <c r="P255" i="1"/>
  <c r="O255" i="1"/>
  <c r="N255" i="1"/>
  <c r="M255" i="1"/>
  <c r="L255" i="1"/>
  <c r="K255" i="1"/>
  <c r="J255" i="1"/>
  <c r="P254" i="1"/>
  <c r="O254" i="1"/>
  <c r="N254" i="1"/>
  <c r="M254" i="1"/>
  <c r="L254" i="1"/>
  <c r="K254" i="1"/>
  <c r="J254" i="1"/>
  <c r="P253" i="1"/>
  <c r="O253" i="1"/>
  <c r="N253" i="1"/>
  <c r="M253" i="1"/>
  <c r="L253" i="1"/>
  <c r="K253" i="1"/>
  <c r="J253" i="1"/>
  <c r="P252" i="1"/>
  <c r="O252" i="1"/>
  <c r="N252" i="1"/>
  <c r="M252" i="1"/>
  <c r="L252" i="1"/>
  <c r="K252" i="1"/>
  <c r="J252" i="1"/>
  <c r="P251" i="1"/>
  <c r="O251" i="1"/>
  <c r="N251" i="1"/>
  <c r="M251" i="1"/>
  <c r="L251" i="1"/>
  <c r="K251" i="1"/>
  <c r="J251" i="1"/>
  <c r="P250" i="1"/>
  <c r="O250" i="1"/>
  <c r="N250" i="1"/>
  <c r="M250" i="1"/>
  <c r="L250" i="1"/>
  <c r="K250" i="1"/>
  <c r="J250" i="1"/>
  <c r="P249" i="1"/>
  <c r="O249" i="1"/>
  <c r="N249" i="1"/>
  <c r="M249" i="1"/>
  <c r="L249" i="1"/>
  <c r="K249" i="1"/>
  <c r="J249" i="1"/>
  <c r="P248" i="1"/>
  <c r="O248" i="1"/>
  <c r="N248" i="1"/>
  <c r="M248" i="1"/>
  <c r="L248" i="1"/>
  <c r="K248" i="1"/>
  <c r="J248" i="1"/>
  <c r="P247" i="1"/>
  <c r="O247" i="1"/>
  <c r="N247" i="1"/>
  <c r="M247" i="1"/>
  <c r="L247" i="1"/>
  <c r="K247" i="1"/>
  <c r="J247" i="1"/>
  <c r="P246" i="1"/>
  <c r="O246" i="1"/>
  <c r="N246" i="1"/>
  <c r="M246" i="1"/>
  <c r="L246" i="1"/>
  <c r="K246" i="1"/>
  <c r="J246" i="1"/>
  <c r="P245" i="1"/>
  <c r="O245" i="1"/>
  <c r="N245" i="1"/>
  <c r="M245" i="1"/>
  <c r="L245" i="1"/>
  <c r="K245" i="1"/>
  <c r="J245" i="1"/>
  <c r="P244" i="1"/>
  <c r="O244" i="1"/>
  <c r="N244" i="1"/>
  <c r="M244" i="1"/>
  <c r="L244" i="1"/>
  <c r="K244" i="1"/>
  <c r="J244" i="1"/>
  <c r="P243" i="1"/>
  <c r="O243" i="1"/>
  <c r="N243" i="1"/>
  <c r="M243" i="1"/>
  <c r="L243" i="1"/>
  <c r="K243" i="1"/>
  <c r="J243" i="1"/>
  <c r="P242" i="1"/>
  <c r="O242" i="1"/>
  <c r="N242" i="1"/>
  <c r="M242" i="1"/>
  <c r="L242" i="1"/>
  <c r="K242" i="1"/>
  <c r="J242" i="1"/>
  <c r="P241" i="1"/>
  <c r="O241" i="1"/>
  <c r="N241" i="1"/>
  <c r="M241" i="1"/>
  <c r="L241" i="1"/>
  <c r="K241" i="1"/>
  <c r="J241" i="1"/>
  <c r="P240" i="1"/>
  <c r="O240" i="1"/>
  <c r="N240" i="1"/>
  <c r="M240" i="1"/>
  <c r="L240" i="1"/>
  <c r="K240" i="1"/>
  <c r="J240" i="1"/>
  <c r="P239" i="1"/>
  <c r="O239" i="1"/>
  <c r="N239" i="1"/>
  <c r="M239" i="1"/>
  <c r="L239" i="1"/>
  <c r="K239" i="1"/>
  <c r="J239" i="1"/>
  <c r="P238" i="1"/>
  <c r="O238" i="1"/>
  <c r="N238" i="1"/>
  <c r="M238" i="1"/>
  <c r="L238" i="1"/>
  <c r="K238" i="1"/>
  <c r="J238" i="1"/>
  <c r="P237" i="1"/>
  <c r="O237" i="1"/>
  <c r="N237" i="1"/>
  <c r="M237" i="1"/>
  <c r="L237" i="1"/>
  <c r="K237" i="1"/>
  <c r="J237" i="1"/>
  <c r="P236" i="1"/>
  <c r="O236" i="1"/>
  <c r="N236" i="1"/>
  <c r="M236" i="1"/>
  <c r="L236" i="1"/>
  <c r="K236" i="1"/>
  <c r="J236" i="1"/>
  <c r="P235" i="1"/>
  <c r="O235" i="1"/>
  <c r="N235" i="1"/>
  <c r="M235" i="1"/>
  <c r="L235" i="1"/>
  <c r="K235" i="1"/>
  <c r="J235" i="1"/>
  <c r="P234" i="1"/>
  <c r="O234" i="1"/>
  <c r="N234" i="1"/>
  <c r="M234" i="1"/>
  <c r="L234" i="1"/>
  <c r="K234" i="1"/>
  <c r="J234" i="1"/>
  <c r="P233" i="1"/>
  <c r="O233" i="1"/>
  <c r="N233" i="1"/>
  <c r="M233" i="1"/>
  <c r="L233" i="1"/>
  <c r="K233" i="1"/>
  <c r="J233" i="1"/>
  <c r="P232" i="1"/>
  <c r="O232" i="1"/>
  <c r="N232" i="1"/>
  <c r="M232" i="1"/>
  <c r="L232" i="1"/>
  <c r="K232" i="1"/>
  <c r="J232" i="1"/>
  <c r="P231" i="1"/>
  <c r="O231" i="1"/>
  <c r="N231" i="1"/>
  <c r="M231" i="1"/>
  <c r="L231" i="1"/>
  <c r="K231" i="1"/>
  <c r="J231" i="1"/>
  <c r="P230" i="1"/>
  <c r="O230" i="1"/>
  <c r="N230" i="1"/>
  <c r="M230" i="1"/>
  <c r="L230" i="1"/>
  <c r="K230" i="1"/>
  <c r="J230" i="1"/>
  <c r="P229" i="1"/>
  <c r="O229" i="1"/>
  <c r="N229" i="1"/>
  <c r="M229" i="1"/>
  <c r="L229" i="1"/>
  <c r="K229" i="1"/>
  <c r="J229" i="1"/>
  <c r="P228" i="1"/>
  <c r="O228" i="1"/>
  <c r="N228" i="1"/>
  <c r="M228" i="1"/>
  <c r="L228" i="1"/>
  <c r="K228" i="1"/>
  <c r="J228" i="1"/>
  <c r="P227" i="1"/>
  <c r="O227" i="1"/>
  <c r="N227" i="1"/>
  <c r="M227" i="1"/>
  <c r="L227" i="1"/>
  <c r="K227" i="1"/>
  <c r="J227" i="1"/>
  <c r="P226" i="1"/>
  <c r="O226" i="1"/>
  <c r="N226" i="1"/>
  <c r="M226" i="1"/>
  <c r="L226" i="1"/>
  <c r="K226" i="1"/>
  <c r="J226" i="1"/>
  <c r="P225" i="1"/>
  <c r="O225" i="1"/>
  <c r="N225" i="1"/>
  <c r="M225" i="1"/>
  <c r="L225" i="1"/>
  <c r="K225" i="1"/>
  <c r="J225" i="1"/>
  <c r="P224" i="1"/>
  <c r="O224" i="1"/>
  <c r="N224" i="1"/>
  <c r="M224" i="1"/>
  <c r="L224" i="1"/>
  <c r="K224" i="1"/>
  <c r="J224" i="1"/>
  <c r="P223" i="1"/>
  <c r="O223" i="1"/>
  <c r="N223" i="1"/>
  <c r="M223" i="1"/>
  <c r="L223" i="1"/>
  <c r="K223" i="1"/>
  <c r="J223" i="1"/>
  <c r="P222" i="1"/>
  <c r="O222" i="1"/>
  <c r="N222" i="1"/>
  <c r="M222" i="1"/>
  <c r="L222" i="1"/>
  <c r="K222" i="1"/>
  <c r="J222" i="1"/>
  <c r="P221" i="1"/>
  <c r="O221" i="1"/>
  <c r="N221" i="1"/>
  <c r="M221" i="1"/>
  <c r="L221" i="1"/>
  <c r="K221" i="1"/>
  <c r="J221" i="1"/>
  <c r="P220" i="1"/>
  <c r="O220" i="1"/>
  <c r="N220" i="1"/>
  <c r="M220" i="1"/>
  <c r="L220" i="1"/>
  <c r="K220" i="1"/>
  <c r="J220" i="1"/>
  <c r="P219" i="1"/>
  <c r="O219" i="1"/>
  <c r="N219" i="1"/>
  <c r="M219" i="1"/>
  <c r="L219" i="1"/>
  <c r="K219" i="1"/>
  <c r="J219" i="1"/>
  <c r="P218" i="1"/>
  <c r="O218" i="1"/>
  <c r="N218" i="1"/>
  <c r="M218" i="1"/>
  <c r="L218" i="1"/>
  <c r="K218" i="1"/>
  <c r="J218" i="1"/>
  <c r="P217" i="1"/>
  <c r="O217" i="1"/>
  <c r="N217" i="1"/>
  <c r="M217" i="1"/>
  <c r="L217" i="1"/>
  <c r="K217" i="1"/>
  <c r="J217" i="1"/>
  <c r="P216" i="1"/>
  <c r="O216" i="1"/>
  <c r="N216" i="1"/>
  <c r="M216" i="1"/>
  <c r="L216" i="1"/>
  <c r="K216" i="1"/>
  <c r="J216" i="1"/>
  <c r="P215" i="1"/>
  <c r="O215" i="1"/>
  <c r="N215" i="1"/>
  <c r="M215" i="1"/>
  <c r="L215" i="1"/>
  <c r="K215" i="1"/>
  <c r="J215" i="1"/>
  <c r="P214" i="1"/>
  <c r="O214" i="1"/>
  <c r="N214" i="1"/>
  <c r="M214" i="1"/>
  <c r="L214" i="1"/>
  <c r="K214" i="1"/>
  <c r="J214" i="1"/>
  <c r="P213" i="1"/>
  <c r="O213" i="1"/>
  <c r="N213" i="1"/>
  <c r="M213" i="1"/>
  <c r="L213" i="1"/>
  <c r="K213" i="1"/>
  <c r="J213" i="1"/>
  <c r="P212" i="1"/>
  <c r="O212" i="1"/>
  <c r="N212" i="1"/>
  <c r="M212" i="1"/>
  <c r="L212" i="1"/>
  <c r="K212" i="1"/>
  <c r="J212" i="1"/>
  <c r="P211" i="1"/>
  <c r="O211" i="1"/>
  <c r="N211" i="1"/>
  <c r="M211" i="1"/>
  <c r="L211" i="1"/>
  <c r="K211" i="1"/>
  <c r="J211" i="1"/>
  <c r="P210" i="1"/>
  <c r="O210" i="1"/>
  <c r="N210" i="1"/>
  <c r="M210" i="1"/>
  <c r="L210" i="1"/>
  <c r="K210" i="1"/>
  <c r="J210" i="1"/>
  <c r="P209" i="1"/>
  <c r="O209" i="1"/>
  <c r="N209" i="1"/>
  <c r="M209" i="1"/>
  <c r="L209" i="1"/>
  <c r="K209" i="1"/>
  <c r="J209" i="1"/>
  <c r="P208" i="1"/>
  <c r="O208" i="1"/>
  <c r="N208" i="1"/>
  <c r="M208" i="1"/>
  <c r="L208" i="1"/>
  <c r="K208" i="1"/>
  <c r="J208" i="1"/>
  <c r="P207" i="1"/>
  <c r="O207" i="1"/>
  <c r="N207" i="1"/>
  <c r="M207" i="1"/>
  <c r="L207" i="1"/>
  <c r="K207" i="1"/>
  <c r="J207" i="1"/>
  <c r="P206" i="1"/>
  <c r="O206" i="1"/>
  <c r="N206" i="1"/>
  <c r="M206" i="1"/>
  <c r="L206" i="1"/>
  <c r="K206" i="1"/>
  <c r="J206" i="1"/>
  <c r="P205" i="1"/>
  <c r="O205" i="1"/>
  <c r="N205" i="1"/>
  <c r="M205" i="1"/>
  <c r="L205" i="1"/>
  <c r="K205" i="1"/>
  <c r="J205" i="1"/>
  <c r="P204" i="1"/>
  <c r="O204" i="1"/>
  <c r="N204" i="1"/>
  <c r="M204" i="1"/>
  <c r="L204" i="1"/>
  <c r="K204" i="1"/>
  <c r="J204" i="1"/>
  <c r="P203" i="1"/>
  <c r="O203" i="1"/>
  <c r="N203" i="1"/>
  <c r="M203" i="1"/>
  <c r="L203" i="1"/>
  <c r="K203" i="1"/>
  <c r="J203" i="1"/>
  <c r="P202" i="1"/>
  <c r="O202" i="1"/>
  <c r="N202" i="1"/>
  <c r="M202" i="1"/>
  <c r="L202" i="1"/>
  <c r="K202" i="1"/>
  <c r="J202" i="1"/>
  <c r="P201" i="1"/>
  <c r="O201" i="1"/>
  <c r="N201" i="1"/>
  <c r="M201" i="1"/>
  <c r="L201" i="1"/>
  <c r="K201" i="1"/>
  <c r="J201" i="1"/>
  <c r="P200" i="1"/>
  <c r="O200" i="1"/>
  <c r="N200" i="1"/>
  <c r="M200" i="1"/>
  <c r="L200" i="1"/>
  <c r="K200" i="1"/>
  <c r="J200" i="1"/>
  <c r="P199" i="1"/>
  <c r="O199" i="1"/>
  <c r="N199" i="1"/>
  <c r="M199" i="1"/>
  <c r="L199" i="1"/>
  <c r="K199" i="1"/>
  <c r="J199" i="1"/>
  <c r="P198" i="1"/>
  <c r="O198" i="1"/>
  <c r="N198" i="1"/>
  <c r="M198" i="1"/>
  <c r="L198" i="1"/>
  <c r="K198" i="1"/>
  <c r="J198" i="1"/>
  <c r="P197" i="1"/>
  <c r="O197" i="1"/>
  <c r="N197" i="1"/>
  <c r="M197" i="1"/>
  <c r="L197" i="1"/>
  <c r="K197" i="1"/>
  <c r="J197" i="1"/>
  <c r="P196" i="1"/>
  <c r="O196" i="1"/>
  <c r="N196" i="1"/>
  <c r="M196" i="1"/>
  <c r="L196" i="1"/>
  <c r="K196" i="1"/>
  <c r="J196" i="1"/>
  <c r="P195" i="1"/>
  <c r="O195" i="1"/>
  <c r="N195" i="1"/>
  <c r="M195" i="1"/>
  <c r="L195" i="1"/>
  <c r="K195" i="1"/>
  <c r="J195" i="1"/>
  <c r="P194" i="1"/>
  <c r="O194" i="1"/>
  <c r="N194" i="1"/>
  <c r="M194" i="1"/>
  <c r="L194" i="1"/>
  <c r="K194" i="1"/>
  <c r="J194" i="1"/>
  <c r="P193" i="1"/>
  <c r="O193" i="1"/>
  <c r="N193" i="1"/>
  <c r="M193" i="1"/>
  <c r="L193" i="1"/>
  <c r="K193" i="1"/>
  <c r="J193" i="1"/>
  <c r="P192" i="1"/>
  <c r="O192" i="1"/>
  <c r="N192" i="1"/>
  <c r="M192" i="1"/>
  <c r="L192" i="1"/>
  <c r="K192" i="1"/>
  <c r="J192" i="1"/>
  <c r="P191" i="1"/>
  <c r="O191" i="1"/>
  <c r="N191" i="1"/>
  <c r="M191" i="1"/>
  <c r="L191" i="1"/>
  <c r="K191" i="1"/>
  <c r="J191" i="1"/>
  <c r="P190" i="1"/>
  <c r="O190" i="1"/>
  <c r="N190" i="1"/>
  <c r="M190" i="1"/>
  <c r="L190" i="1"/>
  <c r="K190" i="1"/>
  <c r="J190" i="1"/>
  <c r="P189" i="1"/>
  <c r="O189" i="1"/>
  <c r="N189" i="1"/>
  <c r="M189" i="1"/>
  <c r="L189" i="1"/>
  <c r="K189" i="1"/>
  <c r="J189" i="1"/>
  <c r="P188" i="1"/>
  <c r="O188" i="1"/>
  <c r="N188" i="1"/>
  <c r="M188" i="1"/>
  <c r="L188" i="1"/>
  <c r="K188" i="1"/>
  <c r="J188" i="1"/>
  <c r="P187" i="1"/>
  <c r="O187" i="1"/>
  <c r="N187" i="1"/>
  <c r="M187" i="1"/>
  <c r="L187" i="1"/>
  <c r="K187" i="1"/>
  <c r="J187" i="1"/>
  <c r="P186" i="1"/>
  <c r="O186" i="1"/>
  <c r="N186" i="1"/>
  <c r="M186" i="1"/>
  <c r="L186" i="1"/>
  <c r="K186" i="1"/>
  <c r="J186" i="1"/>
  <c r="P185" i="1"/>
  <c r="O185" i="1"/>
  <c r="N185" i="1"/>
  <c r="M185" i="1"/>
  <c r="L185" i="1"/>
  <c r="K185" i="1"/>
  <c r="J185" i="1"/>
  <c r="P184" i="1"/>
  <c r="O184" i="1"/>
  <c r="N184" i="1"/>
  <c r="M184" i="1"/>
  <c r="L184" i="1"/>
  <c r="K184" i="1"/>
  <c r="J184" i="1"/>
  <c r="P183" i="1"/>
  <c r="O183" i="1"/>
  <c r="N183" i="1"/>
  <c r="M183" i="1"/>
  <c r="L183" i="1"/>
  <c r="K183" i="1"/>
  <c r="J183" i="1"/>
  <c r="P182" i="1"/>
  <c r="O182" i="1"/>
  <c r="N182" i="1"/>
  <c r="M182" i="1"/>
  <c r="L182" i="1"/>
  <c r="K182" i="1"/>
  <c r="J182" i="1"/>
  <c r="P181" i="1"/>
  <c r="O181" i="1"/>
  <c r="N181" i="1"/>
  <c r="M181" i="1"/>
  <c r="L181" i="1"/>
  <c r="K181" i="1"/>
  <c r="J181" i="1"/>
  <c r="P180" i="1"/>
  <c r="O180" i="1"/>
  <c r="N180" i="1"/>
  <c r="M180" i="1"/>
  <c r="L180" i="1"/>
  <c r="K180" i="1"/>
  <c r="J180" i="1"/>
  <c r="P179" i="1"/>
  <c r="O179" i="1"/>
  <c r="N179" i="1"/>
  <c r="M179" i="1"/>
  <c r="L179" i="1"/>
  <c r="K179" i="1"/>
  <c r="J179" i="1"/>
  <c r="P178" i="1"/>
  <c r="O178" i="1"/>
  <c r="N178" i="1"/>
  <c r="M178" i="1"/>
  <c r="L178" i="1"/>
  <c r="K178" i="1"/>
  <c r="J178" i="1"/>
  <c r="P177" i="1"/>
  <c r="O177" i="1"/>
  <c r="N177" i="1"/>
  <c r="M177" i="1"/>
  <c r="L177" i="1"/>
  <c r="K177" i="1"/>
  <c r="J177" i="1"/>
  <c r="P176" i="1"/>
  <c r="O176" i="1"/>
  <c r="N176" i="1"/>
  <c r="M176" i="1"/>
  <c r="L176" i="1"/>
  <c r="K176" i="1"/>
  <c r="J176" i="1"/>
  <c r="P175" i="1"/>
  <c r="O175" i="1"/>
  <c r="N175" i="1"/>
  <c r="M175" i="1"/>
  <c r="L175" i="1"/>
  <c r="K175" i="1"/>
  <c r="J175" i="1"/>
  <c r="P174" i="1"/>
  <c r="O174" i="1"/>
  <c r="N174" i="1"/>
  <c r="M174" i="1"/>
  <c r="L174" i="1"/>
  <c r="K174" i="1"/>
  <c r="J174" i="1"/>
  <c r="P173" i="1"/>
  <c r="O173" i="1"/>
  <c r="N173" i="1"/>
  <c r="M173" i="1"/>
  <c r="L173" i="1"/>
  <c r="K173" i="1"/>
  <c r="J173" i="1"/>
  <c r="P172" i="1"/>
  <c r="O172" i="1"/>
  <c r="N172" i="1"/>
  <c r="M172" i="1"/>
  <c r="L172" i="1"/>
  <c r="K172" i="1"/>
  <c r="J172" i="1"/>
  <c r="P171" i="1"/>
  <c r="O171" i="1"/>
  <c r="N171" i="1"/>
  <c r="M171" i="1"/>
  <c r="L171" i="1"/>
  <c r="K171" i="1"/>
  <c r="J171" i="1"/>
  <c r="P170" i="1"/>
  <c r="O170" i="1"/>
  <c r="N170" i="1"/>
  <c r="M170" i="1"/>
  <c r="L170" i="1"/>
  <c r="K170" i="1"/>
  <c r="J170" i="1"/>
  <c r="P169" i="1"/>
  <c r="O169" i="1"/>
  <c r="N169" i="1"/>
  <c r="M169" i="1"/>
  <c r="L169" i="1"/>
  <c r="K169" i="1"/>
  <c r="J169" i="1"/>
  <c r="P168" i="1"/>
  <c r="O168" i="1"/>
  <c r="N168" i="1"/>
  <c r="M168" i="1"/>
  <c r="L168" i="1"/>
  <c r="K168" i="1"/>
  <c r="J168" i="1"/>
  <c r="P167" i="1"/>
  <c r="O167" i="1"/>
  <c r="N167" i="1"/>
  <c r="M167" i="1"/>
  <c r="L167" i="1"/>
  <c r="K167" i="1"/>
  <c r="J167" i="1"/>
  <c r="P166" i="1"/>
  <c r="O166" i="1"/>
  <c r="N166" i="1"/>
  <c r="M166" i="1"/>
  <c r="L166" i="1"/>
  <c r="K166" i="1"/>
  <c r="J166" i="1"/>
  <c r="P165" i="1"/>
  <c r="O165" i="1"/>
  <c r="N165" i="1"/>
  <c r="M165" i="1"/>
  <c r="L165" i="1"/>
  <c r="K165" i="1"/>
  <c r="J165" i="1"/>
  <c r="P164" i="1"/>
  <c r="O164" i="1"/>
  <c r="N164" i="1"/>
  <c r="M164" i="1"/>
  <c r="L164" i="1"/>
  <c r="K164" i="1"/>
  <c r="J164" i="1"/>
  <c r="P163" i="1"/>
  <c r="O163" i="1"/>
  <c r="N163" i="1"/>
  <c r="M163" i="1"/>
  <c r="L163" i="1"/>
  <c r="K163" i="1"/>
  <c r="J163" i="1"/>
  <c r="P162" i="1"/>
  <c r="O162" i="1"/>
  <c r="N162" i="1"/>
  <c r="M162" i="1"/>
  <c r="L162" i="1"/>
  <c r="K162" i="1"/>
  <c r="J162" i="1"/>
  <c r="P161" i="1"/>
  <c r="O161" i="1"/>
  <c r="N161" i="1"/>
  <c r="M161" i="1"/>
  <c r="L161" i="1"/>
  <c r="K161" i="1"/>
  <c r="J161" i="1"/>
  <c r="P160" i="1"/>
  <c r="O160" i="1"/>
  <c r="N160" i="1"/>
  <c r="M160" i="1"/>
  <c r="L160" i="1"/>
  <c r="K160" i="1"/>
  <c r="J160" i="1"/>
  <c r="P159" i="1"/>
  <c r="O159" i="1"/>
  <c r="N159" i="1"/>
  <c r="M159" i="1"/>
  <c r="L159" i="1"/>
  <c r="K159" i="1"/>
  <c r="J159" i="1"/>
  <c r="P158" i="1"/>
  <c r="O158" i="1"/>
  <c r="N158" i="1"/>
  <c r="M158" i="1"/>
  <c r="L158" i="1"/>
  <c r="K158" i="1"/>
  <c r="J158" i="1"/>
  <c r="P157" i="1"/>
  <c r="O157" i="1"/>
  <c r="N157" i="1"/>
  <c r="M157" i="1"/>
  <c r="L157" i="1"/>
  <c r="K157" i="1"/>
  <c r="J157" i="1"/>
  <c r="P156" i="1"/>
  <c r="O156" i="1"/>
  <c r="N156" i="1"/>
  <c r="M156" i="1"/>
  <c r="L156" i="1"/>
  <c r="K156" i="1"/>
  <c r="J156" i="1"/>
  <c r="P155" i="1"/>
  <c r="O155" i="1"/>
  <c r="N155" i="1"/>
  <c r="M155" i="1"/>
  <c r="L155" i="1"/>
  <c r="K155" i="1"/>
  <c r="J155" i="1"/>
  <c r="P154" i="1"/>
  <c r="O154" i="1"/>
  <c r="N154" i="1"/>
  <c r="M154" i="1"/>
  <c r="L154" i="1"/>
  <c r="K154" i="1"/>
  <c r="J154" i="1"/>
  <c r="P153" i="1"/>
  <c r="O153" i="1"/>
  <c r="N153" i="1"/>
  <c r="M153" i="1"/>
  <c r="L153" i="1"/>
  <c r="K153" i="1"/>
  <c r="J153" i="1"/>
  <c r="P152" i="1"/>
  <c r="O152" i="1"/>
  <c r="N152" i="1"/>
  <c r="M152" i="1"/>
  <c r="L152" i="1"/>
  <c r="K152" i="1"/>
  <c r="J152" i="1"/>
  <c r="P151" i="1"/>
  <c r="O151" i="1"/>
  <c r="N151" i="1"/>
  <c r="M151" i="1"/>
  <c r="L151" i="1"/>
  <c r="K151" i="1"/>
  <c r="J151" i="1"/>
  <c r="P150" i="1"/>
  <c r="O150" i="1"/>
  <c r="N150" i="1"/>
  <c r="M150" i="1"/>
  <c r="L150" i="1"/>
  <c r="K150" i="1"/>
  <c r="J150" i="1"/>
  <c r="P149" i="1"/>
  <c r="O149" i="1"/>
  <c r="N149" i="1"/>
  <c r="M149" i="1"/>
  <c r="L149" i="1"/>
  <c r="K149" i="1"/>
  <c r="J149" i="1"/>
  <c r="P148" i="1"/>
  <c r="O148" i="1"/>
  <c r="N148" i="1"/>
  <c r="M148" i="1"/>
  <c r="L148" i="1"/>
  <c r="K148" i="1"/>
  <c r="J148" i="1"/>
  <c r="P147" i="1"/>
  <c r="O147" i="1"/>
  <c r="N147" i="1"/>
  <c r="M147" i="1"/>
  <c r="L147" i="1"/>
  <c r="K147" i="1"/>
  <c r="J147" i="1"/>
  <c r="P146" i="1"/>
  <c r="O146" i="1"/>
  <c r="N146" i="1"/>
  <c r="M146" i="1"/>
  <c r="L146" i="1"/>
  <c r="K146" i="1"/>
  <c r="J146" i="1"/>
  <c r="P145" i="1"/>
  <c r="O145" i="1"/>
  <c r="N145" i="1"/>
  <c r="M145" i="1"/>
  <c r="L145" i="1"/>
  <c r="K145" i="1"/>
  <c r="J145" i="1"/>
  <c r="P144" i="1"/>
  <c r="O144" i="1"/>
  <c r="N144" i="1"/>
  <c r="M144" i="1"/>
  <c r="L144" i="1"/>
  <c r="K144" i="1"/>
  <c r="J144" i="1"/>
  <c r="P143" i="1"/>
  <c r="O143" i="1"/>
  <c r="N143" i="1"/>
  <c r="M143" i="1"/>
  <c r="L143" i="1"/>
  <c r="K143" i="1"/>
  <c r="J143" i="1"/>
  <c r="P142" i="1"/>
  <c r="O142" i="1"/>
  <c r="N142" i="1"/>
  <c r="M142" i="1"/>
  <c r="L142" i="1"/>
  <c r="K142" i="1"/>
  <c r="J142" i="1"/>
  <c r="P141" i="1"/>
  <c r="O141" i="1"/>
  <c r="N141" i="1"/>
  <c r="M141" i="1"/>
  <c r="L141" i="1"/>
  <c r="K141" i="1"/>
  <c r="J141" i="1"/>
  <c r="P140" i="1"/>
  <c r="O140" i="1"/>
  <c r="N140" i="1"/>
  <c r="M140" i="1"/>
  <c r="L140" i="1"/>
  <c r="K140" i="1"/>
  <c r="J140" i="1"/>
  <c r="P139" i="1"/>
  <c r="O139" i="1"/>
  <c r="N139" i="1"/>
  <c r="M139" i="1"/>
  <c r="L139" i="1"/>
  <c r="K139" i="1"/>
  <c r="J139" i="1"/>
  <c r="P138" i="1"/>
  <c r="O138" i="1"/>
  <c r="N138" i="1"/>
  <c r="M138" i="1"/>
  <c r="L138" i="1"/>
  <c r="K138" i="1"/>
  <c r="J138" i="1"/>
  <c r="P137" i="1"/>
  <c r="O137" i="1"/>
  <c r="N137" i="1"/>
  <c r="M137" i="1"/>
  <c r="L137" i="1"/>
  <c r="K137" i="1"/>
  <c r="J137" i="1"/>
  <c r="P136" i="1"/>
  <c r="O136" i="1"/>
  <c r="N136" i="1"/>
  <c r="M136" i="1"/>
  <c r="L136" i="1"/>
  <c r="K136" i="1"/>
  <c r="J136" i="1"/>
  <c r="P135" i="1"/>
  <c r="O135" i="1"/>
  <c r="N135" i="1"/>
  <c r="M135" i="1"/>
  <c r="L135" i="1"/>
  <c r="K135" i="1"/>
  <c r="J135" i="1"/>
  <c r="P134" i="1"/>
  <c r="O134" i="1"/>
  <c r="N134" i="1"/>
  <c r="M134" i="1"/>
  <c r="L134" i="1"/>
  <c r="K134" i="1"/>
  <c r="J134" i="1"/>
  <c r="P133" i="1"/>
  <c r="O133" i="1"/>
  <c r="N133" i="1"/>
  <c r="M133" i="1"/>
  <c r="L133" i="1"/>
  <c r="K133" i="1"/>
  <c r="J133" i="1"/>
  <c r="P132" i="1"/>
  <c r="O132" i="1"/>
  <c r="N132" i="1"/>
  <c r="M132" i="1"/>
  <c r="L132" i="1"/>
  <c r="K132" i="1"/>
  <c r="J132" i="1"/>
  <c r="P131" i="1"/>
  <c r="O131" i="1"/>
  <c r="N131" i="1"/>
  <c r="M131" i="1"/>
  <c r="L131" i="1"/>
  <c r="K131" i="1"/>
  <c r="J131" i="1"/>
  <c r="P130" i="1"/>
  <c r="O130" i="1"/>
  <c r="N130" i="1"/>
  <c r="M130" i="1"/>
  <c r="L130" i="1"/>
  <c r="K130" i="1"/>
  <c r="J130" i="1"/>
  <c r="P129" i="1"/>
  <c r="O129" i="1"/>
  <c r="N129" i="1"/>
  <c r="M129" i="1"/>
  <c r="L129" i="1"/>
  <c r="K129" i="1"/>
  <c r="J129" i="1"/>
  <c r="P128" i="1"/>
  <c r="O128" i="1"/>
  <c r="N128" i="1"/>
  <c r="M128" i="1"/>
  <c r="L128" i="1"/>
  <c r="K128" i="1"/>
  <c r="J128" i="1"/>
  <c r="P127" i="1"/>
  <c r="O127" i="1"/>
  <c r="N127" i="1"/>
  <c r="M127" i="1"/>
  <c r="L127" i="1"/>
  <c r="K127" i="1"/>
  <c r="J127" i="1"/>
  <c r="P126" i="1"/>
  <c r="O126" i="1"/>
  <c r="N126" i="1"/>
  <c r="M126" i="1"/>
  <c r="L126" i="1"/>
  <c r="K126" i="1"/>
  <c r="J126" i="1"/>
  <c r="P125" i="1"/>
  <c r="O125" i="1"/>
  <c r="N125" i="1"/>
  <c r="M125" i="1"/>
  <c r="L125" i="1"/>
  <c r="K125" i="1"/>
  <c r="J125" i="1"/>
  <c r="P124" i="1"/>
  <c r="O124" i="1"/>
  <c r="N124" i="1"/>
  <c r="M124" i="1"/>
  <c r="L124" i="1"/>
  <c r="K124" i="1"/>
  <c r="J124" i="1"/>
  <c r="P123" i="1"/>
  <c r="O123" i="1"/>
  <c r="N123" i="1"/>
  <c r="M123" i="1"/>
  <c r="L123" i="1"/>
  <c r="K123" i="1"/>
  <c r="J123" i="1"/>
  <c r="P122" i="1"/>
  <c r="O122" i="1"/>
  <c r="N122" i="1"/>
  <c r="M122" i="1"/>
  <c r="L122" i="1"/>
  <c r="K122" i="1"/>
  <c r="J122" i="1"/>
  <c r="P121" i="1"/>
  <c r="O121" i="1"/>
  <c r="N121" i="1"/>
  <c r="M121" i="1"/>
  <c r="L121" i="1"/>
  <c r="K121" i="1"/>
  <c r="J121" i="1"/>
  <c r="P120" i="1"/>
  <c r="O120" i="1"/>
  <c r="N120" i="1"/>
  <c r="M120" i="1"/>
  <c r="L120" i="1"/>
  <c r="K120" i="1"/>
  <c r="J120" i="1"/>
  <c r="P119" i="1"/>
  <c r="O119" i="1"/>
  <c r="N119" i="1"/>
  <c r="M119" i="1"/>
  <c r="L119" i="1"/>
  <c r="K119" i="1"/>
  <c r="J119" i="1"/>
  <c r="P118" i="1"/>
  <c r="O118" i="1"/>
  <c r="N118" i="1"/>
  <c r="M118" i="1"/>
  <c r="L118" i="1"/>
  <c r="K118" i="1"/>
  <c r="J118" i="1"/>
  <c r="P117" i="1"/>
  <c r="O117" i="1"/>
  <c r="N117" i="1"/>
  <c r="M117" i="1"/>
  <c r="L117" i="1"/>
  <c r="K117" i="1"/>
  <c r="J117" i="1"/>
  <c r="P116" i="1"/>
  <c r="O116" i="1"/>
  <c r="N116" i="1"/>
  <c r="M116" i="1"/>
  <c r="L116" i="1"/>
  <c r="K116" i="1"/>
  <c r="J116" i="1"/>
  <c r="P115" i="1"/>
  <c r="O115" i="1"/>
  <c r="N115" i="1"/>
  <c r="M115" i="1"/>
  <c r="L115" i="1"/>
  <c r="K115" i="1"/>
  <c r="J115" i="1"/>
  <c r="P114" i="1"/>
  <c r="O114" i="1"/>
  <c r="N114" i="1"/>
  <c r="M114" i="1"/>
  <c r="L114" i="1"/>
  <c r="K114" i="1"/>
  <c r="J114" i="1"/>
  <c r="P113" i="1"/>
  <c r="O113" i="1"/>
  <c r="N113" i="1"/>
  <c r="M113" i="1"/>
  <c r="L113" i="1"/>
  <c r="K113" i="1"/>
  <c r="J113" i="1"/>
  <c r="P112" i="1"/>
  <c r="O112" i="1"/>
  <c r="N112" i="1"/>
  <c r="M112" i="1"/>
  <c r="L112" i="1"/>
  <c r="K112" i="1"/>
  <c r="J112" i="1"/>
  <c r="P111" i="1"/>
  <c r="O111" i="1"/>
  <c r="N111" i="1"/>
  <c r="M111" i="1"/>
  <c r="L111" i="1"/>
  <c r="K111" i="1"/>
  <c r="J111" i="1"/>
  <c r="P110" i="1"/>
  <c r="O110" i="1"/>
  <c r="N110" i="1"/>
  <c r="M110" i="1"/>
  <c r="L110" i="1"/>
  <c r="K110" i="1"/>
  <c r="J110" i="1"/>
  <c r="P109" i="1"/>
  <c r="O109" i="1"/>
  <c r="N109" i="1"/>
  <c r="M109" i="1"/>
  <c r="L109" i="1"/>
  <c r="K109" i="1"/>
  <c r="J109" i="1"/>
  <c r="P108" i="1"/>
  <c r="O108" i="1"/>
  <c r="N108" i="1"/>
  <c r="M108" i="1"/>
  <c r="L108" i="1"/>
  <c r="K108" i="1"/>
  <c r="J108" i="1"/>
  <c r="P107" i="1"/>
  <c r="O107" i="1"/>
  <c r="N107" i="1"/>
  <c r="M107" i="1"/>
  <c r="L107" i="1"/>
  <c r="K107" i="1"/>
  <c r="J107" i="1"/>
  <c r="P106" i="1"/>
  <c r="O106" i="1"/>
  <c r="N106" i="1"/>
  <c r="M106" i="1"/>
  <c r="L106" i="1"/>
  <c r="K106" i="1"/>
  <c r="J106" i="1"/>
  <c r="P105" i="1"/>
  <c r="O105" i="1"/>
  <c r="N105" i="1"/>
  <c r="M105" i="1"/>
  <c r="L105" i="1"/>
  <c r="K105" i="1"/>
  <c r="J105" i="1"/>
  <c r="P104" i="1"/>
  <c r="O104" i="1"/>
  <c r="N104" i="1"/>
  <c r="M104" i="1"/>
  <c r="L104" i="1"/>
  <c r="K104" i="1"/>
  <c r="J104" i="1"/>
  <c r="P103" i="1"/>
  <c r="O103" i="1"/>
  <c r="N103" i="1"/>
  <c r="M103" i="1"/>
  <c r="L103" i="1"/>
  <c r="K103" i="1"/>
  <c r="J103" i="1"/>
  <c r="P102" i="1"/>
  <c r="O102" i="1"/>
  <c r="N102" i="1"/>
  <c r="M102" i="1"/>
  <c r="L102" i="1"/>
  <c r="K102" i="1"/>
  <c r="J102" i="1"/>
  <c r="P101" i="1"/>
  <c r="O101" i="1"/>
  <c r="N101" i="1"/>
  <c r="M101" i="1"/>
  <c r="L101" i="1"/>
  <c r="K101" i="1"/>
  <c r="J101" i="1"/>
  <c r="P100" i="1"/>
  <c r="O100" i="1"/>
  <c r="N100" i="1"/>
  <c r="M100" i="1"/>
  <c r="L100" i="1"/>
  <c r="K100" i="1"/>
  <c r="J100" i="1"/>
  <c r="P99" i="1"/>
  <c r="O99" i="1"/>
  <c r="N99" i="1"/>
  <c r="M99" i="1"/>
  <c r="L99" i="1"/>
  <c r="K99" i="1"/>
  <c r="J99" i="1"/>
  <c r="P98" i="1"/>
  <c r="O98" i="1"/>
  <c r="N98" i="1"/>
  <c r="M98" i="1"/>
  <c r="L98" i="1"/>
  <c r="K98" i="1"/>
  <c r="J98" i="1"/>
  <c r="P97" i="1"/>
  <c r="O97" i="1"/>
  <c r="N97" i="1"/>
  <c r="M97" i="1"/>
  <c r="L97" i="1"/>
  <c r="K97" i="1"/>
  <c r="J97" i="1"/>
  <c r="P96" i="1"/>
  <c r="O96" i="1"/>
  <c r="N96" i="1"/>
  <c r="M96" i="1"/>
  <c r="L96" i="1"/>
  <c r="K96" i="1"/>
  <c r="J96" i="1"/>
  <c r="P95" i="1"/>
  <c r="O95" i="1"/>
  <c r="N95" i="1"/>
  <c r="M95" i="1"/>
  <c r="L95" i="1"/>
  <c r="K95" i="1"/>
  <c r="J95" i="1"/>
  <c r="P94" i="1"/>
  <c r="O94" i="1"/>
  <c r="N94" i="1"/>
  <c r="M94" i="1"/>
  <c r="L94" i="1"/>
  <c r="K94" i="1"/>
  <c r="J94" i="1"/>
  <c r="P93" i="1"/>
  <c r="O93" i="1"/>
  <c r="N93" i="1"/>
  <c r="M93" i="1"/>
  <c r="L93" i="1"/>
  <c r="K93" i="1"/>
  <c r="J93" i="1"/>
  <c r="P92" i="1"/>
  <c r="O92" i="1"/>
  <c r="N92" i="1"/>
  <c r="M92" i="1"/>
  <c r="L92" i="1"/>
  <c r="K92" i="1"/>
  <c r="J92" i="1"/>
  <c r="P91" i="1"/>
  <c r="O91" i="1"/>
  <c r="N91" i="1"/>
  <c r="M91" i="1"/>
  <c r="L91" i="1"/>
  <c r="K91" i="1"/>
  <c r="J91" i="1"/>
  <c r="P90" i="1"/>
  <c r="O90" i="1"/>
  <c r="N90" i="1"/>
  <c r="M90" i="1"/>
  <c r="L90" i="1"/>
  <c r="K90" i="1"/>
  <c r="J90" i="1"/>
  <c r="P89" i="1"/>
  <c r="O89" i="1"/>
  <c r="N89" i="1"/>
  <c r="M89" i="1"/>
  <c r="L89" i="1"/>
  <c r="K89" i="1"/>
  <c r="J89" i="1"/>
  <c r="P88" i="1"/>
  <c r="O88" i="1"/>
  <c r="N88" i="1"/>
  <c r="M88" i="1"/>
  <c r="L88" i="1"/>
  <c r="K88" i="1"/>
  <c r="J88" i="1"/>
  <c r="P87" i="1"/>
  <c r="O87" i="1"/>
  <c r="N87" i="1"/>
  <c r="M87" i="1"/>
  <c r="L87" i="1"/>
  <c r="K87" i="1"/>
  <c r="J87" i="1"/>
  <c r="P86" i="1"/>
  <c r="O86" i="1"/>
  <c r="N86" i="1"/>
  <c r="M86" i="1"/>
  <c r="L86" i="1"/>
  <c r="K86" i="1"/>
  <c r="J86" i="1"/>
  <c r="P85" i="1"/>
  <c r="O85" i="1"/>
  <c r="N85" i="1"/>
  <c r="M85" i="1"/>
  <c r="L85" i="1"/>
  <c r="K85" i="1"/>
  <c r="J85" i="1"/>
  <c r="P84" i="1"/>
  <c r="O84" i="1"/>
  <c r="N84" i="1"/>
  <c r="M84" i="1"/>
  <c r="L84" i="1"/>
  <c r="K84" i="1"/>
  <c r="J84" i="1"/>
  <c r="P83" i="1"/>
  <c r="O83" i="1"/>
  <c r="N83" i="1"/>
  <c r="M83" i="1"/>
  <c r="L83" i="1"/>
  <c r="K83" i="1"/>
  <c r="J83" i="1"/>
  <c r="P82" i="1"/>
  <c r="O82" i="1"/>
  <c r="N82" i="1"/>
  <c r="M82" i="1"/>
  <c r="L82" i="1"/>
  <c r="K82" i="1"/>
  <c r="J82" i="1"/>
  <c r="P81" i="1"/>
  <c r="O81" i="1"/>
  <c r="N81" i="1"/>
  <c r="M81" i="1"/>
  <c r="L81" i="1"/>
  <c r="K81" i="1"/>
  <c r="J81" i="1"/>
  <c r="P80" i="1"/>
  <c r="O80" i="1"/>
  <c r="N80" i="1"/>
  <c r="M80" i="1"/>
  <c r="L80" i="1"/>
  <c r="K80" i="1"/>
  <c r="J80" i="1"/>
  <c r="P79" i="1"/>
  <c r="O79" i="1"/>
  <c r="N79" i="1"/>
  <c r="M79" i="1"/>
  <c r="L79" i="1"/>
  <c r="K79" i="1"/>
  <c r="J79" i="1"/>
  <c r="P78" i="1"/>
  <c r="O78" i="1"/>
  <c r="N78" i="1"/>
  <c r="M78" i="1"/>
  <c r="L78" i="1"/>
  <c r="K78" i="1"/>
  <c r="J78" i="1"/>
  <c r="P77" i="1"/>
  <c r="O77" i="1"/>
  <c r="N77" i="1"/>
  <c r="M77" i="1"/>
  <c r="L77" i="1"/>
  <c r="K77" i="1"/>
  <c r="J77" i="1"/>
  <c r="P76" i="1"/>
  <c r="O76" i="1"/>
  <c r="N76" i="1"/>
  <c r="M76" i="1"/>
  <c r="L76" i="1"/>
  <c r="K76" i="1"/>
  <c r="J76" i="1"/>
  <c r="P75" i="1"/>
  <c r="O75" i="1"/>
  <c r="N75" i="1"/>
  <c r="M75" i="1"/>
  <c r="L75" i="1"/>
  <c r="K75" i="1"/>
  <c r="J75" i="1"/>
  <c r="P74" i="1"/>
  <c r="O74" i="1"/>
  <c r="N74" i="1"/>
  <c r="M74" i="1"/>
  <c r="L74" i="1"/>
  <c r="K74" i="1"/>
  <c r="J74" i="1"/>
  <c r="P73" i="1"/>
  <c r="O73" i="1"/>
  <c r="N73" i="1"/>
  <c r="M73" i="1"/>
  <c r="L73" i="1"/>
  <c r="K73" i="1"/>
  <c r="J73" i="1"/>
  <c r="P72" i="1"/>
  <c r="O72" i="1"/>
  <c r="N72" i="1"/>
  <c r="M72" i="1"/>
  <c r="L72" i="1"/>
  <c r="K72" i="1"/>
  <c r="J72" i="1"/>
  <c r="P71" i="1"/>
  <c r="O71" i="1"/>
  <c r="N71" i="1"/>
  <c r="M71" i="1"/>
  <c r="L71" i="1"/>
  <c r="K71" i="1"/>
  <c r="J71" i="1"/>
  <c r="P70" i="1"/>
  <c r="O70" i="1"/>
  <c r="N70" i="1"/>
  <c r="M70" i="1"/>
  <c r="L70" i="1"/>
  <c r="K70" i="1"/>
  <c r="J70" i="1"/>
  <c r="P69" i="1"/>
  <c r="O69" i="1"/>
  <c r="N69" i="1"/>
  <c r="M69" i="1"/>
  <c r="L69" i="1"/>
  <c r="K69" i="1"/>
  <c r="J69" i="1"/>
  <c r="P68" i="1"/>
  <c r="O68" i="1"/>
  <c r="N68" i="1"/>
  <c r="M68" i="1"/>
  <c r="L68" i="1"/>
  <c r="K68" i="1"/>
  <c r="J68" i="1"/>
  <c r="P67" i="1"/>
  <c r="O67" i="1"/>
  <c r="N67" i="1"/>
  <c r="M67" i="1"/>
  <c r="L67" i="1"/>
  <c r="K67" i="1"/>
  <c r="J67" i="1"/>
  <c r="P66" i="1"/>
  <c r="O66" i="1"/>
  <c r="N66" i="1"/>
  <c r="M66" i="1"/>
  <c r="L66" i="1"/>
  <c r="K66" i="1"/>
  <c r="J66" i="1"/>
  <c r="P65" i="1"/>
  <c r="O65" i="1"/>
  <c r="N65" i="1"/>
  <c r="M65" i="1"/>
  <c r="L65" i="1"/>
  <c r="K65" i="1"/>
  <c r="J65" i="1"/>
  <c r="P64" i="1"/>
  <c r="O64" i="1"/>
  <c r="N64" i="1"/>
  <c r="M64" i="1"/>
  <c r="L64" i="1"/>
  <c r="K64" i="1"/>
  <c r="J64" i="1"/>
  <c r="P63" i="1"/>
  <c r="O63" i="1"/>
  <c r="N63" i="1"/>
  <c r="M63" i="1"/>
  <c r="L63" i="1"/>
  <c r="K63" i="1"/>
  <c r="J63" i="1"/>
  <c r="P62" i="1"/>
  <c r="O62" i="1"/>
  <c r="N62" i="1"/>
  <c r="M62" i="1"/>
  <c r="L62" i="1"/>
  <c r="K62" i="1"/>
  <c r="J62" i="1"/>
  <c r="P61" i="1"/>
  <c r="O61" i="1"/>
  <c r="N61" i="1"/>
  <c r="M61" i="1"/>
  <c r="L61" i="1"/>
  <c r="K61" i="1"/>
  <c r="J61" i="1"/>
  <c r="P60" i="1"/>
  <c r="O60" i="1"/>
  <c r="N60" i="1"/>
  <c r="M60" i="1"/>
  <c r="L60" i="1"/>
  <c r="K60" i="1"/>
  <c r="J60" i="1"/>
  <c r="P59" i="1"/>
  <c r="O59" i="1"/>
  <c r="N59" i="1"/>
  <c r="M59" i="1"/>
  <c r="L59" i="1"/>
  <c r="K59" i="1"/>
  <c r="J59" i="1"/>
  <c r="P58" i="1"/>
  <c r="O58" i="1"/>
  <c r="N58" i="1"/>
  <c r="M58" i="1"/>
  <c r="L58" i="1"/>
  <c r="K58" i="1"/>
  <c r="J58" i="1"/>
  <c r="P57" i="1"/>
  <c r="O57" i="1"/>
  <c r="N57" i="1"/>
  <c r="M57" i="1"/>
  <c r="L57" i="1"/>
  <c r="K57" i="1"/>
  <c r="J57" i="1"/>
  <c r="P56" i="1"/>
  <c r="O56" i="1"/>
  <c r="N56" i="1"/>
  <c r="M56" i="1"/>
  <c r="L56" i="1"/>
  <c r="K56" i="1"/>
  <c r="J56" i="1"/>
  <c r="P55" i="1"/>
  <c r="O55" i="1"/>
  <c r="N55" i="1"/>
  <c r="M55" i="1"/>
  <c r="L55" i="1"/>
  <c r="K55" i="1"/>
  <c r="J55" i="1"/>
  <c r="P54" i="1"/>
  <c r="O54" i="1"/>
  <c r="N54" i="1"/>
  <c r="M54" i="1"/>
  <c r="L54" i="1"/>
  <c r="K54" i="1"/>
  <c r="J54" i="1"/>
  <c r="P53" i="1"/>
  <c r="O53" i="1"/>
  <c r="N53" i="1"/>
  <c r="M53" i="1"/>
  <c r="L53" i="1"/>
  <c r="K53" i="1"/>
  <c r="J53" i="1"/>
  <c r="P52" i="1"/>
  <c r="O52" i="1"/>
  <c r="N52" i="1"/>
  <c r="M52" i="1"/>
  <c r="L52" i="1"/>
  <c r="K52" i="1"/>
  <c r="J52" i="1"/>
  <c r="P51" i="1"/>
  <c r="O51" i="1"/>
  <c r="N51" i="1"/>
  <c r="M51" i="1"/>
  <c r="L51" i="1"/>
  <c r="K51" i="1"/>
  <c r="J51" i="1"/>
  <c r="P50" i="1"/>
  <c r="O50" i="1"/>
  <c r="N50" i="1"/>
  <c r="M50" i="1"/>
  <c r="L50" i="1"/>
  <c r="K50" i="1"/>
  <c r="J50" i="1"/>
  <c r="P49" i="1"/>
  <c r="O49" i="1"/>
  <c r="N49" i="1"/>
  <c r="M49" i="1"/>
  <c r="L49" i="1"/>
  <c r="K49" i="1"/>
  <c r="J49" i="1"/>
  <c r="P48" i="1"/>
  <c r="O48" i="1"/>
  <c r="N48" i="1"/>
  <c r="M48" i="1"/>
  <c r="L48" i="1"/>
  <c r="K48" i="1"/>
  <c r="J48" i="1"/>
  <c r="P47" i="1"/>
  <c r="O47" i="1"/>
  <c r="N47" i="1"/>
  <c r="M47" i="1"/>
  <c r="L47" i="1"/>
  <c r="K47" i="1"/>
  <c r="J47" i="1"/>
  <c r="P46" i="1"/>
  <c r="O46" i="1"/>
  <c r="N46" i="1"/>
  <c r="M46" i="1"/>
  <c r="L46" i="1"/>
  <c r="K46" i="1"/>
  <c r="J46" i="1"/>
  <c r="P45" i="1"/>
  <c r="O45" i="1"/>
  <c r="N45" i="1"/>
  <c r="M45" i="1"/>
  <c r="L45" i="1"/>
  <c r="K45" i="1"/>
  <c r="J45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J43" i="1"/>
  <c r="P42" i="1"/>
  <c r="O42" i="1"/>
  <c r="N42" i="1"/>
  <c r="M42" i="1"/>
  <c r="L42" i="1"/>
  <c r="K42" i="1"/>
  <c r="J42" i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30" i="1"/>
  <c r="O30" i="1"/>
  <c r="N30" i="1"/>
  <c r="M30" i="1"/>
  <c r="L30" i="1"/>
  <c r="K30" i="1"/>
  <c r="J30" i="1"/>
  <c r="P29" i="1"/>
  <c r="O29" i="1"/>
  <c r="N29" i="1"/>
  <c r="M29" i="1"/>
  <c r="L29" i="1"/>
  <c r="K29" i="1"/>
  <c r="J29" i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P26" i="1"/>
  <c r="O26" i="1"/>
  <c r="N26" i="1"/>
  <c r="M26" i="1"/>
  <c r="L26" i="1"/>
  <c r="K26" i="1"/>
  <c r="J26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P4" i="1"/>
  <c r="O4" i="1"/>
  <c r="N4" i="1"/>
  <c r="M4" i="1"/>
  <c r="L4" i="1"/>
  <c r="K4" i="1"/>
  <c r="J4" i="1"/>
  <c r="P3" i="1"/>
  <c r="O3" i="1"/>
  <c r="N3" i="1"/>
  <c r="M3" i="1"/>
  <c r="L3" i="1"/>
  <c r="K3" i="1"/>
  <c r="J3" i="1"/>
  <c r="P2" i="1"/>
  <c r="O2" i="1"/>
  <c r="N2" i="1"/>
  <c r="M2" i="1"/>
  <c r="L2" i="1"/>
  <c r="K2" i="1"/>
  <c r="J2" i="1"/>
  <c r="D12" i="6" l="1"/>
  <c r="M32" i="6"/>
  <c r="N32" i="6"/>
  <c r="L32" i="6"/>
  <c r="O32" i="6"/>
  <c r="D32" i="6"/>
  <c r="J32" i="6"/>
  <c r="G32" i="6"/>
  <c r="K32" i="6"/>
  <c r="I32" i="6"/>
  <c r="E32" i="6"/>
  <c r="C32" i="6"/>
  <c r="H32" i="6"/>
  <c r="R32" i="6"/>
  <c r="F32" i="6"/>
  <c r="Q32" i="6"/>
  <c r="B32" i="24"/>
  <c r="P32" i="6"/>
  <c r="B31" i="24"/>
  <c r="D11" i="6"/>
</calcChain>
</file>

<file path=xl/sharedStrings.xml><?xml version="1.0" encoding="utf-8"?>
<sst xmlns="http://schemas.openxmlformats.org/spreadsheetml/2006/main" count="5806" uniqueCount="1673">
  <si>
    <t>Ref Number</t>
  </si>
  <si>
    <t>Job Title</t>
  </si>
  <si>
    <t>Department</t>
  </si>
  <si>
    <t>Country</t>
  </si>
  <si>
    <t>Region</t>
  </si>
  <si>
    <t>Recruiter</t>
  </si>
  <si>
    <t>BILLING TYPE</t>
  </si>
  <si>
    <t>Open Date</t>
  </si>
  <si>
    <t>Offer Accept Date</t>
  </si>
  <si>
    <t>Requisition Status</t>
  </si>
  <si>
    <t>DAYS OPENED (Business Days)</t>
  </si>
  <si>
    <t>DAYS OPENED (CALENDAR DAYS)</t>
  </si>
  <si>
    <t>Year of the Offer Accept Date</t>
  </si>
  <si>
    <t>Month of the Offer Accept Date</t>
  </si>
  <si>
    <t>Quarter of Offer Accept Date</t>
  </si>
  <si>
    <t>Financial Year</t>
  </si>
  <si>
    <t>ID00554</t>
  </si>
  <si>
    <t>Trade Marketing Executive Western Europe (band VIB)</t>
  </si>
  <si>
    <t>Marketing</t>
  </si>
  <si>
    <t>Belgium</t>
  </si>
  <si>
    <t>EMEA</t>
  </si>
  <si>
    <t>Other</t>
  </si>
  <si>
    <t>Direct</t>
  </si>
  <si>
    <t/>
  </si>
  <si>
    <t>ID00236</t>
  </si>
  <si>
    <t>Finance Control Manager UK (VI B)</t>
  </si>
  <si>
    <t>Finance</t>
  </si>
  <si>
    <t>UK</t>
  </si>
  <si>
    <t>Bogaert, Dianna</t>
  </si>
  <si>
    <t>ID00574</t>
  </si>
  <si>
    <t>ADM Morrison’s (Band VII B)</t>
  </si>
  <si>
    <t>Vanessa Gramlow</t>
  </si>
  <si>
    <t>ID00481</t>
  </si>
  <si>
    <t>Global Sales WCCP &amp; Trade Marketing Coordinator (VIB)</t>
  </si>
  <si>
    <t>ID00612</t>
  </si>
  <si>
    <t>Account Development Manager (ADM, band VIIB)</t>
  </si>
  <si>
    <t>Sales</t>
  </si>
  <si>
    <t>ID00470</t>
  </si>
  <si>
    <t>Business Leader WE Commercial Processes &amp; Tool (band VB)</t>
  </si>
  <si>
    <t>ID00482</t>
  </si>
  <si>
    <t>Space Planning Executive UK (Band VIIA)</t>
  </si>
  <si>
    <t>ID00531</t>
  </si>
  <si>
    <t>RTM Director (Band VA)</t>
  </si>
  <si>
    <t>ID00231</t>
  </si>
  <si>
    <t>BBP Reporting Specialist (Band VIIIA)</t>
  </si>
  <si>
    <t>Hungary</t>
  </si>
  <si>
    <t>Chandar, Neil</t>
  </si>
  <si>
    <t>Internal</t>
  </si>
  <si>
    <t>ID00538</t>
  </si>
  <si>
    <t>Marketing Manager (Band VB)</t>
  </si>
  <si>
    <t>ID00491</t>
  </si>
  <si>
    <t>Activation Executive (Band VIIB)</t>
  </si>
  <si>
    <t>ID00492</t>
  </si>
  <si>
    <t>Budweiser Brand Manager (Band VIIA)</t>
  </si>
  <si>
    <t>ID00495</t>
  </si>
  <si>
    <t>Senior Brand Manager - Stella Artois (Band VIa)</t>
  </si>
  <si>
    <t>ID00239</t>
  </si>
  <si>
    <t>ATR Team Member BENEFRALUX GA 9 (Band VIIIA)</t>
  </si>
  <si>
    <t>ID00532</t>
  </si>
  <si>
    <t>Assistant Brand Manager (Band VIIB)</t>
  </si>
  <si>
    <t>ID00514</t>
  </si>
  <si>
    <t>Media Manager UK (Band VB)</t>
  </si>
  <si>
    <t>ID00544</t>
  </si>
  <si>
    <t>Head of Category Management - Off Trade (Band VA)</t>
  </si>
  <si>
    <t>ID00513</t>
  </si>
  <si>
    <t>Brand Manager (Band VIIA)</t>
  </si>
  <si>
    <t>ID00226</t>
  </si>
  <si>
    <t>BBP Consolidation Specialist BNFL (Band VIIIA)</t>
  </si>
  <si>
    <t>Clements, Michael</t>
  </si>
  <si>
    <t>ID00232</t>
  </si>
  <si>
    <t>Tax Specialist (m/w)</t>
  </si>
  <si>
    <t>Germany</t>
  </si>
  <si>
    <t>Bonnett, Sarah</t>
  </si>
  <si>
    <t>ID00521</t>
  </si>
  <si>
    <t>Category Insights Manager</t>
  </si>
  <si>
    <t>ID00522</t>
  </si>
  <si>
    <t>Activation Manager (m/w)</t>
  </si>
  <si>
    <t>ID00228</t>
  </si>
  <si>
    <t>CSC Commercial Reporting Senior Team Member (Band VIIIB) - Dutch speaking.</t>
  </si>
  <si>
    <t>ID00571</t>
  </si>
  <si>
    <t>Head of WCCP - Category 7 (WEZ) - (Band VA)</t>
  </si>
  <si>
    <t>ID00549</t>
  </si>
  <si>
    <t>Head of POCM WE (Band VIA) - Zone role</t>
  </si>
  <si>
    <t>ID00229</t>
  </si>
  <si>
    <t>Financial Accounting Specialist (Band VIIIA)</t>
  </si>
  <si>
    <t>ID00525</t>
  </si>
  <si>
    <t>Category Manger (Band VIB)</t>
  </si>
  <si>
    <t>ID00235</t>
  </si>
  <si>
    <t>Financial Accounting Expert (Band VIIB)</t>
  </si>
  <si>
    <t>ID00535</t>
  </si>
  <si>
    <t>Tech Sales Manager (Band VIB)</t>
  </si>
  <si>
    <t>ID00242</t>
  </si>
  <si>
    <t>IM Swat Team Member (Band IXA)</t>
  </si>
  <si>
    <t>ID00506</t>
  </si>
  <si>
    <t>I-Sell Lead Western Europe (Band VB)</t>
  </si>
  <si>
    <t>ID00542</t>
  </si>
  <si>
    <t>Consumer Activation Manager Western Europe (Band VIB)</t>
  </si>
  <si>
    <t>ID00227</t>
  </si>
  <si>
    <t>Corporate Audit Manager (Band VA)</t>
  </si>
  <si>
    <t>ID00238</t>
  </si>
  <si>
    <t>BSC Finance Manager Czech Republic and Hungary (Band VB) – Temporary position</t>
  </si>
  <si>
    <t>ID00510</t>
  </si>
  <si>
    <t>Sponsoring Manager Deutschland (m/w)</t>
  </si>
  <si>
    <t>ID00476</t>
  </si>
  <si>
    <t>Consumer Activation Executive Western Europe (Band VIIB)</t>
  </si>
  <si>
    <t>ID00523</t>
  </si>
  <si>
    <t>Activation Manager (Band VIA)</t>
  </si>
  <si>
    <t>ID00562</t>
  </si>
  <si>
    <t>Senior Innovation Manager (Band VB)</t>
  </si>
  <si>
    <t>ID00519</t>
  </si>
  <si>
    <t>POCM Executive UKI (Band VIIA)</t>
  </si>
  <si>
    <t>ID00524</t>
  </si>
  <si>
    <t>Insight Analyst (Band VIIB)</t>
  </si>
  <si>
    <t>ID00503</t>
  </si>
  <si>
    <t>Stella Artois Brand Manager (Band VIIA)</t>
  </si>
  <si>
    <t>ID00469</t>
  </si>
  <si>
    <t>Senior Brand Manager (Band VIB)</t>
  </si>
  <si>
    <t>Agency</t>
  </si>
  <si>
    <t>ID00528</t>
  </si>
  <si>
    <t>Category Management Executive (m/w)</t>
  </si>
  <si>
    <t>ID00511</t>
  </si>
  <si>
    <t>Consumer Activation Executive Off Trade Belgium (Band VIIB)</t>
  </si>
  <si>
    <t>ID00501</t>
  </si>
  <si>
    <t>Brand Manager Jupiler (Band VIIA)</t>
  </si>
  <si>
    <t>ID00240</t>
  </si>
  <si>
    <t>BBP and Revenue Management Analyst Sales NL (Band VIIB)</t>
  </si>
  <si>
    <t>Netherlands</t>
  </si>
  <si>
    <t>ID00484</t>
  </si>
  <si>
    <t>Head of Consumer Activation NL (Band VIB)</t>
  </si>
  <si>
    <t>ID00244</t>
  </si>
  <si>
    <t>Cash-Flow and Core Working Capital Manager (Band VIIA)</t>
  </si>
  <si>
    <t>ID00570</t>
  </si>
  <si>
    <t>POCM Executive BENL (Band VIIA)</t>
  </si>
  <si>
    <t>ID00611</t>
  </si>
  <si>
    <t>OTC Project Manager (Band VIB)</t>
  </si>
  <si>
    <t>Czech Republic</t>
  </si>
  <si>
    <t>ID00478</t>
  </si>
  <si>
    <t>Budweiser Marketing Manager</t>
  </si>
  <si>
    <t>ID00243</t>
  </si>
  <si>
    <t xml:space="preserve">Statutory Accounting Controller </t>
  </si>
  <si>
    <t>ID00575</t>
  </si>
  <si>
    <t>Category Manager Proximity &amp; Convenience</t>
  </si>
  <si>
    <t>ID00509</t>
  </si>
  <si>
    <t>Snr Brand Manager (Band VIB)</t>
  </si>
  <si>
    <t>ID00473</t>
  </si>
  <si>
    <t>Brand Manager Hertog Jan &amp; Dommelsch (Band VIIA)</t>
  </si>
  <si>
    <t>ID00237</t>
  </si>
  <si>
    <t>Tax Specialist NL (Band VIB)</t>
  </si>
  <si>
    <t>ID00616</t>
  </si>
  <si>
    <t>M1 Off trade (Band VIIIA)</t>
  </si>
  <si>
    <t>France</t>
  </si>
  <si>
    <t>ID00608</t>
  </si>
  <si>
    <t>Sales Executive</t>
  </si>
  <si>
    <t>Republic of South Africa</t>
  </si>
  <si>
    <t>ID00599</t>
  </si>
  <si>
    <t>Multi-Channel Analytics Solutions Sales Manager</t>
  </si>
  <si>
    <t>Referral</t>
  </si>
  <si>
    <t>ID00597</t>
  </si>
  <si>
    <t>Financial Trading Floor Sales Manager</t>
  </si>
  <si>
    <t>ID00151</t>
  </si>
  <si>
    <t>Implementation Consultant</t>
  </si>
  <si>
    <t>Development</t>
  </si>
  <si>
    <t>Robson</t>
  </si>
  <si>
    <t>ID00155</t>
  </si>
  <si>
    <t>PPC Manager</t>
  </si>
  <si>
    <t>Digital Marketing</t>
  </si>
  <si>
    <t>ID00609</t>
  </si>
  <si>
    <t>CSC Front Office Agent On Trade</t>
  </si>
  <si>
    <t>ID00477</t>
  </si>
  <si>
    <t>Jupiler Marketing Manager</t>
  </si>
  <si>
    <t>ID00230</t>
  </si>
  <si>
    <t>Senior Internal IT Auditor</t>
  </si>
  <si>
    <t>ID00619</t>
  </si>
  <si>
    <t>KAM GK &amp; Belhaven</t>
  </si>
  <si>
    <t>ID00152</t>
  </si>
  <si>
    <t>Implementation Engineer South Africa</t>
  </si>
  <si>
    <t>ID00142</t>
  </si>
  <si>
    <t>Customer Care representative</t>
  </si>
  <si>
    <t>Customer Service</t>
  </si>
  <si>
    <t>ID00156</t>
  </si>
  <si>
    <t>UCP Sr Technical Manager</t>
  </si>
  <si>
    <t>Engineering</t>
  </si>
  <si>
    <t>ID00520</t>
  </si>
  <si>
    <t>Brand Manager (m/w)</t>
  </si>
  <si>
    <t>Annelies Verbruggen</t>
  </si>
  <si>
    <t>ID00129</t>
  </si>
  <si>
    <t>Pricing Analyst (BU UKI) (Band VIB)</t>
  </si>
  <si>
    <t>Commercial</t>
  </si>
  <si>
    <t>Keane</t>
  </si>
  <si>
    <t>ID00610</t>
  </si>
  <si>
    <t>Sales Consultant National Accounts</t>
  </si>
  <si>
    <t>ID00512</t>
  </si>
  <si>
    <t>Consumer Connections Manager (m/w)</t>
  </si>
  <si>
    <t>ID00479</t>
  </si>
  <si>
    <t>Activation Executive WEZ on trade</t>
  </si>
  <si>
    <t>ID00472</t>
  </si>
  <si>
    <t>Innovation Manager (m/w)</t>
  </si>
  <si>
    <t>ID00620</t>
  </si>
  <si>
    <t>M1 On trade Orléans</t>
  </si>
  <si>
    <t>ID00613</t>
  </si>
  <si>
    <t>Horeca Account Manager Hoogeveen Apeldoorn</t>
  </si>
  <si>
    <t>ID00143</t>
  </si>
  <si>
    <t>Order Entry Agent with English and another European language (Filled)</t>
  </si>
  <si>
    <t>Poland</t>
  </si>
  <si>
    <t>ID00606</t>
  </si>
  <si>
    <t>Sales Director South Africa</t>
  </si>
  <si>
    <t>ID00596</t>
  </si>
  <si>
    <t>Financial Trading Floor Sales Executive</t>
  </si>
  <si>
    <t>ID00603</t>
  </si>
  <si>
    <t>Sales Development Manager - Fraud &amp; Cybercrime Solutions</t>
  </si>
  <si>
    <t>ID00233</t>
  </si>
  <si>
    <t>Finance Control Manager</t>
  </si>
  <si>
    <t>ID00144</t>
  </si>
  <si>
    <t>Master Data Specialist (Filled)</t>
  </si>
  <si>
    <t>ID00234</t>
  </si>
  <si>
    <t>Manager Treasury Operations</t>
  </si>
  <si>
    <t>Luxembourg</t>
  </si>
  <si>
    <t>ID00175</t>
  </si>
  <si>
    <t>Princ Technical Sales Engineer</t>
  </si>
  <si>
    <t>Nae</t>
  </si>
  <si>
    <t>ID00172</t>
  </si>
  <si>
    <t>Project Manager</t>
  </si>
  <si>
    <t>ID00181</t>
  </si>
  <si>
    <t>Senior Project Manager (m/f)</t>
  </si>
  <si>
    <t>ID00496</t>
  </si>
  <si>
    <t>Consumer Insights Executive BNFL</t>
  </si>
  <si>
    <t>Laurene Delelis</t>
  </si>
  <si>
    <t>ID00545</t>
  </si>
  <si>
    <t>Trade Marketing - Marques Tendances</t>
  </si>
  <si>
    <t>ID00161</t>
  </si>
  <si>
    <t>Engineer Project</t>
  </si>
  <si>
    <t>Tom Moore</t>
  </si>
  <si>
    <t>ID00614</t>
  </si>
  <si>
    <t>Sales Consultant Strategic Accounts</t>
  </si>
  <si>
    <t>ID00498</t>
  </si>
  <si>
    <t>Head of Consumer Insights (m/w)</t>
  </si>
  <si>
    <t>ID00500</t>
  </si>
  <si>
    <t>Corona Brand Manager ABI International</t>
  </si>
  <si>
    <t>ID00158</t>
  </si>
  <si>
    <t>ACS - Senior Engineer</t>
  </si>
  <si>
    <t>ID00157</t>
  </si>
  <si>
    <t>Chemical Engineer</t>
  </si>
  <si>
    <t>Machado</t>
  </si>
  <si>
    <t>ID00576</t>
  </si>
  <si>
    <t>Jr. Brand Manager</t>
  </si>
  <si>
    <t>ID00485</t>
  </si>
  <si>
    <t>Event Manager Beck's (m/w)</t>
  </si>
  <si>
    <t>ID00536</t>
  </si>
  <si>
    <t>Brand Manager Beck's</t>
  </si>
  <si>
    <t>ID00508</t>
  </si>
  <si>
    <t>Connections (media) Manager BNFL</t>
  </si>
  <si>
    <t>ID00210</t>
  </si>
  <si>
    <t>Reporting Analyst (GBS)</t>
  </si>
  <si>
    <t>ID00251</t>
  </si>
  <si>
    <t>Customer Service Coordinator (m/w)</t>
  </si>
  <si>
    <t>Global Infrastructure</t>
  </si>
  <si>
    <t>ID00160</t>
  </si>
  <si>
    <t>Product Engineer III</t>
  </si>
  <si>
    <t>ID00605</t>
  </si>
  <si>
    <t>Sales Director - Trading Platforms</t>
  </si>
  <si>
    <t>ID00164</t>
  </si>
  <si>
    <t>Product Application Support Specialist</t>
  </si>
  <si>
    <t>ID00163</t>
  </si>
  <si>
    <t>Project Engineer</t>
  </si>
  <si>
    <t>ID00550</t>
  </si>
  <si>
    <t>Brand Manager Leffe</t>
  </si>
  <si>
    <t>ID00526</t>
  </si>
  <si>
    <t>Content Media Manager (m/w)</t>
  </si>
  <si>
    <t>ID00159</t>
  </si>
  <si>
    <t>UCP Sr Engineer</t>
  </si>
  <si>
    <t>ID00169</t>
  </si>
  <si>
    <t>Programme Manager</t>
  </si>
  <si>
    <t>ID00162</t>
  </si>
  <si>
    <t>Career Development Engineer</t>
  </si>
  <si>
    <t>ID00173</t>
  </si>
  <si>
    <t>Development Engineer</t>
  </si>
  <si>
    <t>ID00556</t>
  </si>
  <si>
    <t>Content Planner</t>
  </si>
  <si>
    <t>ID00177</t>
  </si>
  <si>
    <t>Engineering Manager</t>
  </si>
  <si>
    <t>ID00555</t>
  </si>
  <si>
    <t>Senior Brand Manager Hoegaarden/Bud France</t>
  </si>
  <si>
    <t>ID00211</t>
  </si>
  <si>
    <t>Analyst</t>
  </si>
  <si>
    <t>ID00241</t>
  </si>
  <si>
    <t>ABII PPM</t>
  </si>
  <si>
    <t>ID00167</t>
  </si>
  <si>
    <t>Quality/Calibration Engineer</t>
  </si>
  <si>
    <t>ID00174</t>
  </si>
  <si>
    <t>Product Engineer I</t>
  </si>
  <si>
    <t>ID00150</t>
  </si>
  <si>
    <t>Order Entry WSSC Manager</t>
  </si>
  <si>
    <t>Sorensen, Jonas</t>
  </si>
  <si>
    <t>ID00183</t>
  </si>
  <si>
    <t>Principal Systems Engineer</t>
  </si>
  <si>
    <t>ID00165</t>
  </si>
  <si>
    <t>Application Engineer II</t>
  </si>
  <si>
    <t>ID00168</t>
  </si>
  <si>
    <t>UCP Technical Manager</t>
  </si>
  <si>
    <t>ID00166</t>
  </si>
  <si>
    <t>Application Eng Manager</t>
  </si>
  <si>
    <t>ID00179</t>
  </si>
  <si>
    <t>Senior Technical Supervisor</t>
  </si>
  <si>
    <t>ID00170</t>
  </si>
  <si>
    <t>Junior Technician</t>
  </si>
  <si>
    <t>Admin</t>
  </si>
  <si>
    <t>ID00386</t>
  </si>
  <si>
    <t>Legal Counsel</t>
  </si>
  <si>
    <t>Legal</t>
  </si>
  <si>
    <t>ID00171</t>
  </si>
  <si>
    <t>Snr Mechanical Design Engineer</t>
  </si>
  <si>
    <t>ID00249</t>
  </si>
  <si>
    <t>Country Process Manager</t>
  </si>
  <si>
    <t>Russia</t>
  </si>
  <si>
    <t>ID00247</t>
  </si>
  <si>
    <t>Country Controller</t>
  </si>
  <si>
    <t>Hamlin, Paul</t>
  </si>
  <si>
    <t>ID00551</t>
  </si>
  <si>
    <t>Consumer Activation Manager</t>
  </si>
  <si>
    <t>ID00253</t>
  </si>
  <si>
    <t>Department Manager QA</t>
  </si>
  <si>
    <t>Denmark</t>
  </si>
  <si>
    <t>ID00212</t>
  </si>
  <si>
    <t>Bournemouth ISC Finance Lead</t>
  </si>
  <si>
    <t>ID00176</t>
  </si>
  <si>
    <t>ACS - Senior Software Engineer</t>
  </si>
  <si>
    <t>ID00180</t>
  </si>
  <si>
    <t>UCP Principal Engineer</t>
  </si>
  <si>
    <t>ID00214</t>
  </si>
  <si>
    <t>ACS - Finance Leader</t>
  </si>
  <si>
    <t>ID00182</t>
  </si>
  <si>
    <t>Principal Staff Engineer</t>
  </si>
  <si>
    <t>ID00561</t>
  </si>
  <si>
    <t>Insights Project &amp; Data Manager Europe (MEP / PMO)</t>
  </si>
  <si>
    <t>ID00560</t>
  </si>
  <si>
    <t>Senior Brand Manager</t>
  </si>
  <si>
    <t>ID00178</t>
  </si>
  <si>
    <t>Principle Project Engineer</t>
  </si>
  <si>
    <t>ID00546</t>
  </si>
  <si>
    <t>Shopper Insights Manager</t>
  </si>
  <si>
    <t>ID00539</t>
  </si>
  <si>
    <t>Brand Manager Jupiler</t>
  </si>
  <si>
    <t>ID00248</t>
  </si>
  <si>
    <t>Country Legal/HR Manager</t>
  </si>
  <si>
    <t>ID00184</t>
  </si>
  <si>
    <t>FCC Technology Manager</t>
  </si>
  <si>
    <t>ID00246</t>
  </si>
  <si>
    <t>Country Analyst Deutschland/Österreich</t>
  </si>
  <si>
    <t>ID00257</t>
  </si>
  <si>
    <t>Electrical CAD Tools Architect (m/f)</t>
  </si>
  <si>
    <t>Thakrar, Sweta</t>
  </si>
  <si>
    <t>ID00213</t>
  </si>
  <si>
    <t>Statutory accountant</t>
  </si>
  <si>
    <t>ID00145</t>
  </si>
  <si>
    <t>Customer Service Complaints Representative with French</t>
  </si>
  <si>
    <t>Kimerina, Daria</t>
  </si>
  <si>
    <t>ID00216</t>
  </si>
  <si>
    <t>Sr. Financial Analyst</t>
  </si>
  <si>
    <t>Ireland</t>
  </si>
  <si>
    <t>ID00215</t>
  </si>
  <si>
    <t>FP&amp;A Manager</t>
  </si>
  <si>
    <t>Marshall-Conn, Stephanie</t>
  </si>
  <si>
    <t>ID00362</t>
  </si>
  <si>
    <t>Solution Architect</t>
  </si>
  <si>
    <t>Information Technology</t>
  </si>
  <si>
    <t>ID00573</t>
  </si>
  <si>
    <t>Innovation Manager Zone</t>
  </si>
  <si>
    <t>ID00217</t>
  </si>
  <si>
    <t>Senior Treasury Analsyt</t>
  </si>
  <si>
    <t>ID00577</t>
  </si>
  <si>
    <t>Category and Space Manager Tesco</t>
  </si>
  <si>
    <t>ID00148</t>
  </si>
  <si>
    <t>Product Complaints Agent with English and German</t>
  </si>
  <si>
    <t>ID00518</t>
  </si>
  <si>
    <t>Senior Consumer Insights Manager</t>
  </si>
  <si>
    <t>ID00136</t>
  </si>
  <si>
    <t>Electrical Engineer IV - One Subsea</t>
  </si>
  <si>
    <t>Corporate</t>
  </si>
  <si>
    <t>India</t>
  </si>
  <si>
    <t>ID00471</t>
  </si>
  <si>
    <t>Regional Activation Manager North East</t>
  </si>
  <si>
    <t>Italy</t>
  </si>
  <si>
    <t>ID00475</t>
  </si>
  <si>
    <t>AB InBev Regional Activation Manager (m/f)</t>
  </si>
  <si>
    <t>ID00529</t>
  </si>
  <si>
    <t>Regional Activation Manager (Rome/South)</t>
  </si>
  <si>
    <t>ID00138</t>
  </si>
  <si>
    <t>Master Data Specialist</t>
  </si>
  <si>
    <t>ID00255</t>
  </si>
  <si>
    <t>Document Release - Change Analyst</t>
  </si>
  <si>
    <t>ID00558</t>
  </si>
  <si>
    <t>Activation Executive</t>
  </si>
  <si>
    <t>ID00559</t>
  </si>
  <si>
    <t>Sr Brand Manager Hertog Jan</t>
  </si>
  <si>
    <t>ID00135</t>
  </si>
  <si>
    <t xml:space="preserve">Financial analyst </t>
  </si>
  <si>
    <t>Romania</t>
  </si>
  <si>
    <t>ID00153</t>
  </si>
  <si>
    <t>Product Manager - Fizzback</t>
  </si>
  <si>
    <t>Ritzke, Christoph</t>
  </si>
  <si>
    <t>ID00146</t>
  </si>
  <si>
    <t>Technical Service Complaints Representative with German</t>
  </si>
  <si>
    <t>ID00128</t>
  </si>
  <si>
    <t>CatMan Lead (Band VIB)</t>
  </si>
  <si>
    <t>Sarah Parnell</t>
  </si>
  <si>
    <t>ID00219</t>
  </si>
  <si>
    <t>Principal Financial Analyst</t>
  </si>
  <si>
    <t>Williams, Clare</t>
  </si>
  <si>
    <t>ID00252</t>
  </si>
  <si>
    <t>Customs classification Specialist</t>
  </si>
  <si>
    <t>ID00220</t>
  </si>
  <si>
    <t>Financial Analyst II</t>
  </si>
  <si>
    <t>ID00218</t>
  </si>
  <si>
    <t>Senior Finance Analyst</t>
  </si>
  <si>
    <t>ID00224</t>
  </si>
  <si>
    <t>Finance Analyst</t>
  </si>
  <si>
    <t>ID00507</t>
  </si>
  <si>
    <t>Trade Marketing Executive (m/w)</t>
  </si>
  <si>
    <t>ID00533</t>
  </si>
  <si>
    <t>Jr Brand Manager Jupiler</t>
  </si>
  <si>
    <t>ID00547</t>
  </si>
  <si>
    <t>Trade marketing executive Off Trade Jumbo and On Trade Corona</t>
  </si>
  <si>
    <t>ID00548</t>
  </si>
  <si>
    <t>Category Manager Off Trade NL</t>
  </si>
  <si>
    <t>ID00250</t>
  </si>
  <si>
    <t>Credit Analyst</t>
  </si>
  <si>
    <t>Spain</t>
  </si>
  <si>
    <t>ID00125</t>
  </si>
  <si>
    <t>PA/Administrative Assistant</t>
  </si>
  <si>
    <t>Administration</t>
  </si>
  <si>
    <t>ID00493</t>
  </si>
  <si>
    <t>Senior Brand Manager Beck's</t>
  </si>
  <si>
    <t>ID00567</t>
  </si>
  <si>
    <t>Brand Manager Jupiler Foot</t>
  </si>
  <si>
    <t>ID00543</t>
  </si>
  <si>
    <t>Insight Analyst</t>
  </si>
  <si>
    <t>ID00483</t>
  </si>
  <si>
    <t>Senior Brand Manager Hoegaarden &amp; Corona</t>
  </si>
  <si>
    <t>ID00578</t>
  </si>
  <si>
    <t>Bureau Service Engineer</t>
  </si>
  <si>
    <t>Procurement</t>
  </si>
  <si>
    <t>ID00131</t>
  </si>
  <si>
    <t>APBP JR</t>
  </si>
  <si>
    <t>ID00497</t>
  </si>
  <si>
    <t>Brand Manager Hoegaarden</t>
  </si>
  <si>
    <t>ID00357</t>
  </si>
  <si>
    <t>HFS Deployment Leader</t>
  </si>
  <si>
    <t>ID00487</t>
  </si>
  <si>
    <t>Connections Manager FRITS</t>
  </si>
  <si>
    <t>ID00490</t>
  </si>
  <si>
    <t>Senior Innovations Manager FRITS</t>
  </si>
  <si>
    <t>ID00516</t>
  </si>
  <si>
    <t>Packaging Manager FRITS</t>
  </si>
  <si>
    <t>ID00540</t>
  </si>
  <si>
    <t>Head of Category Management NL</t>
  </si>
  <si>
    <t>ID00601</t>
  </si>
  <si>
    <t>Presales - France - Remy</t>
  </si>
  <si>
    <t>ID00602</t>
  </si>
  <si>
    <t>Presales Netherlands - Remy</t>
  </si>
  <si>
    <t>ID00221</t>
  </si>
  <si>
    <t>Assistante de Direction</t>
  </si>
  <si>
    <t>ID00225</t>
  </si>
  <si>
    <t>Principal Financial Planning A</t>
  </si>
  <si>
    <t>ID00488</t>
  </si>
  <si>
    <t>Trade Marketing Project Manager</t>
  </si>
  <si>
    <t>ID00552</t>
  </si>
  <si>
    <t>Assistant Brand Manager</t>
  </si>
  <si>
    <t>ID00617</t>
  </si>
  <si>
    <t>Teleseller Indirect</t>
  </si>
  <si>
    <t>ID00579</t>
  </si>
  <si>
    <t>Technical Buyer</t>
  </si>
  <si>
    <t>ID00505</t>
  </si>
  <si>
    <t>Media Manager</t>
  </si>
  <si>
    <t>ID00415</t>
  </si>
  <si>
    <t>Snr Product Marketing Manager</t>
  </si>
  <si>
    <t>ID00530</t>
  </si>
  <si>
    <t>Senior Media Manager (m/w)</t>
  </si>
  <si>
    <t>ID00480</t>
  </si>
  <si>
    <t>Senior Brand Manager Leffe</t>
  </si>
  <si>
    <t>ID00267</t>
  </si>
  <si>
    <t xml:space="preserve">Information Governance and Compliance </t>
  </si>
  <si>
    <t>Health &amp; Dental Clinics</t>
  </si>
  <si>
    <t>ID00130</t>
  </si>
  <si>
    <t>Space Planning Executive - Luton (Band VIIa)</t>
  </si>
  <si>
    <t>ID00222</t>
  </si>
  <si>
    <t>HFS Northern Europe Finance Leader</t>
  </si>
  <si>
    <t>ID00223</t>
  </si>
  <si>
    <t>Credit Control Manager</t>
  </si>
  <si>
    <t>ID00580</t>
  </si>
  <si>
    <t>Specialist Category</t>
  </si>
  <si>
    <t>ID00268</t>
  </si>
  <si>
    <t>Associate Dentist</t>
  </si>
  <si>
    <t>ID00569</t>
  </si>
  <si>
    <t>Tech Sales and Sales Intelligence Manager</t>
  </si>
  <si>
    <t>ID00537</t>
  </si>
  <si>
    <t>Innovation Manager UK</t>
  </si>
  <si>
    <t>ID00126</t>
  </si>
  <si>
    <t>Category Manager (m/w)</t>
  </si>
  <si>
    <t>Hugh Campbell</t>
  </si>
  <si>
    <t>ID00127</t>
  </si>
  <si>
    <t>Head of Category Management (m/w)</t>
  </si>
  <si>
    <t>ID00618</t>
  </si>
  <si>
    <t>Junior Key Account Manager Off Trade (m/f)</t>
  </si>
  <si>
    <t>ID00262</t>
  </si>
  <si>
    <t>float dental nurse</t>
  </si>
  <si>
    <t>ID00572</t>
  </si>
  <si>
    <t>Tech sales Analyst Spain</t>
  </si>
  <si>
    <t>ID00534</t>
  </si>
  <si>
    <t>Activation Executive On Trade (replacement)</t>
  </si>
  <si>
    <t>ID00615</t>
  </si>
  <si>
    <t>Brand Activation Manager - 24 (Bari)</t>
  </si>
  <si>
    <t>ID00515</t>
  </si>
  <si>
    <t>Digital Content Manager</t>
  </si>
  <si>
    <t>ID00600</t>
  </si>
  <si>
    <t>PA - Enterprise</t>
  </si>
  <si>
    <t>ID00564</t>
  </si>
  <si>
    <t>Tech Sales Support CHR</t>
  </si>
  <si>
    <t>ID00565</t>
  </si>
  <si>
    <t>Brand Manager Leffe (Jr)</t>
  </si>
  <si>
    <t>ID00265</t>
  </si>
  <si>
    <t>Lead Dental Nurse-Mat Cover</t>
  </si>
  <si>
    <t>Beck, James</t>
  </si>
  <si>
    <t>ID00140</t>
  </si>
  <si>
    <t>Customer Service Manager (m/f)</t>
  </si>
  <si>
    <t>ID00141</t>
  </si>
  <si>
    <t>Order Entry Team Leader</t>
  </si>
  <si>
    <t>ID00584</t>
  </si>
  <si>
    <t>Procurement Leader</t>
  </si>
  <si>
    <t>ID00581</t>
  </si>
  <si>
    <t>Planner / Buyer</t>
  </si>
  <si>
    <t>ID00409</t>
  </si>
  <si>
    <t>Marketing Intern</t>
  </si>
  <si>
    <t>ID00585</t>
  </si>
  <si>
    <t>SIOP Supply &amp; Materials Leader</t>
  </si>
  <si>
    <t>ID00582</t>
  </si>
  <si>
    <t>Tactical Sourcing Team Leader</t>
  </si>
  <si>
    <t>ID00266</t>
  </si>
  <si>
    <t>Qualified Dental Nurse</t>
  </si>
  <si>
    <t>Ghedia, Deesha</t>
  </si>
  <si>
    <t>ID00583</t>
  </si>
  <si>
    <t>Strategic Buyer / Commodity Specialist</t>
  </si>
  <si>
    <t>ID00263</t>
  </si>
  <si>
    <t>Support Coordinator</t>
  </si>
  <si>
    <t>ID00278</t>
  </si>
  <si>
    <t>Lead Physician</t>
  </si>
  <si>
    <t>ID00598</t>
  </si>
  <si>
    <t>Lead Sales Executive - CEA</t>
  </si>
  <si>
    <t>ID00426</t>
  </si>
  <si>
    <t>Senior Product Manager VAPA EMEA (Voice, Alarm, Public Address)</t>
  </si>
  <si>
    <t>ID00408</t>
  </si>
  <si>
    <t>Product Development Manager</t>
  </si>
  <si>
    <t>ID00270</t>
  </si>
  <si>
    <t>Physiotherapist Telephone Triage</t>
  </si>
  <si>
    <t>ID00277</t>
  </si>
  <si>
    <t>Clinical Services Team Manager</t>
  </si>
  <si>
    <t>ID00474</t>
  </si>
  <si>
    <t>Consumer Activation Manager On Trade</t>
  </si>
  <si>
    <t>ID00568</t>
  </si>
  <si>
    <t>Content Planning Manager BNL</t>
  </si>
  <si>
    <t>ID00264</t>
  </si>
  <si>
    <t xml:space="preserve">Health Adviser </t>
  </si>
  <si>
    <t>ID00276</t>
  </si>
  <si>
    <t>OH Practice Nurse</t>
  </si>
  <si>
    <t>ID00254</t>
  </si>
  <si>
    <t>Document &amp; Change Control Team leader</t>
  </si>
  <si>
    <t>ID00274</t>
  </si>
  <si>
    <t>Dental Treatment Co-Ordinator/Reception</t>
  </si>
  <si>
    <t>ID00271</t>
  </si>
  <si>
    <t>Dental Receptionist</t>
  </si>
  <si>
    <t>ID00272</t>
  </si>
  <si>
    <t>Hygienist</t>
  </si>
  <si>
    <t>ID00258</t>
  </si>
  <si>
    <t>Facility &amp; EHS Manager (m/w)</t>
  </si>
  <si>
    <t>ID00147</t>
  </si>
  <si>
    <t>Product Complaints Agent with Italian</t>
  </si>
  <si>
    <t>ID00261</t>
  </si>
  <si>
    <t>Dental Hygienist</t>
  </si>
  <si>
    <t>ID00273</t>
  </si>
  <si>
    <t>Admin Team Leader</t>
  </si>
  <si>
    <t>ID00275</t>
  </si>
  <si>
    <t>Health Adviser</t>
  </si>
  <si>
    <t>ID00281</t>
  </si>
  <si>
    <t>Health Services Manager</t>
  </si>
  <si>
    <t>ID00283</t>
  </si>
  <si>
    <t>Dental Nurse Onsite PT</t>
  </si>
  <si>
    <t>ID00502</t>
  </si>
  <si>
    <t>Innovation Manager BNL</t>
  </si>
  <si>
    <t>ID00595</t>
  </si>
  <si>
    <t>CS Solution Consultant - Germany</t>
  </si>
  <si>
    <t>ID00282</t>
  </si>
  <si>
    <t>Senior Physiotherapist</t>
  </si>
  <si>
    <t>ID00124</t>
  </si>
  <si>
    <t>Copywriter 1</t>
  </si>
  <si>
    <t>sarah Parnell</t>
  </si>
  <si>
    <t>ID00269</t>
  </si>
  <si>
    <t>Bank Cosmetic Nurse</t>
  </si>
  <si>
    <t>ID00588</t>
  </si>
  <si>
    <t>Vendor Controller</t>
  </si>
  <si>
    <t>ID00411</t>
  </si>
  <si>
    <t>EMEA Product Manager</t>
  </si>
  <si>
    <t>ID00414</t>
  </si>
  <si>
    <t>Mkt Mgr – New Business Develop</t>
  </si>
  <si>
    <t>ID00280</t>
  </si>
  <si>
    <t>Bank Health Adviser</t>
  </si>
  <si>
    <t>ID00486</t>
  </si>
  <si>
    <t>(ECommerce) Head of ECommerce Logistics</t>
  </si>
  <si>
    <t>ID00494</t>
  </si>
  <si>
    <t>(ECommerce) Head of eCommerce Marketing</t>
  </si>
  <si>
    <t>ID00504</t>
  </si>
  <si>
    <t>(ECommerce) Data Scientist</t>
  </si>
  <si>
    <t>ID00527</t>
  </si>
  <si>
    <t>(ECommerce) eCommerce Strategy Manager</t>
  </si>
  <si>
    <t>ID00587</t>
  </si>
  <si>
    <t>Clerk Procurement</t>
  </si>
  <si>
    <t>ID00499</t>
  </si>
  <si>
    <t>(Ecommerce) Campaign and Merchandise Manager</t>
  </si>
  <si>
    <t>ID00245</t>
  </si>
  <si>
    <t>Collector for the German market</t>
  </si>
  <si>
    <t>ID00260</t>
  </si>
  <si>
    <t>Field Financial Analyst</t>
  </si>
  <si>
    <t>ID00413</t>
  </si>
  <si>
    <t>Product Manager - Connectivity</t>
  </si>
  <si>
    <t>ID00354</t>
  </si>
  <si>
    <t>EMEA Analytics Lead</t>
  </si>
  <si>
    <t>ID00412</t>
  </si>
  <si>
    <t>Marketing Communications Mgr</t>
  </si>
  <si>
    <t>ID00358</t>
  </si>
  <si>
    <t>IT Leader- UK South</t>
  </si>
  <si>
    <t>ID00359</t>
  </si>
  <si>
    <t>IT Leader- Central UK &amp; Ire</t>
  </si>
  <si>
    <t>Sanghavi, Shruti</t>
  </si>
  <si>
    <t>ID00356</t>
  </si>
  <si>
    <t>IT Leader- UK North</t>
  </si>
  <si>
    <t>ID00410</t>
  </si>
  <si>
    <t>Global Marketing Manager</t>
  </si>
  <si>
    <t>ID00279</t>
  </si>
  <si>
    <t>Bank OH Practice Nurse</t>
  </si>
  <si>
    <t>ID00589</t>
  </si>
  <si>
    <t>Procurement Team Lead</t>
  </si>
  <si>
    <t>ID00416</t>
  </si>
  <si>
    <t>Strategic Marketing Manager</t>
  </si>
  <si>
    <t>ID00417</t>
  </si>
  <si>
    <t>Sr. Manager, Marcom</t>
  </si>
  <si>
    <t>ID00424</t>
  </si>
  <si>
    <t>Product Mkting Mgr, Software</t>
  </si>
  <si>
    <t>ID00586</t>
  </si>
  <si>
    <t>Expeditor</t>
  </si>
  <si>
    <t>ID00517</t>
  </si>
  <si>
    <t>Expansion Manager France</t>
  </si>
  <si>
    <t>ID00541</t>
  </si>
  <si>
    <t>Event Manager (m/w)</t>
  </si>
  <si>
    <t>ID00418</t>
  </si>
  <si>
    <t>DIY Security Product Manager GRADUATE- 23 Months FTC</t>
  </si>
  <si>
    <t>ID00185</t>
  </si>
  <si>
    <t>Sr Systems Engineering Manager</t>
  </si>
  <si>
    <t>Martin Szczypka</t>
  </si>
  <si>
    <t>ID00421</t>
  </si>
  <si>
    <t>Industrial Marketing Leader</t>
  </si>
  <si>
    <t>ID00355</t>
  </si>
  <si>
    <t>AERO IT Manager - EMEAI Region</t>
  </si>
  <si>
    <t>Parsons, Laura</t>
  </si>
  <si>
    <t>ID00360</t>
  </si>
  <si>
    <t>Consultant Sales Supt Sr</t>
  </si>
  <si>
    <t>ID00149</t>
  </si>
  <si>
    <t>Nordic Price &amp; Tender Specialist, Anesthesia &amp; Respiratory Disposables</t>
  </si>
  <si>
    <t>Sweden</t>
  </si>
  <si>
    <t>ID00489</t>
  </si>
  <si>
    <t>Category Manager Delhaize, Makro, Lidl &amp; Albert Heijn</t>
  </si>
  <si>
    <t>ID00566</t>
  </si>
  <si>
    <t>Marketing Manager Specialities &amp; Corona</t>
  </si>
  <si>
    <t>ID00191</t>
  </si>
  <si>
    <t>Development Manager</t>
  </si>
  <si>
    <t>ID00361</t>
  </si>
  <si>
    <t>Infrastructure Architect Lead</t>
  </si>
  <si>
    <t>USA</t>
  </si>
  <si>
    <t>ID00364</t>
  </si>
  <si>
    <t>Effectiveness Leader</t>
  </si>
  <si>
    <t>APAC</t>
  </si>
  <si>
    <t>Salles, Carli</t>
  </si>
  <si>
    <t>ID00188</t>
  </si>
  <si>
    <t>Sr Technical Manager, BA CoE</t>
  </si>
  <si>
    <t>ID00189</t>
  </si>
  <si>
    <t>Sr Technical Manager, CWF and PP&amp;C CoE</t>
  </si>
  <si>
    <t>Puerto Rico</t>
  </si>
  <si>
    <t>LATAM</t>
  </si>
  <si>
    <t>ID00192</t>
  </si>
  <si>
    <t>Manager Sr Technical</t>
  </si>
  <si>
    <t>Mexico</t>
  </si>
  <si>
    <t>Charly Melia</t>
  </si>
  <si>
    <t>ID00377</t>
  </si>
  <si>
    <t>Release Supervisor</t>
  </si>
  <si>
    <t>ID00365</t>
  </si>
  <si>
    <t>Incident Management Supervisor</t>
  </si>
  <si>
    <t>ID00190</t>
  </si>
  <si>
    <t>Intern Bachelors</t>
  </si>
  <si>
    <t>ID00427</t>
  </si>
  <si>
    <t>Graduate Marketing &amp; Communications; 12 months FTC</t>
  </si>
  <si>
    <t>ID00557</t>
  </si>
  <si>
    <t>Brand Manager Hasser./Franz./Loc. Br</t>
  </si>
  <si>
    <t>ID00593</t>
  </si>
  <si>
    <t>Commodity Manager</t>
  </si>
  <si>
    <t>ID00384</t>
  </si>
  <si>
    <t>Correspondence Advisor</t>
  </si>
  <si>
    <t>ID00419</t>
  </si>
  <si>
    <t>Marcom Digital CoE Program Mgr</t>
  </si>
  <si>
    <t>ID00590</t>
  </si>
  <si>
    <t>Procurement Manager</t>
  </si>
  <si>
    <t>ID00363</t>
  </si>
  <si>
    <t>IT Director (EMEA)</t>
  </si>
  <si>
    <t>ID00435</t>
  </si>
  <si>
    <t>System Software Product Manager</t>
  </si>
  <si>
    <t>ID00195</t>
  </si>
  <si>
    <t>Investigation Engineer (Electronics), Infusion Instruments - Basingstoke</t>
  </si>
  <si>
    <t>ID00123</t>
  </si>
  <si>
    <t>Central Data Team Analyst</t>
  </si>
  <si>
    <t>Soh, Anja</t>
  </si>
  <si>
    <t>ID00420</t>
  </si>
  <si>
    <t>Graduate Product Manager</t>
  </si>
  <si>
    <t>ID00448</t>
  </si>
  <si>
    <t>Product Marketing Manager - Stationary Refrigeration</t>
  </si>
  <si>
    <t>ID00187</t>
  </si>
  <si>
    <t>Senior Technical Sales Enginee</t>
  </si>
  <si>
    <t>ID00563</t>
  </si>
  <si>
    <t>Leffe Brewpub Creator</t>
  </si>
  <si>
    <t>ID00368</t>
  </si>
  <si>
    <t>Collab &amp; Mobility Analyst</t>
  </si>
  <si>
    <t>ID00186</t>
  </si>
  <si>
    <t>Director, Aero E&amp;T EMEA Advanced Technology</t>
  </si>
  <si>
    <t>ID00385</t>
  </si>
  <si>
    <t>Legal Clerk</t>
  </si>
  <si>
    <t>ID00430</t>
  </si>
  <si>
    <t>E-commerce Category Manager - Footwear</t>
  </si>
  <si>
    <t>ID00423</t>
  </si>
  <si>
    <t>Specialist Product Mrktg</t>
  </si>
  <si>
    <t>ID00591</t>
  </si>
  <si>
    <t>Corporate Procurement - Functional Transformation Senior Manager</t>
  </si>
  <si>
    <t>ID00604</t>
  </si>
  <si>
    <t>Sales Director - France</t>
  </si>
  <si>
    <t>ID00422</t>
  </si>
  <si>
    <t>Event Manager</t>
  </si>
  <si>
    <t>ID00367</t>
  </si>
  <si>
    <t>Senior IT Project Leader</t>
  </si>
  <si>
    <t>ID00256</t>
  </si>
  <si>
    <t>EHS Manager</t>
  </si>
  <si>
    <t>ID00366</t>
  </si>
  <si>
    <t>APAC Monitoring Supervisor</t>
  </si>
  <si>
    <t>ID00382</t>
  </si>
  <si>
    <t>Administrator/Secretarial Support</t>
  </si>
  <si>
    <t>ID00553</t>
  </si>
  <si>
    <t>Marketing Manager Imported Brands</t>
  </si>
  <si>
    <t>ID00378</t>
  </si>
  <si>
    <t>Project Lead</t>
  </si>
  <si>
    <t>ID00137</t>
  </si>
  <si>
    <t>Engineering Technologist</t>
  </si>
  <si>
    <t>ID00383</t>
  </si>
  <si>
    <t>Auto-Enrolment Administrator</t>
  </si>
  <si>
    <t>ID00208</t>
  </si>
  <si>
    <t>BBP Analyst</t>
  </si>
  <si>
    <t>ID00369</t>
  </si>
  <si>
    <t>Global Data &amp; Analytic Ops Ldr</t>
  </si>
  <si>
    <t>ID00372</t>
  </si>
  <si>
    <t>CT Global IT Finance Ldr</t>
  </si>
  <si>
    <t>ID00374</t>
  </si>
  <si>
    <t>BI&amp;A Solutions Design Lead</t>
  </si>
  <si>
    <t>ID00432</t>
  </si>
  <si>
    <t>Access Control Product Manager</t>
  </si>
  <si>
    <t>ID00594</t>
  </si>
  <si>
    <t>HBS HGR/Global Airports ISC Leader</t>
  </si>
  <si>
    <t>ID00428</t>
  </si>
  <si>
    <t>Printer Product Marketing Manager</t>
  </si>
  <si>
    <t>ID00436</t>
  </si>
  <si>
    <t>Director of Product Management</t>
  </si>
  <si>
    <t>ID00439</t>
  </si>
  <si>
    <t>Product Category Manager - IP/Video/Networking</t>
  </si>
  <si>
    <t>ID00380</t>
  </si>
  <si>
    <t>Desktop Antivirus Specialist</t>
  </si>
  <si>
    <t>ID00425</t>
  </si>
  <si>
    <t>S&amp;PS Europe - Product Marketing Director</t>
  </si>
  <si>
    <t>ID00209</t>
  </si>
  <si>
    <t>Internal Auditor</t>
  </si>
  <si>
    <t>ID00370</t>
  </si>
  <si>
    <t>HSF Europe IT Business Partner</t>
  </si>
  <si>
    <t>ID00371</t>
  </si>
  <si>
    <t>Database Administrator Lead</t>
  </si>
  <si>
    <t>ID00375</t>
  </si>
  <si>
    <t>Infrastructure Support Lead</t>
  </si>
  <si>
    <t>ID00376</t>
  </si>
  <si>
    <t>Data Report &amp; Dashboard Lead</t>
  </si>
  <si>
    <t>ID00592</t>
  </si>
  <si>
    <t>Manager Business Operations</t>
  </si>
  <si>
    <t>ID00193</t>
  </si>
  <si>
    <t>Field Service Engineer 1</t>
  </si>
  <si>
    <t>ID00132</t>
  </si>
  <si>
    <t>Cash application analyst</t>
  </si>
  <si>
    <t>ID00433</t>
  </si>
  <si>
    <t>Senior Marketing Director - ADI</t>
  </si>
  <si>
    <t>ID00381</t>
  </si>
  <si>
    <t>Global Security Controls &amp; Compliance Leader</t>
  </si>
  <si>
    <t>ID00431</t>
  </si>
  <si>
    <t>Sr Product Mktg Mgr Electrical</t>
  </si>
  <si>
    <t>ID00429</t>
  </si>
  <si>
    <t>HSF Europe Regional Marketing Leader</t>
  </si>
  <si>
    <t>ID00387</t>
  </si>
  <si>
    <t>Corporate Counsel</t>
  </si>
  <si>
    <t>ID00607</t>
  </si>
  <si>
    <t>Sales Exec - London</t>
  </si>
  <si>
    <t>ID00134</t>
  </si>
  <si>
    <t>ECTL Engineer</t>
  </si>
  <si>
    <t>ID00434</t>
  </si>
  <si>
    <t>Director of Commercial Excellence</t>
  </si>
  <si>
    <t>ID00133</t>
  </si>
  <si>
    <t>Designer</t>
  </si>
  <si>
    <t>ID00154</t>
  </si>
  <si>
    <t>QA Engineer</t>
  </si>
  <si>
    <t>ID00373</t>
  </si>
  <si>
    <t>Indirect Spend Operations Leader – Hardware/Software, Telecom</t>
  </si>
  <si>
    <t>ID00259</t>
  </si>
  <si>
    <t>Facility Specialist</t>
  </si>
  <si>
    <t>ID00139</t>
  </si>
  <si>
    <t>Customer Service Representative</t>
  </si>
  <si>
    <t>ID00636</t>
  </si>
  <si>
    <t>Jr. Planning Coordinator - Distributor (Planeador de Distribuidores)</t>
  </si>
  <si>
    <t>Supply Chain</t>
  </si>
  <si>
    <t>Colombia</t>
  </si>
  <si>
    <t>Liselore DuBois</t>
  </si>
  <si>
    <t>ID00634</t>
  </si>
  <si>
    <t>Customer Account Analyst - High Wycombe</t>
  </si>
  <si>
    <t>ID00633</t>
  </si>
  <si>
    <t>Customer Account Analyst - Poland</t>
  </si>
  <si>
    <t>ID00635</t>
  </si>
  <si>
    <t>EMEA Planning Analyst (Contract)</t>
  </si>
  <si>
    <t>ID00632</t>
  </si>
  <si>
    <t>Shipping Analyst (Contract)</t>
  </si>
  <si>
    <t>Singapore</t>
  </si>
  <si>
    <t>Kate Salisbury</t>
  </si>
  <si>
    <t>ID00639</t>
  </si>
  <si>
    <t>Transport European Supervisor</t>
  </si>
  <si>
    <t>ID00437</t>
  </si>
  <si>
    <t>Trade Channel Manager</t>
  </si>
  <si>
    <t>ID00379</t>
  </si>
  <si>
    <t>Order to Cash Process Lead</t>
  </si>
  <si>
    <t>ID00642</t>
  </si>
  <si>
    <t>Customer Service Analyst (Night Shift-Australia))</t>
  </si>
  <si>
    <t>Malaysia</t>
  </si>
  <si>
    <t>ID00637</t>
  </si>
  <si>
    <t>Customer Service Manager</t>
  </si>
  <si>
    <t>ID00438</t>
  </si>
  <si>
    <t>Embedded Products Leader - Packaged Solutions</t>
  </si>
  <si>
    <t>ID00641</t>
  </si>
  <si>
    <t>Customer Service Analyst (Night Shift-New Zealand)</t>
  </si>
  <si>
    <t>Borbala Pap</t>
  </si>
  <si>
    <t>ID00310</t>
  </si>
  <si>
    <t>OHA Plymouth</t>
  </si>
  <si>
    <t>ID00445</t>
  </si>
  <si>
    <t>ICT Strategic Marketing Director</t>
  </si>
  <si>
    <t>ID00461</t>
  </si>
  <si>
    <t>Global Pricing Leader</t>
  </si>
  <si>
    <t>ID00449</t>
  </si>
  <si>
    <t>Especialista de Produto de Marketing</t>
  </si>
  <si>
    <t>Brazil</t>
  </si>
  <si>
    <t>ID00456</t>
  </si>
  <si>
    <t>Marketing Leader – Integrated Systems, Security &amp; Fire Europe</t>
  </si>
  <si>
    <t>ID00441</t>
  </si>
  <si>
    <t>Channel Marketing Leader - Honeywell Security &amp; Fire Europe (North &amp; Nordics)</t>
  </si>
  <si>
    <t>ID00443</t>
  </si>
  <si>
    <t>Residential Marketing Leader</t>
  </si>
  <si>
    <t>ID00442</t>
  </si>
  <si>
    <t>Strategic Marketing Leader</t>
  </si>
  <si>
    <t>ID00450</t>
  </si>
  <si>
    <t>Marketing Leader, Medium Enterprise &amp; Distribution, Honeywell Security &amp; Fire Europe</t>
  </si>
  <si>
    <t>ID00640</t>
  </si>
  <si>
    <t>Logistics Analyst</t>
  </si>
  <si>
    <t>ID00284</t>
  </si>
  <si>
    <t>Associate Dentist (SAT)</t>
  </si>
  <si>
    <t>ID00452</t>
  </si>
  <si>
    <t>Regional Marketing Manager EMEA - Workflow Solutions</t>
  </si>
  <si>
    <t>ID00638</t>
  </si>
  <si>
    <t>Master Scheduler Singapore</t>
  </si>
  <si>
    <t>ID00643</t>
  </si>
  <si>
    <t>Finite Scheduler (Singapore)</t>
  </si>
  <si>
    <t>Miguel Costa</t>
  </si>
  <si>
    <t>ID00440</t>
  </si>
  <si>
    <t>Product Marketing Specialist</t>
  </si>
  <si>
    <t>ID00644</t>
  </si>
  <si>
    <t>Customer Service Analyst (Day Shift)</t>
  </si>
  <si>
    <t>ID00454</t>
  </si>
  <si>
    <t>HSF Global Product Manager - Access Control Edge Devices</t>
  </si>
  <si>
    <t>ID00458</t>
  </si>
  <si>
    <t>HSF Global Product Management Leader SMB SaaS</t>
  </si>
  <si>
    <t>ID00463</t>
  </si>
  <si>
    <t>Lead Pricing Analyst</t>
  </si>
  <si>
    <t>ID00446</t>
  </si>
  <si>
    <t>HSF Global Product Manager - Access Control Enterprise Software</t>
  </si>
  <si>
    <t>ID00451</t>
  </si>
  <si>
    <t>HSF Global Product Manager - Access Control SMB Software</t>
  </si>
  <si>
    <t>ID00447</t>
  </si>
  <si>
    <t>HSF Global Product Manager - Commercial Intrusion SMB Systems</t>
  </si>
  <si>
    <t>ID00457</t>
  </si>
  <si>
    <t>Product Category Manager</t>
  </si>
  <si>
    <t>ID00200</t>
  </si>
  <si>
    <t>Senior Electrical/Electronic Engineer - Project Lead - Basingstoke</t>
  </si>
  <si>
    <t>ID00460</t>
  </si>
  <si>
    <t>Marketing and Communications Manager</t>
  </si>
  <si>
    <t>ID00444</t>
  </si>
  <si>
    <t>Customer Marketing Manager UK</t>
  </si>
  <si>
    <t>ID00455</t>
  </si>
  <si>
    <t>Global Product Manager - Lead Sensors</t>
  </si>
  <si>
    <t>ID00462</t>
  </si>
  <si>
    <t>Global Product Manager</t>
  </si>
  <si>
    <t>ID00291</t>
  </si>
  <si>
    <t>Dental Nurse-Maternity Cover</t>
  </si>
  <si>
    <t>ID00465</t>
  </si>
  <si>
    <t>Strategic Marketing Manager IIOT</t>
  </si>
  <si>
    <t>ID00621</t>
  </si>
  <si>
    <t>HR Manager</t>
  </si>
  <si>
    <t>Service Delivery</t>
  </si>
  <si>
    <t>ID00315</t>
  </si>
  <si>
    <t>Aesthetic Nurse Prescriber</t>
  </si>
  <si>
    <t>ID00289</t>
  </si>
  <si>
    <t>Dermatology Nurse- Part Time West End</t>
  </si>
  <si>
    <t>ID00453</t>
  </si>
  <si>
    <t>Strategic Marketing Leader - BreakThrough</t>
  </si>
  <si>
    <t>ID00295</t>
  </si>
  <si>
    <t>Centre Manager - Gough Square</t>
  </si>
  <si>
    <t>ID00285</t>
  </si>
  <si>
    <t>Central Sterilisation Assistant</t>
  </si>
  <si>
    <t>ID00292</t>
  </si>
  <si>
    <t>Dental Nurse-Saturdays</t>
  </si>
  <si>
    <t>ID00294</t>
  </si>
  <si>
    <t>PA to Healthcare Director</t>
  </si>
  <si>
    <t>ID00286</t>
  </si>
  <si>
    <t>Clinical and Operations System Improvement Lead</t>
  </si>
  <si>
    <t>ID00287</t>
  </si>
  <si>
    <t>Senior Radiographer-Internal only</t>
  </si>
  <si>
    <t>ID00302</t>
  </si>
  <si>
    <t>Physiotherapist-Sessional</t>
  </si>
  <si>
    <t>ID00312</t>
  </si>
  <si>
    <t xml:space="preserve">Dermatology Nurse- Part Time   </t>
  </si>
  <si>
    <t>ID00288</t>
  </si>
  <si>
    <t>Dental Nurse-Mat Cover-Part Time</t>
  </si>
  <si>
    <t>ID00305</t>
  </si>
  <si>
    <t>Dental Nurse-Mat Cover</t>
  </si>
  <si>
    <t>ID00321</t>
  </si>
  <si>
    <t>Dermatologist Sessional-Reading</t>
  </si>
  <si>
    <t>ID00290</t>
  </si>
  <si>
    <t>Health Advisor Bank</t>
  </si>
  <si>
    <t>ID00459</t>
  </si>
  <si>
    <t>Global Category Leader - Hearing</t>
  </si>
  <si>
    <t>ID00196</t>
  </si>
  <si>
    <t>Senior Product Engineer – Project Lead</t>
  </si>
  <si>
    <t>ID00297</t>
  </si>
  <si>
    <t>Float Nurse</t>
  </si>
  <si>
    <t>ID00307</t>
  </si>
  <si>
    <t>Dermatologist sessional- Solihull</t>
  </si>
  <si>
    <t>ID00313</t>
  </si>
  <si>
    <t>Dermatology Nurse-Solihull</t>
  </si>
  <si>
    <t>ID00314</t>
  </si>
  <si>
    <t>Dental/Decon Nurse-Multi Site</t>
  </si>
  <si>
    <t>ID00293</t>
  </si>
  <si>
    <t>Adminstrator - Bank</t>
  </si>
  <si>
    <t>ID00301</t>
  </si>
  <si>
    <t>Senior Physio Fixed Term Contract Part Time</t>
  </si>
  <si>
    <t>ID00328</t>
  </si>
  <si>
    <t>Radiographer</t>
  </si>
  <si>
    <t>ID00296</t>
  </si>
  <si>
    <t>Part time Practice Nurse, Citi Bank</t>
  </si>
  <si>
    <t>ID00299</t>
  </si>
  <si>
    <t>Health Clinics Contracting Manager</t>
  </si>
  <si>
    <t>ID00304</t>
  </si>
  <si>
    <t>Systems and Operations Support Advisor</t>
  </si>
  <si>
    <t>ID00464</t>
  </si>
  <si>
    <t>OEM/Private Label Prod Mgr</t>
  </si>
  <si>
    <t>ID00306</t>
  </si>
  <si>
    <t>Senior MSK Physiotherapist</t>
  </si>
  <si>
    <t>ID00467</t>
  </si>
  <si>
    <t>Product Manager Advanced Planning &amp; Scheduling</t>
  </si>
  <si>
    <t>ID00466</t>
  </si>
  <si>
    <t>Vertical Marketing Manager</t>
  </si>
  <si>
    <t>ID00309</t>
  </si>
  <si>
    <t>HSBC Centre Manager-C.Wharf</t>
  </si>
  <si>
    <t>ID00336</t>
  </si>
  <si>
    <t>Hygienist-32 hours per month</t>
  </si>
  <si>
    <t>ID00199</t>
  </si>
  <si>
    <t>Investigation Engineer – Disposables</t>
  </si>
  <si>
    <t>ID00298</t>
  </si>
  <si>
    <t>Specialist Dental Nurse-Part Time</t>
  </si>
  <si>
    <t>ID00300</t>
  </si>
  <si>
    <t>Adminstrator BBH</t>
  </si>
  <si>
    <t>ID00308</t>
  </si>
  <si>
    <t>Health Advisor Kings Cross</t>
  </si>
  <si>
    <t>ID00311</t>
  </si>
  <si>
    <t>Dental Administrator/Receptionist</t>
  </si>
  <si>
    <t>ID00303</t>
  </si>
  <si>
    <t>Associate Dentist PT</t>
  </si>
  <si>
    <t>ID00318</t>
  </si>
  <si>
    <t>Bank OHA role, National</t>
  </si>
  <si>
    <t>ID00468</t>
  </si>
  <si>
    <t>Product Marketing Manager</t>
  </si>
  <si>
    <t>ID00317</t>
  </si>
  <si>
    <t>Support Co-ordinator- FTC 6 months</t>
  </si>
  <si>
    <t>ID00323</t>
  </si>
  <si>
    <t>Dermatologist-West End</t>
  </si>
  <si>
    <t>ID00316</t>
  </si>
  <si>
    <t>Adminstrator</t>
  </si>
  <si>
    <t>ID00327</t>
  </si>
  <si>
    <t xml:space="preserve">OHA part time, Glasgow </t>
  </si>
  <si>
    <t>ID00319</t>
  </si>
  <si>
    <t>FTC- CPT Pharmacist</t>
  </si>
  <si>
    <t>ID00330</t>
  </si>
  <si>
    <t>Dental Receptionist/Administrator</t>
  </si>
  <si>
    <t>ID00326</t>
  </si>
  <si>
    <t>Centre Manager-Reading- FTC 6months</t>
  </si>
  <si>
    <t>ID00320</t>
  </si>
  <si>
    <t>Admin -  3 days Nottingham</t>
  </si>
  <si>
    <t>ID00322</t>
  </si>
  <si>
    <t>Health Promotion/ London Float Health Adviser</t>
  </si>
  <si>
    <t>ID00329</t>
  </si>
  <si>
    <t xml:space="preserve">Health Promotion Co-ordinator </t>
  </si>
  <si>
    <t>ID00331</t>
  </si>
  <si>
    <t xml:space="preserve">Senior Physiotherapist </t>
  </si>
  <si>
    <t>ID00335</t>
  </si>
  <si>
    <t>Qualified Dental Nurse x 2</t>
  </si>
  <si>
    <t>ID00346</t>
  </si>
  <si>
    <t xml:space="preserve">Dental Receptionist </t>
  </si>
  <si>
    <t>ID00332</t>
  </si>
  <si>
    <t>Occupational Health Advisor</t>
  </si>
  <si>
    <t>ID00197</t>
  </si>
  <si>
    <t>Electrical/Electronic Engineer</t>
  </si>
  <si>
    <t>ID00333</t>
  </si>
  <si>
    <t xml:space="preserve">Dental Nurse / Receptionist </t>
  </si>
  <si>
    <t>ID00198</t>
  </si>
  <si>
    <t>Regulatory Affairs Specialist</t>
  </si>
  <si>
    <t>ID00334</t>
  </si>
  <si>
    <t>OHA - Bank Nurse</t>
  </si>
  <si>
    <t>ID00324</t>
  </si>
  <si>
    <t>Dental Nurse FTC</t>
  </si>
  <si>
    <t>ID00325</t>
  </si>
  <si>
    <t>Trainee Laboratory Technician</t>
  </si>
  <si>
    <t>ID00337</t>
  </si>
  <si>
    <t>Receptionist Administrator</t>
  </si>
  <si>
    <t>ID00342</t>
  </si>
  <si>
    <t>Operational Process Manager</t>
  </si>
  <si>
    <t>ID00339</t>
  </si>
  <si>
    <t>Practice Nurse</t>
  </si>
  <si>
    <t>ID00338</t>
  </si>
  <si>
    <t>Central Admin Team Leader</t>
  </si>
  <si>
    <t>ID00347</t>
  </si>
  <si>
    <t>Dermatology Nurse</t>
  </si>
  <si>
    <t>ID00390</t>
  </si>
  <si>
    <t>Lawyer - Business Finance</t>
  </si>
  <si>
    <t>ID00651</t>
  </si>
  <si>
    <t>Liburd</t>
  </si>
  <si>
    <t>ID00657</t>
  </si>
  <si>
    <t>IT Developer</t>
  </si>
  <si>
    <t>Chief Operating Office</t>
  </si>
  <si>
    <t>Victory</t>
  </si>
  <si>
    <t>ID00669</t>
  </si>
  <si>
    <t>Assistant Financial Accountant</t>
  </si>
  <si>
    <t>Chief Finance Office</t>
  </si>
  <si>
    <t>Shufflebotham</t>
  </si>
  <si>
    <t>ID00677</t>
  </si>
  <si>
    <t>Head of Marketing, Consumer Lending</t>
  </si>
  <si>
    <t>Consumer</t>
  </si>
  <si>
    <t>ID00352</t>
  </si>
  <si>
    <t>MSK Physician (Sessional)</t>
  </si>
  <si>
    <t>ID00343</t>
  </si>
  <si>
    <t>Primary care Dr Glasgow</t>
  </si>
  <si>
    <t>ID00349</t>
  </si>
  <si>
    <t>Advanced Physiotherapy Practitioner</t>
  </si>
  <si>
    <t>ID00666</t>
  </si>
  <si>
    <t>CR Manager Asset Finance</t>
  </si>
  <si>
    <t>Group Risk</t>
  </si>
  <si>
    <t>ID00671</t>
  </si>
  <si>
    <t>Pricing Manager</t>
  </si>
  <si>
    <t>ID00194</t>
  </si>
  <si>
    <t>Electrical/Mechanical Technician</t>
  </si>
  <si>
    <t>ID00672</t>
  </si>
  <si>
    <t>Portfolio Manager</t>
  </si>
  <si>
    <t>Business Finance</t>
  </si>
  <si>
    <t>ID00345</t>
  </si>
  <si>
    <t>Administrator / Receptionist</t>
  </si>
  <si>
    <t>ID00340</t>
  </si>
  <si>
    <t xml:space="preserve">Receptionist/Administrator </t>
  </si>
  <si>
    <t>ID00353</t>
  </si>
  <si>
    <t>Dental Health clinic receptionist</t>
  </si>
  <si>
    <t>ID00389</t>
  </si>
  <si>
    <t>Assistant Company Secretary</t>
  </si>
  <si>
    <t>ID00660</t>
  </si>
  <si>
    <t>ID00663</t>
  </si>
  <si>
    <t>Senior Analyst - Risk Analytics</t>
  </si>
  <si>
    <t>ID00350</t>
  </si>
  <si>
    <t>Resource Support Coordinator</t>
  </si>
  <si>
    <t>ID00679</t>
  </si>
  <si>
    <t>Pricing Analyst</t>
  </si>
  <si>
    <t>ID00341</t>
  </si>
  <si>
    <t>Trainee Dental Nurse</t>
  </si>
  <si>
    <t>ID00661</t>
  </si>
  <si>
    <t>Insights Analyst</t>
  </si>
  <si>
    <t>ID00670</t>
  </si>
  <si>
    <t>Partner Manager</t>
  </si>
  <si>
    <t>ID00393</t>
  </si>
  <si>
    <t>Shipper Receiver</t>
  </si>
  <si>
    <t>Manufacturing</t>
  </si>
  <si>
    <t>ID00348</t>
  </si>
  <si>
    <t>Dental  Nurse</t>
  </si>
  <si>
    <t>ID00351</t>
  </si>
  <si>
    <t>Health Advisor - Citi</t>
  </si>
  <si>
    <t>ID00344</t>
  </si>
  <si>
    <t>Bank – OHA/OH Practice Nurse</t>
  </si>
  <si>
    <t>ID00392</t>
  </si>
  <si>
    <t>Welder (2nd Shift)</t>
  </si>
  <si>
    <t>ID00674</t>
  </si>
  <si>
    <t>Lawyer</t>
  </si>
  <si>
    <t>ID00652</t>
  </si>
  <si>
    <t>ID00681</t>
  </si>
  <si>
    <t>Cognos TM1 Developer</t>
  </si>
  <si>
    <t>ID00716</t>
  </si>
  <si>
    <t>Market &amp; Liquidity Risk Analyst</t>
  </si>
  <si>
    <t>ID00692</t>
  </si>
  <si>
    <t>Project Manager / Business Analyst – Business Finance</t>
  </si>
  <si>
    <t>ID00748</t>
  </si>
  <si>
    <t>Qlikview Manager</t>
  </si>
  <si>
    <t>ID00730</t>
  </si>
  <si>
    <t>ETL Developer</t>
  </si>
  <si>
    <t>ID00698</t>
  </si>
  <si>
    <t>Lending Manager</t>
  </si>
  <si>
    <t>Property Finance</t>
  </si>
  <si>
    <t>ID00400</t>
  </si>
  <si>
    <t>Welder</t>
  </si>
  <si>
    <t>ID00701</t>
  </si>
  <si>
    <t>Complaints Assistant – 6 Month FTC</t>
  </si>
  <si>
    <t>ID00662</t>
  </si>
  <si>
    <t>Buyer</t>
  </si>
  <si>
    <t>ID00761</t>
  </si>
  <si>
    <t>Assistant Relationship Manager</t>
  </si>
  <si>
    <t>ID00204</t>
  </si>
  <si>
    <t>Product Discipline Engineer - Hydraulic Systems</t>
  </si>
  <si>
    <t>Norway</t>
  </si>
  <si>
    <t>ID00710</t>
  </si>
  <si>
    <t>UAT Tester</t>
  </si>
  <si>
    <t>ID00722</t>
  </si>
  <si>
    <t>Credit Risk Assurance &amp; Analytics Analyst</t>
  </si>
  <si>
    <t>ID00706</t>
  </si>
  <si>
    <t>Loan Manager</t>
  </si>
  <si>
    <t>ID00780</t>
  </si>
  <si>
    <t>CSR</t>
  </si>
  <si>
    <t>ID00394</t>
  </si>
  <si>
    <t>Electrical Technician</t>
  </si>
  <si>
    <t>ID00736</t>
  </si>
  <si>
    <t>Operations Executive</t>
  </si>
  <si>
    <t>ID00397</t>
  </si>
  <si>
    <t>Manufacturing Lead Sr. - 2nd Shift</t>
  </si>
  <si>
    <t>ID00625</t>
  </si>
  <si>
    <t>Inventory Manager (m/w)</t>
  </si>
  <si>
    <t>ID00682</t>
  </si>
  <si>
    <t>Complaint &amp; Quality Assurance Officer</t>
  </si>
  <si>
    <t>ID00756</t>
  </si>
  <si>
    <t>Service Desk Engineer</t>
  </si>
  <si>
    <t>ID00627</t>
  </si>
  <si>
    <t>SCM Daten Manager / Materialstammdaten Manager  (m/w) (Filled)</t>
  </si>
  <si>
    <t>ID00719</t>
  </si>
  <si>
    <t>Deputy Head of Operations</t>
  </si>
  <si>
    <t>ID00782</t>
  </si>
  <si>
    <t>Client Relationship Manager</t>
  </si>
  <si>
    <t>ID00784</t>
  </si>
  <si>
    <t>Collections Assistant – 4 Month FTC</t>
  </si>
  <si>
    <t>ID00388</t>
  </si>
  <si>
    <t>&lt;b&gt;Legal Counsel, Novartis, Prague, Czech Republic&lt;/b&gt;</t>
  </si>
  <si>
    <t>LEGAL</t>
  </si>
  <si>
    <t>ID00767</t>
  </si>
  <si>
    <t>Programme Manager - Head Office</t>
  </si>
  <si>
    <t>ID00781</t>
  </si>
  <si>
    <t>Risk Analyst</t>
  </si>
  <si>
    <t>ID00787</t>
  </si>
  <si>
    <t>Project Manager - Special Projects</t>
  </si>
  <si>
    <t>ID00809</t>
  </si>
  <si>
    <t>Strategy Development Analyst</t>
  </si>
  <si>
    <t>ID00693</t>
  </si>
  <si>
    <t>Training &amp; Competence SME</t>
  </si>
  <si>
    <t>ID00715</t>
  </si>
  <si>
    <t>Head of Market &amp; Liquidity Risk</t>
  </si>
  <si>
    <t>ID00401</t>
  </si>
  <si>
    <t>WAREHOUSE COORD I</t>
  </si>
  <si>
    <t>ID00689</t>
  </si>
  <si>
    <t>Senior Infrastructure Engineer</t>
  </si>
  <si>
    <t>ID00795</t>
  </si>
  <si>
    <t>Relationship Director</t>
  </si>
  <si>
    <t>ID00703</t>
  </si>
  <si>
    <t>Loan Officer</t>
  </si>
  <si>
    <t>ID00779</t>
  </si>
  <si>
    <t>Lending Officer</t>
  </si>
  <si>
    <t>ID00649</t>
  </si>
  <si>
    <t>Relationship Director, North West</t>
  </si>
  <si>
    <t>ID00399</t>
  </si>
  <si>
    <t>Welder 2nd Shift (2:30 - 11:00 p.m.)</t>
  </si>
  <si>
    <t>ID00403</t>
  </si>
  <si>
    <t>Machinist 2nd Shift (2:30 - 11 p.m.)</t>
  </si>
  <si>
    <t>ID00820</t>
  </si>
  <si>
    <t>Project Support/Business Analyst</t>
  </si>
  <si>
    <t>ID00718</t>
  </si>
  <si>
    <t>Relationship Director, South East</t>
  </si>
  <si>
    <t>ID00832</t>
  </si>
  <si>
    <t>Head of First Line Risk &amp; Controls Quality Assurance</t>
  </si>
  <si>
    <t>ID00814</t>
  </si>
  <si>
    <t>Finance Administration Assistant</t>
  </si>
  <si>
    <t>ID00887</t>
  </si>
  <si>
    <t>Risk Analytics SAS Programmer</t>
  </si>
  <si>
    <t>ID00729</t>
  </si>
  <si>
    <t>ID00751</t>
  </si>
  <si>
    <t>Customer Service Administrator</t>
  </si>
  <si>
    <t>ID00888</t>
  </si>
  <si>
    <t>Facilities Coordinator</t>
  </si>
  <si>
    <t>ID00685</t>
  </si>
  <si>
    <t>ID00764</t>
  </si>
  <si>
    <t>Customer Service Representative - 7 Month FTC</t>
  </si>
  <si>
    <t>ID00840</t>
  </si>
  <si>
    <t>IT Development Lead</t>
  </si>
  <si>
    <t>ID00897</t>
  </si>
  <si>
    <t>Tax Consultant</t>
  </si>
  <si>
    <t>ID00654</t>
  </si>
  <si>
    <t>Senior Finance Manager</t>
  </si>
  <si>
    <t>ID00796</t>
  </si>
  <si>
    <t>Relationship Manager - Development Finance</t>
  </si>
  <si>
    <t>ID00811</t>
  </si>
  <si>
    <t>BAU Developer</t>
  </si>
  <si>
    <t>ID00867</t>
  </si>
  <si>
    <t>Sales Manager</t>
  </si>
  <si>
    <t>ID00745</t>
  </si>
  <si>
    <t>Lending Manager - Commercial</t>
  </si>
  <si>
    <t>ID00825</t>
  </si>
  <si>
    <t>Lending Manager - Residential</t>
  </si>
  <si>
    <t>ID00655</t>
  </si>
  <si>
    <t>Head of ALM Middle Office</t>
  </si>
  <si>
    <t>ID00704</t>
  </si>
  <si>
    <t>Operational Risk Manager - Commercial Property</t>
  </si>
  <si>
    <t>ID00826</t>
  </si>
  <si>
    <t>Regional Managing Director</t>
  </si>
  <si>
    <t>ID00893</t>
  </si>
  <si>
    <t>ID00749</t>
  </si>
  <si>
    <t>ID00790</t>
  </si>
  <si>
    <t>ID00858</t>
  </si>
  <si>
    <t>Head of Restructuring</t>
  </si>
  <si>
    <t>ID00892</t>
  </si>
  <si>
    <t>ID00901</t>
  </si>
  <si>
    <t>ID00815</t>
  </si>
  <si>
    <t>ID00819</t>
  </si>
  <si>
    <t>ID00792</t>
  </si>
  <si>
    <t>ID00882</t>
  </si>
  <si>
    <t>Contractor Migration - Bookeeper</t>
  </si>
  <si>
    <t>ID00884</t>
  </si>
  <si>
    <t>Contractor Migration - Complaints Project Manager</t>
  </si>
  <si>
    <t>ID00885</t>
  </si>
  <si>
    <t>Contractor Migration - Compliance Manager</t>
  </si>
  <si>
    <t>ID00886</t>
  </si>
  <si>
    <t>Contractor Migration - External Reporting Accountant</t>
  </si>
  <si>
    <t>ID00889</t>
  </si>
  <si>
    <t>Contractor Migration - Project Manager</t>
  </si>
  <si>
    <t>ID00899</t>
  </si>
  <si>
    <t>Contractor Migration - IT Developer</t>
  </si>
  <si>
    <t>ID00902</t>
  </si>
  <si>
    <t>Contractor Migration - Business Analyst</t>
  </si>
  <si>
    <t>ID00903</t>
  </si>
  <si>
    <t>ID00895</t>
  </si>
  <si>
    <t>Contractor Migration - Test Lead</t>
  </si>
  <si>
    <t>Health &amp; Disability Assessor</t>
  </si>
  <si>
    <t>Nurses - Adult</t>
  </si>
  <si>
    <t>South East</t>
  </si>
  <si>
    <t>Althea D'Oyley-Bowen</t>
  </si>
  <si>
    <t>Nurses Mental Health</t>
  </si>
  <si>
    <t>London</t>
  </si>
  <si>
    <t>Occ. Health Therapists</t>
  </si>
  <si>
    <t>Sushiel Summan</t>
  </si>
  <si>
    <t>ID00708</t>
  </si>
  <si>
    <t>Trainee Lending Manager</t>
  </si>
  <si>
    <t>ID00883</t>
  </si>
  <si>
    <t>ID00653</t>
  </si>
  <si>
    <t>Senior Analyst, Model Governance</t>
  </si>
  <si>
    <t>ID00688</t>
  </si>
  <si>
    <t>ID00735</t>
  </si>
  <si>
    <t>Internal Sales Support and Credit Analyst</t>
  </si>
  <si>
    <t>ID00833</t>
  </si>
  <si>
    <t>ID00890</t>
  </si>
  <si>
    <t>Contractor Migration - ETL Developer</t>
  </si>
  <si>
    <t>ID00788</t>
  </si>
  <si>
    <t>Collections and Recoveries Analyst</t>
  </si>
  <si>
    <t>ID00834</t>
  </si>
  <si>
    <t>Scanning Assistant</t>
  </si>
  <si>
    <t>Human Resources</t>
  </si>
  <si>
    <t>ID00813</t>
  </si>
  <si>
    <t>WPF Developer</t>
  </si>
  <si>
    <t>ID00842</t>
  </si>
  <si>
    <t>Product Delivery Manager</t>
  </si>
  <si>
    <t>ID00630</t>
  </si>
  <si>
    <t>BUYER III</t>
  </si>
  <si>
    <t>ID00758</t>
  </si>
  <si>
    <t>Senior Policy and Compliance Analyst</t>
  </si>
  <si>
    <t>ID00898</t>
  </si>
  <si>
    <t>Tester</t>
  </si>
  <si>
    <t>ID00728</t>
  </si>
  <si>
    <t>ID00803</t>
  </si>
  <si>
    <t>Office Manager and Sales Support</t>
  </si>
  <si>
    <t>ID00831</t>
  </si>
  <si>
    <t>Business Development Manager</t>
  </si>
  <si>
    <t>ID00891</t>
  </si>
  <si>
    <t>Contractor Migration - IT Solutions Architect</t>
  </si>
  <si>
    <t>ID00631</t>
  </si>
  <si>
    <t>Purchasing Coordinator</t>
  </si>
  <si>
    <t>ID00665</t>
  </si>
  <si>
    <t>Quality Control Officer</t>
  </si>
  <si>
    <t>ID00801</t>
  </si>
  <si>
    <t>Risk &amp; Quality Assurance Manager, Collections &amp; Recoveries</t>
  </si>
  <si>
    <t>ID00802</t>
  </si>
  <si>
    <t>Project Analyst</t>
  </si>
  <si>
    <t>ID00894</t>
  </si>
  <si>
    <t>ID00757</t>
  </si>
  <si>
    <t>Business Analyst - Secured Lending</t>
  </si>
  <si>
    <t>ID00861</t>
  </si>
  <si>
    <t>Sales Operations Support Administrator</t>
  </si>
  <si>
    <t>ID00744</t>
  </si>
  <si>
    <t>ID00772</t>
  </si>
  <si>
    <t>ID00786</t>
  </si>
  <si>
    <t>Senior Policy and Compliance Manager</t>
  </si>
  <si>
    <t>ID00816</t>
  </si>
  <si>
    <t>ID00656</t>
  </si>
  <si>
    <t>ID00717</t>
  </si>
  <si>
    <t>Relationship Director, South West &amp; Wales</t>
  </si>
  <si>
    <t>ID00771</t>
  </si>
  <si>
    <t>Risk &amp; Controls Quality Assurance Officer</t>
  </si>
  <si>
    <t>ID00773</t>
  </si>
  <si>
    <t>ID00830</t>
  </si>
  <si>
    <t>Sales Support Manager</t>
  </si>
  <si>
    <t>ID00650</t>
  </si>
  <si>
    <t>ID00810</t>
  </si>
  <si>
    <t>Lending Administrator</t>
  </si>
  <si>
    <t>ID00812</t>
  </si>
  <si>
    <t>ID00843</t>
  </si>
  <si>
    <t>ID00797</t>
  </si>
  <si>
    <t>Litigator</t>
  </si>
  <si>
    <t>ID00838</t>
  </si>
  <si>
    <t>Operations Supervisor</t>
  </si>
  <si>
    <t>ID00776</t>
  </si>
  <si>
    <t>MI &amp; Reporting Analyst</t>
  </si>
  <si>
    <t>ID00904</t>
  </si>
  <si>
    <t>IFRS9 Developer</t>
  </si>
  <si>
    <t>ID00807</t>
  </si>
  <si>
    <t>ID00746</t>
  </si>
  <si>
    <t>Business Development Manager - Mortgages</t>
  </si>
  <si>
    <t>ID00818</t>
  </si>
  <si>
    <t>Quality Assurance Officer</t>
  </si>
  <si>
    <t>ID00844</t>
  </si>
  <si>
    <t>Collections &amp; Recoveries Officer</t>
  </si>
  <si>
    <t>ID00869</t>
  </si>
  <si>
    <t>Product Manager</t>
  </si>
  <si>
    <t>ID00860</t>
  </si>
  <si>
    <t>CI &amp; Ops Readiness Lead</t>
  </si>
  <si>
    <t>ID00759</t>
  </si>
  <si>
    <t>Customer Service Representative - 1 Year FTC</t>
  </si>
  <si>
    <t>ID00864</t>
  </si>
  <si>
    <t>Compliance / KYC Analyst</t>
  </si>
  <si>
    <t>ID00765</t>
  </si>
  <si>
    <t>ID00896</t>
  </si>
  <si>
    <t>SAS Contractor</t>
  </si>
  <si>
    <t>ID00711</t>
  </si>
  <si>
    <t>Underwriter</t>
  </si>
  <si>
    <t>ID00712</t>
  </si>
  <si>
    <t>Motor - Underwriter</t>
  </si>
  <si>
    <t>ID00724</t>
  </si>
  <si>
    <t>ID00733</t>
  </si>
  <si>
    <t>Relationship Manager, Broker</t>
  </si>
  <si>
    <t>ID00806</t>
  </si>
  <si>
    <t>Auditor</t>
  </si>
  <si>
    <t>ID00865</t>
  </si>
  <si>
    <t>ID00723</t>
  </si>
  <si>
    <t>Arrears and Servicing Representative</t>
  </si>
  <si>
    <t>ID00846</t>
  </si>
  <si>
    <t>Managing Director, BF</t>
  </si>
  <si>
    <t>ID00713</t>
  </si>
  <si>
    <t>Treasury Analyst</t>
  </si>
  <si>
    <t>ID00900</t>
  </si>
  <si>
    <t>Senior Solution Architect</t>
  </si>
  <si>
    <t>ID00741</t>
  </si>
  <si>
    <t>Business Improvement Coordinator</t>
  </si>
  <si>
    <t>ID00862</t>
  </si>
  <si>
    <t>Sales desk Team Leader</t>
  </si>
  <si>
    <t>ID00687</t>
  </si>
  <si>
    <t>Lending Officer - Secured</t>
  </si>
  <si>
    <t>ID00804</t>
  </si>
  <si>
    <t>ID00752</t>
  </si>
  <si>
    <t>Head of Agricultural Finance</t>
  </si>
  <si>
    <t>ID00702</t>
  </si>
  <si>
    <t>Relationship Manager, South West &amp; Wales</t>
  </si>
  <si>
    <t>ID00850</t>
  </si>
  <si>
    <t>ID00868</t>
  </si>
  <si>
    <t>Bookkeeper</t>
  </si>
  <si>
    <t>ID00870</t>
  </si>
  <si>
    <t>Finance Analyst Manager</t>
  </si>
  <si>
    <t>ID00839</t>
  </si>
  <si>
    <t>Director, Wholesale</t>
  </si>
  <si>
    <t>ID00841</t>
  </si>
  <si>
    <t>Director, Business Support</t>
  </si>
  <si>
    <t>ID00845</t>
  </si>
  <si>
    <t>Development Manager, Marine &amp; Aviation</t>
  </si>
  <si>
    <t>ID00668</t>
  </si>
  <si>
    <t>Short Term Lending Manager</t>
  </si>
  <si>
    <t>ID00791</t>
  </si>
  <si>
    <t>Business Development Manager - Networks</t>
  </si>
  <si>
    <t>ID00859</t>
  </si>
  <si>
    <t>STL Lending Manager</t>
  </si>
  <si>
    <t>ID00664</t>
  </si>
  <si>
    <t>BAS Analyst</t>
  </si>
  <si>
    <t>ID00793</t>
  </si>
  <si>
    <t>Change Manager</t>
  </si>
  <si>
    <t>ID00849</t>
  </si>
  <si>
    <t>BDM - Consumer</t>
  </si>
  <si>
    <t>ID00658</t>
  </si>
  <si>
    <t>ID00783</t>
  </si>
  <si>
    <t>IT Developer -  (Property)</t>
  </si>
  <si>
    <t>ID00714</t>
  </si>
  <si>
    <t>Head of Compliance Advice</t>
  </si>
  <si>
    <t>ID00876</t>
  </si>
  <si>
    <t>Intermediary Management Executive</t>
  </si>
  <si>
    <t>ID00721</t>
  </si>
  <si>
    <t>Arrears and Servicing Rep</t>
  </si>
  <si>
    <t>ID00847</t>
  </si>
  <si>
    <t>Commercial Director</t>
  </si>
  <si>
    <t>ID00905</t>
  </si>
  <si>
    <t>ID00908</t>
  </si>
  <si>
    <t>HRIS Consultant</t>
  </si>
  <si>
    <t>ID00699</t>
  </si>
  <si>
    <t>ID00683</t>
  </si>
  <si>
    <t>ID00877</t>
  </si>
  <si>
    <t>ID00863</t>
  </si>
  <si>
    <t>Senior ETL Developer</t>
  </si>
  <si>
    <t>ID00821</t>
  </si>
  <si>
    <t>Operational Risk Analyst</t>
  </si>
  <si>
    <t>ID00835</t>
  </si>
  <si>
    <t>Head of Outsourced Services &amp; Complaints</t>
  </si>
  <si>
    <t>ID00667</t>
  </si>
  <si>
    <t>Senior Analyst - Analytics</t>
  </si>
  <si>
    <t>ID00774</t>
  </si>
  <si>
    <t>Business Development Executive</t>
  </si>
  <si>
    <t>ID00684</t>
  </si>
  <si>
    <t>Marketing Executive/ Senior Marketing Executive</t>
  </si>
  <si>
    <t>ID00827</t>
  </si>
  <si>
    <t>BDM</t>
  </si>
  <si>
    <t>ID00691</t>
  </si>
  <si>
    <t>Sales Manager, Healthcare</t>
  </si>
  <si>
    <t>ID00659</t>
  </si>
  <si>
    <t>Relationship Director - North East</t>
  </si>
  <si>
    <t>ID00766</t>
  </si>
  <si>
    <t>Relationship Manager, Midlands</t>
  </si>
  <si>
    <t>ID00789</t>
  </si>
  <si>
    <t>Relationship Manager- Broker,  South East</t>
  </si>
  <si>
    <t>ID00871</t>
  </si>
  <si>
    <t>Desk-side Engineer</t>
  </si>
  <si>
    <t>ID00673</t>
  </si>
  <si>
    <t>ID00753</t>
  </si>
  <si>
    <t>Relationship Director, Midlands</t>
  </si>
  <si>
    <t>ID00676</t>
  </si>
  <si>
    <t>New Business Support Analyst, North East</t>
  </si>
  <si>
    <t>ID00680</t>
  </si>
  <si>
    <t>Head of Credit Risk Underwriting</t>
  </si>
  <si>
    <t>ID00697</t>
  </si>
  <si>
    <t>New Business Support Analyst, South East</t>
  </si>
  <si>
    <t>ID00720</t>
  </si>
  <si>
    <t>New Business Support Analyst, Scotland</t>
  </si>
  <si>
    <t>ID00785</t>
  </si>
  <si>
    <t>New Business Support Analyst</t>
  </si>
  <si>
    <t>ID00878</t>
  </si>
  <si>
    <t>Head of Asset Management</t>
  </si>
  <si>
    <t>ID00686</t>
  </si>
  <si>
    <t>Credit Risk Manager</t>
  </si>
  <si>
    <t>ID00866</t>
  </si>
  <si>
    <t>Business Development Manager - Commercial</t>
  </si>
  <si>
    <t>ID00798</t>
  </si>
  <si>
    <t>Portfolio Analytics Manager</t>
  </si>
  <si>
    <t>ID00645</t>
  </si>
  <si>
    <t>Tax Manager</t>
  </si>
  <si>
    <t>Rita Varga</t>
  </si>
  <si>
    <t>ID00648</t>
  </si>
  <si>
    <t>Technical Application Engineer</t>
  </si>
  <si>
    <t>Sales &amp; Marketing</t>
  </si>
  <si>
    <t>ID00768</t>
  </si>
  <si>
    <t>Commercial Director - Property Finance</t>
  </si>
  <si>
    <t>ID00696</t>
  </si>
  <si>
    <t>Senior Risk Analyst</t>
  </si>
  <si>
    <t>ID00743</t>
  </si>
  <si>
    <t>Customer Service Representative - Savings</t>
  </si>
  <si>
    <t>ID00805</t>
  </si>
  <si>
    <t>ID00690</t>
  </si>
  <si>
    <t>Senior PMO</t>
  </si>
  <si>
    <t>ID00646</t>
  </si>
  <si>
    <t>Assistant Production Manager</t>
  </si>
  <si>
    <t>Production</t>
  </si>
  <si>
    <t>ID00907</t>
  </si>
  <si>
    <t>Work Experience</t>
  </si>
  <si>
    <t>ID00754</t>
  </si>
  <si>
    <t>ID00906</t>
  </si>
  <si>
    <t>Project Buffalo Contractor</t>
  </si>
  <si>
    <t>ID00678</t>
  </si>
  <si>
    <t>ID00738</t>
  </si>
  <si>
    <t>New Business Analyst, Midlands</t>
  </si>
  <si>
    <t>ID00731</t>
  </si>
  <si>
    <t>Collections and Recoveries Officer</t>
  </si>
  <si>
    <t>ID00762</t>
  </si>
  <si>
    <t>NPL Manager</t>
  </si>
  <si>
    <t>ID00848</t>
  </si>
  <si>
    <t>Accounts Assistant</t>
  </si>
  <si>
    <t>ID00794</t>
  </si>
  <si>
    <t>Operations Operations</t>
  </si>
  <si>
    <t>ID00854</t>
  </si>
  <si>
    <t>External Reporting Manager</t>
  </si>
  <si>
    <t>ID00675</t>
  </si>
  <si>
    <t>ID00707</t>
  </si>
  <si>
    <t>Senior Credit Portfolio Analyst</t>
  </si>
  <si>
    <t>ID00872</t>
  </si>
  <si>
    <t>Customer Savings Administrator</t>
  </si>
  <si>
    <t>ID00915</t>
  </si>
  <si>
    <t>Complaint Handler - 4</t>
  </si>
  <si>
    <t>ID00726</t>
  </si>
  <si>
    <t>ID00739</t>
  </si>
  <si>
    <t>New Business Support Analyst, London, Thames Valley South</t>
  </si>
  <si>
    <t>ID00853</t>
  </si>
  <si>
    <t>Managing Director, Specialist Asset and Structured Finance</t>
  </si>
  <si>
    <t>ID00874</t>
  </si>
  <si>
    <t>ID00909</t>
  </si>
  <si>
    <t>Complaint Handler - 5</t>
  </si>
  <si>
    <t>ID00647</t>
  </si>
  <si>
    <t>Senior Accountant</t>
  </si>
  <si>
    <t>ICOS</t>
  </si>
  <si>
    <t>ID00734</t>
  </si>
  <si>
    <t>Marketing Operations Manager</t>
  </si>
  <si>
    <t>ID00912</t>
  </si>
  <si>
    <t>Complaint Handler - 3</t>
  </si>
  <si>
    <t>ID00705</t>
  </si>
  <si>
    <t>Assistant Asset Manager</t>
  </si>
  <si>
    <t>ID00755</t>
  </si>
  <si>
    <t>ID00770</t>
  </si>
  <si>
    <t>Senior Credit &amp; Risk Manager</t>
  </si>
  <si>
    <t>ID00808</t>
  </si>
  <si>
    <t>ID00695</t>
  </si>
  <si>
    <t>Business Analyst</t>
  </si>
  <si>
    <t>ID00727</t>
  </si>
  <si>
    <t>ID00747</t>
  </si>
  <si>
    <t>Sales Support Coordinator</t>
  </si>
  <si>
    <t>ID00873</t>
  </si>
  <si>
    <t>Customer Service Representative - Lending</t>
  </si>
  <si>
    <t>ID00879</t>
  </si>
  <si>
    <t>ID00700</t>
  </si>
  <si>
    <t>MI and Reporting Analyst - 6 Month Ftc</t>
  </si>
  <si>
    <t>ID00763</t>
  </si>
  <si>
    <t>Senior Regulatory Accountant</t>
  </si>
  <si>
    <t>ID00911</t>
  </si>
  <si>
    <t>IFRS 9 Contractor</t>
  </si>
  <si>
    <t>ID00777</t>
  </si>
  <si>
    <t>ID00828</t>
  </si>
  <si>
    <t>Senior Manager Business Implementation</t>
  </si>
  <si>
    <t>ID00880</t>
  </si>
  <si>
    <t>ID00917</t>
  </si>
  <si>
    <t>Complaint Handler - 2</t>
  </si>
  <si>
    <t>ID00824</t>
  </si>
  <si>
    <t>ID00737</t>
  </si>
  <si>
    <t>ID00910</t>
  </si>
  <si>
    <t>Compliance Business Partner - Consumer (Contractor)</t>
  </si>
  <si>
    <t>ID00856</t>
  </si>
  <si>
    <t>ID00857</t>
  </si>
  <si>
    <t>ID00875</t>
  </si>
  <si>
    <t>ID00916</t>
  </si>
  <si>
    <t>Compliance Business Partner - Property Finance (Contractor)</t>
  </si>
  <si>
    <t>ID00919</t>
  </si>
  <si>
    <t>ID00799</t>
  </si>
  <si>
    <t>HRIS, Payroll &amp; HR Project Manager</t>
  </si>
  <si>
    <t>ID00694</t>
  </si>
  <si>
    <t>ID00742</t>
  </si>
  <si>
    <t>HR Adviser</t>
  </si>
  <si>
    <t>ID00817</t>
  </si>
  <si>
    <t>ID00709</t>
  </si>
  <si>
    <t>Analyst, Structured Finance</t>
  </si>
  <si>
    <t>ID00732</t>
  </si>
  <si>
    <t>Associate, Structured Finance</t>
  </si>
  <si>
    <t>ID00836</t>
  </si>
  <si>
    <t>Director, Renewable Energy Finance</t>
  </si>
  <si>
    <t>ID00750</t>
  </si>
  <si>
    <t>Account Administrator, Healthcare</t>
  </si>
  <si>
    <t>ID00725</t>
  </si>
  <si>
    <t>Group Head of IT Development</t>
  </si>
  <si>
    <t>ID00851</t>
  </si>
  <si>
    <t>Client Manager</t>
  </si>
  <si>
    <t>ID00740</t>
  </si>
  <si>
    <t>ID00913</t>
  </si>
  <si>
    <t>ID00920</t>
  </si>
  <si>
    <t>Complaint Handler - 6</t>
  </si>
  <si>
    <t>ID00800</t>
  </si>
  <si>
    <t>ID00822</t>
  </si>
  <si>
    <t>Senior Risk Analytics Manager</t>
  </si>
  <si>
    <t>ID00778</t>
  </si>
  <si>
    <t>Credit Manager - Group Credit Risk</t>
  </si>
  <si>
    <t>ID00760</t>
  </si>
  <si>
    <t>Learning and Development Manager</t>
  </si>
  <si>
    <t>ID00918</t>
  </si>
  <si>
    <t>ID00914</t>
  </si>
  <si>
    <t>Data Protection Consultant</t>
  </si>
  <si>
    <t>ID00775</t>
  </si>
  <si>
    <t>Learning &amp; Development Partner – Property</t>
  </si>
  <si>
    <t>ID00769</t>
  </si>
  <si>
    <t>Product  and Markets Director</t>
  </si>
  <si>
    <t>ID00829</t>
  </si>
  <si>
    <t>ID00852</t>
  </si>
  <si>
    <t>ID00855</t>
  </si>
  <si>
    <t>ID00837</t>
  </si>
  <si>
    <t>Senior Relationship Manager</t>
  </si>
  <si>
    <t>ID00823</t>
  </si>
  <si>
    <t>Credit Officer, Group Credit Risk</t>
  </si>
  <si>
    <t>ID00921</t>
  </si>
  <si>
    <t>Project Manager - GDPR</t>
  </si>
  <si>
    <t>ID00922</t>
  </si>
  <si>
    <t>ID00881</t>
  </si>
  <si>
    <t>Risk and Compliance Officer</t>
  </si>
  <si>
    <t>Service Overview - OPEN roles</t>
  </si>
  <si>
    <t>Current Open Roles</t>
  </si>
  <si>
    <t>CHART 1
Open Roles by Department</t>
  </si>
  <si>
    <t>Avg. days open</t>
  </si>
  <si>
    <t>% Ageing Roles</t>
  </si>
  <si>
    <t>Open Roles by Region</t>
  </si>
  <si>
    <t>Service Overview - FILLED roles</t>
  </si>
  <si>
    <t>Financial Year 2014</t>
  </si>
  <si>
    <t>Financial Year 2015</t>
  </si>
  <si>
    <t>Financial Year 2016</t>
  </si>
  <si>
    <t>Financial Year 2017</t>
  </si>
  <si>
    <t>Q1</t>
  </si>
  <si>
    <t>Q2</t>
  </si>
  <si>
    <t>Q3</t>
  </si>
  <si>
    <t>Q4</t>
  </si>
  <si>
    <t>Total Rolles Filled</t>
  </si>
  <si>
    <t>Avg. Time to Hire</t>
  </si>
  <si>
    <t>Source of Hire FY17</t>
  </si>
  <si>
    <t>Filled Roles by Region FY17</t>
  </si>
  <si>
    <r>
      <t xml:space="preserve">CHART2 (Pie chart)
Number of filled role by billing type
</t>
    </r>
    <r>
      <rPr>
        <b/>
        <sz val="14"/>
        <color rgb="FFFF0000"/>
        <rFont val="Calibri"/>
        <family val="2"/>
        <scheme val="minor"/>
      </rPr>
      <t>FY17 only!</t>
    </r>
  </si>
  <si>
    <r>
      <t xml:space="preserve">CHART 3
Filled Roles by Region
</t>
    </r>
    <r>
      <rPr>
        <b/>
        <sz val="16"/>
        <color rgb="FFFF0000"/>
        <rFont val="Calibri"/>
        <family val="2"/>
        <scheme val="minor"/>
      </rPr>
      <t>FY17 only!</t>
    </r>
  </si>
  <si>
    <t>Row Labels</t>
  </si>
  <si>
    <t>Count of Department</t>
  </si>
  <si>
    <t>Billing Type</t>
  </si>
  <si>
    <t>Count of BILLING TYPE</t>
  </si>
  <si>
    <t>Filled</t>
  </si>
  <si>
    <t>Count of Region</t>
  </si>
  <si>
    <t>Column Labels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</si>
  <si>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</si>
  <si>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</si>
  <si>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</si>
  <si>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</si>
  <si>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</si>
  <si>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</si>
  <si>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</si>
  <si>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</si>
  <si>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Total Filled</t>
  </si>
  <si>
    <t>FY 2014</t>
  </si>
  <si>
    <t>FY 2015</t>
  </si>
  <si>
    <t>FY 2016</t>
  </si>
  <si>
    <t>FY 2017</t>
  </si>
  <si>
    <t>Month</t>
  </si>
  <si>
    <t>Quarter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</si>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</sst>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2" fillId="2" borderId="1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2" borderId="0" xfId="0" applyFont="1" applyFill="1"/>
    <xf numFmtId="0" fontId="0" fillId="2" borderId="10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2" fillId="5" borderId="18" xfId="0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2" borderId="2" xfId="0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 applyAlignment="1"/>
    <xf numFmtId="0" fontId="2" fillId="5" borderId="35" xfId="0" applyFont="1" applyFill="1" applyBorder="1" applyAlignment="1">
      <alignment horizontal="left"/>
    </xf>
    <xf numFmtId="0" fontId="2" fillId="5" borderId="35" xfId="0" applyFont="1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4" fontId="5" fillId="3" borderId="0" xfId="0" applyNumberFormat="1" applyFont="1" applyFill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Open Roles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 of Department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Sheet1!$A$2:$A$22</c:f>
              <c:strCache>
                <c:ptCount val="21"/>
                <c:pt idx="0">
                  <c:v>Administration</c:v>
                </c:pt>
                <c:pt idx="1">
                  <c:v>Business Finance</c:v>
                </c:pt>
                <c:pt idx="2">
                  <c:v>Chief Finance Office</c:v>
                </c:pt>
                <c:pt idx="3">
                  <c:v>Chief Operating Office</c:v>
                </c:pt>
                <c:pt idx="4">
                  <c:v>Consumer</c:v>
                </c:pt>
                <c:pt idx="5">
                  <c:v>Corporate</c:v>
                </c:pt>
                <c:pt idx="6">
                  <c:v>Customer Service</c:v>
                </c:pt>
                <c:pt idx="7">
                  <c:v>Development</c:v>
                </c:pt>
                <c:pt idx="8">
                  <c:v>Engineering</c:v>
                </c:pt>
                <c:pt idx="9">
                  <c:v>Finance</c:v>
                </c:pt>
                <c:pt idx="10">
                  <c:v>Global Infrastructure</c:v>
                </c:pt>
                <c:pt idx="11">
                  <c:v>Group Risk</c:v>
                </c:pt>
                <c:pt idx="12">
                  <c:v>Health &amp; Dental Clinics</c:v>
                </c:pt>
                <c:pt idx="13">
                  <c:v>Information Technology</c:v>
                </c:pt>
                <c:pt idx="14">
                  <c:v>Legal</c:v>
                </c:pt>
                <c:pt idx="15">
                  <c:v>Manufacturing</c:v>
                </c:pt>
                <c:pt idx="16">
                  <c:v>Marketing</c:v>
                </c:pt>
                <c:pt idx="17">
                  <c:v>Nurses - Adult</c:v>
                </c:pt>
                <c:pt idx="18">
                  <c:v>Property Finance</c:v>
                </c:pt>
                <c:pt idx="19">
                  <c:v>Sales</c:v>
                </c:pt>
                <c:pt idx="20">
                  <c:v>Supply Chain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15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16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7E2-A67F-854139473E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37514527"/>
        <c:axId val="1637514943"/>
      </c:barChart>
      <c:catAx>
        <c:axId val="16375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14943"/>
        <c:crosses val="autoZero"/>
        <c:auto val="1"/>
        <c:lblAlgn val="ctr"/>
        <c:lblOffset val="100"/>
        <c:noMultiLvlLbl val="0"/>
      </c:catAx>
      <c:valAx>
        <c:axId val="16375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Total Filled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4-4DD2-B820-904A7AF61D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4-4DD2-B820-904A7AF61D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34-4DD2-B820-904A7AF61D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34-4DD2-B820-904A7AF61D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Sheet1!$A$25:$A$28</c:f>
              <c:strCache>
                <c:ptCount val="4"/>
                <c:pt idx="0">
                  <c:v>FY 2014</c:v>
                </c:pt>
                <c:pt idx="1">
                  <c:v>FY 2015</c:v>
                </c:pt>
                <c:pt idx="2">
                  <c:v>FY 2016</c:v>
                </c:pt>
                <c:pt idx="3">
                  <c:v>FY 2017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69</c:v>
                </c:pt>
                <c:pt idx="1">
                  <c:v>169</c:v>
                </c:pt>
                <c:pt idx="2">
                  <c:v>135</c:v>
                </c:pt>
                <c:pt idx="3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34-4DD2-B820-904A7AF61D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Source of 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Sheet1!$E$41:$H$41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Sheet1!$E$42:$H$42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7-4AD6-B4DB-FC0B8E1DE039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Agency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Sheet1!$E$41:$H$41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Sheet1!$E$43:$H$43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7-4AD6-B4DB-FC0B8E1DE039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Sheet1!$E$41:$H$41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Sheet1!$E$44:$H$44</c:f>
              <c:numCache>
                <c:formatCode>General</c:formatCode>
                <c:ptCount val="4"/>
                <c:pt idx="0">
                  <c:v>23</c:v>
                </c:pt>
                <c:pt idx="1">
                  <c:v>68</c:v>
                </c:pt>
                <c:pt idx="2">
                  <c:v>66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7-4AD6-B4DB-FC0B8E1DE039}"/>
            </c:ext>
          </c:extLst>
        </c:ser>
        <c:ser>
          <c:idx val="3"/>
          <c:order val="3"/>
          <c:tx>
            <c:strRef>
              <c:f>Sheet1!$D$45</c:f>
              <c:strCache>
                <c:ptCount val="1"/>
                <c:pt idx="0">
                  <c:v>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Sheet1!$E$41:$H$41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Sheet1!$E$45:$H$45</c:f>
              <c:numCache>
                <c:formatCode>General</c:formatCode>
                <c:ptCount val="4"/>
                <c:pt idx="0">
                  <c:v>30</c:v>
                </c:pt>
                <c:pt idx="1">
                  <c:v>73</c:v>
                </c:pt>
                <c:pt idx="2">
                  <c:v>41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7-4AD6-B4DB-FC0B8E1DE039}"/>
            </c:ext>
          </c:extLst>
        </c:ser>
        <c:ser>
          <c:idx val="4"/>
          <c:order val="4"/>
          <c:tx>
            <c:strRef>
              <c:f>Sheet1!$D$46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Sheet1!$E$41:$H$41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Sheet1!$E$46:$H$46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7-4AD6-B4DB-FC0B8E1DE0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74106207"/>
        <c:axId val="674107455"/>
      </c:barChart>
      <c:catAx>
        <c:axId val="6741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07455"/>
        <c:crosses val="autoZero"/>
        <c:auto val="1"/>
        <c:lblAlgn val="ctr"/>
        <c:lblOffset val="100"/>
        <c:noMultiLvlLbl val="0"/>
      </c:catAx>
      <c:valAx>
        <c:axId val="6741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FY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APAC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Summary!$G$25:$J$26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2015</c:v>
                  </c:pt>
                </c:lvl>
              </c:multiLvlStrCache>
            </c:multiLvlStrRef>
          </c:cat>
          <c:val>
            <c:numRef>
              <c:f>Summary!$G$27:$J$27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B-4D70-9F38-6995AF5F439E}"/>
            </c:ext>
          </c:extLst>
        </c:ser>
        <c:ser>
          <c:idx val="1"/>
          <c:order val="1"/>
          <c:tx>
            <c:v>EMEA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Summary!$G$25:$J$26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2015</c:v>
                  </c:pt>
                </c:lvl>
              </c:multiLvlStrCache>
            </c:multiLvlStrRef>
          </c:cat>
          <c:val>
            <c:numRef>
              <c:f>Summary!$G$28:$J$28</c:f>
              <c:numCache>
                <c:formatCode>General</c:formatCode>
                <c:ptCount val="4"/>
                <c:pt idx="0">
                  <c:v>83</c:v>
                </c:pt>
                <c:pt idx="1">
                  <c:v>5</c:v>
                </c:pt>
                <c:pt idx="2">
                  <c:v>18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B-4D70-9F38-6995AF5F439E}"/>
            </c:ext>
          </c:extLst>
        </c:ser>
        <c:ser>
          <c:idx val="2"/>
          <c:order val="2"/>
          <c:tx>
            <c:v>LATAM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Summary!$G$25:$J$26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2015</c:v>
                  </c:pt>
                </c:lvl>
              </c:multiLvlStrCache>
            </c:multiLvlStrRef>
          </c:cat>
          <c:val>
            <c:numRef>
              <c:f>Summary!$G$29:$J$29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B-4D70-9F38-6995AF5F439E}"/>
            </c:ext>
          </c:extLst>
        </c:ser>
        <c:ser>
          <c:idx val="3"/>
          <c:order val="3"/>
          <c:tx>
            <c:v>USA</c:v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Summary!$G$25:$J$26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2015</c:v>
                  </c:pt>
                </c:lvl>
              </c:multiLvlStrCache>
            </c:multiLvlStrRef>
          </c:cat>
          <c:val>
            <c:numRef>
              <c:f>Summary!$G$30:$J$30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B-4D70-9F38-6995AF5F43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75586623"/>
        <c:axId val="395734207"/>
      </c:barChart>
      <c:catAx>
        <c:axId val="47558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34207"/>
        <c:crosses val="autoZero"/>
        <c:auto val="1"/>
        <c:lblAlgn val="ctr"/>
        <c:lblOffset val="100"/>
        <c:noMultiLvlLbl val="0"/>
      </c:catAx>
      <c:valAx>
        <c:axId val="3957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Hire FY17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603888068266"/>
          <c:y val="0.12412665983061398"/>
          <c:w val="0.74321519481840514"/>
          <c:h val="0.76902912984970151"/>
        </c:manualLayout>
      </c:layout>
      <c:doughnut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Count of BILLING TYPE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48-4881-8ADC-D0E713C810F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E-495E-AD35-90B8E5C8D20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9E-495E-AD35-90B8E5C8D20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9E-495E-AD35-90B8E5C8D20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9E-495E-AD35-90B8E5C8D2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Sheet1!$D$2:$D$6</c:f>
              <c:strCache>
                <c:ptCount val="5"/>
                <c:pt idx="0">
                  <c:v>Admin</c:v>
                </c:pt>
                <c:pt idx="1">
                  <c:v>Agency</c:v>
                </c:pt>
                <c:pt idx="2">
                  <c:v>Direct</c:v>
                </c:pt>
                <c:pt idx="3">
                  <c:v>Internal</c:v>
                </c:pt>
                <c:pt idx="4">
                  <c:v>Referral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57</c:v>
                </c:pt>
                <c:pt idx="2">
                  <c:v>98</c:v>
                </c:pt>
                <c:pt idx="3">
                  <c:v>26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881-8ADC-D0E713C81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Filled Roles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Sheet1!$E$9</c:f>
              <c:strCache>
                <c:ptCount val="1"/>
                <c:pt idx="0">
                  <c:v>Count of Region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5-4C6E-A710-CDB13D2E03BE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Sheet1!$E$9</c:f>
              <c:strCache>
                <c:ptCount val="1"/>
                <c:pt idx="0">
                  <c:v>Count of Region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75-4C6E-A710-CDB13D2E0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70879"/>
        <c:axId val="1733871295"/>
      </c:barChart>
      <c:catAx>
        <c:axId val="17338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71295"/>
        <c:crosses val="autoZero"/>
        <c:auto val="1"/>
        <c:lblAlgn val="ctr"/>
        <c:lblOffset val="100"/>
        <c:noMultiLvlLbl val="0"/>
      </c:catAx>
      <c:valAx>
        <c:axId val="17338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Sheet1!$G$781:$H$781</c:f>
              <c:strCache>
                <c:ptCount val="2"/>
                <c:pt idx="0">
                  <c:v>16</c:v>
                </c:pt>
                <c:pt idx="1">
                  <c:v>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Sheet1!$I$1:$I$781</c:f>
              <c:strCache>
                <c:ptCount val="12"/>
                <c:pt idx="3">
                  <c:v>EMEA</c:v>
                </c:pt>
                <c:pt idx="4">
                  <c:v>35</c:v>
                </c:pt>
                <c:pt idx="5">
                  <c:v>27</c:v>
                </c:pt>
                <c:pt idx="6">
                  <c:v>31</c:v>
                </c:pt>
                <c:pt idx="7">
                  <c:v>69</c:v>
                </c:pt>
                <c:pt idx="8">
                  <c:v>147</c:v>
                </c:pt>
                <c:pt idx="9">
                  <c:v>118</c:v>
                </c:pt>
                <c:pt idx="10">
                  <c:v>233</c:v>
                </c:pt>
                <c:pt idx="11">
                  <c:v>660</c:v>
                </c:pt>
              </c:strCache>
            </c:strRef>
          </c:cat>
          <c:val>
            <c:numRef>
              <c:f>Sheet1!$I$782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4-4333-873A-FA8DBB076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61535"/>
        <c:axId val="1268161951"/>
      </c:lineChart>
      <c:catAx>
        <c:axId val="12681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1951"/>
        <c:crosses val="autoZero"/>
        <c:auto val="1"/>
        <c:lblAlgn val="ctr"/>
        <c:lblOffset val="100"/>
        <c:noMultiLvlLbl val="0"/>
      </c:catAx>
      <c:valAx>
        <c:axId val="12681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Roles by Region</a:t>
            </a:r>
          </a:p>
        </c:rich>
      </c:tx>
      <c:layout>
        <c:manualLayout>
          <c:xMode val="edge"/>
          <c:yMode val="edge"/>
          <c:x val="0.35758960208057755"/>
          <c:y val="4.2361904084199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Summary!$D$14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USA</c:v>
                </c:pt>
              </c:strCache>
            </c:strRef>
          </c:cat>
          <c:val>
            <c:numRef>
              <c:f>Summary!$D$15:$D$18</c:f>
              <c:numCache>
                <c:formatCode>General</c:formatCode>
                <c:ptCount val="4"/>
                <c:pt idx="0">
                  <c:v>3</c:v>
                </c:pt>
                <c:pt idx="1">
                  <c:v>84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5-429A-9466-B23E74B70B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0811599"/>
        <c:axId val="1690814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Summary!$B$15:$B$18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USA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1E5-429A-9466-B23E74B70B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Summary!$B$15:$B$18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USA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Summary!$E$15:$E$18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E5-429A-9466-B23E74B70B7E}"/>
                  </c:ext>
                </c:extLst>
              </c15:ser>
            </c15:filteredLineSeries>
          </c:ext>
        </c:extLst>
      </c:lineChart>
      <c:catAx>
        <c:axId val="16908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4511"/>
        <c:crosses val="autoZero"/>
        <c:auto val="1"/>
        <c:lblAlgn val="ctr"/>
        <c:lblOffset val="100"/>
        <c:noMultiLvlLbl val="0"/>
      </c:catAx>
      <c:valAx>
        <c:axId val="16908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Ageing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B-47B3-9E2B-B1D9D7D223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Summary!$B$12</c:f>
              <c:strCache>
                <c:ptCount val="1"/>
                <c:pt idx="0">
                  <c:v>% Ageing Roles</c:v>
                </c:pt>
              </c:strCache>
            </c:strRef>
          </c:cat>
          <c:val>
            <c:numRef>
              <c:f>Summary!$C$12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723-4CA5-86F0-3FABA61847B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B-47B3-9E2B-B1D9D7D2233A}"/>
              </c:ext>
            </c:extLst>
          </c:dPt>
          <c:dLbls>
            <c:delete val="1"/>
          </c:dLbls>
          <c:cat>
            <c:strRef>
              <c:f>Summary!$B$12</c:f>
              <c:strCache>
                <c:ptCount val="1"/>
                <c:pt idx="0">
                  <c:v>% Ageing Roles</c:v>
                </c:pt>
              </c:strCache>
            </c:strRef>
          </c:cat>
          <c:val>
            <c:numRef>
              <c:f>Summary!$D$12</c:f>
              <c:numCache>
                <c:formatCode>0.00%</c:formatCode>
                <c:ptCount val="1"/>
                <c:pt idx="0">
                  <c:v>0.11223203026481715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3-4CA5-86F0-3FABA61847B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B-47B3-9E2B-B1D9D7D223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Summary!$B$12</c:f>
              <c:strCache>
                <c:ptCount val="1"/>
                <c:pt idx="0">
                  <c:v>% Ageing Roles</c:v>
                </c:pt>
              </c:strCache>
            </c:strRef>
          </c:cat>
          <c:val>
            <c:numRef>
              <c:f>Summary!$E$12</c:f>
              <c:numCache>
                <c:formatCode>0.00%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723-4CA5-86F0-3FABA61847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FY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Summary!$B$27</c:f>
              <c:strCache>
                <c:ptCount val="1"/>
                <c:pt idx="0">
                  <c:v>APAC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Summary!$C$25:$F$26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2014</c:v>
                  </c:pt>
                </c:lvl>
              </c:multiLvlStrCache>
            </c:multiLvlStrRef>
          </c:cat>
          <c:val>
            <c:numRef>
              <c:f>Summary!$C$27:$F$27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C-43EB-ACBF-CFEE3AFB4266}"/>
            </c:ext>
          </c:extLst>
        </c:ser>
        <c:ser>
          <c:idx val="1"/>
          <c:order val="1"/>
          <c:tx>
            <c:strRef>
              <c:f>Summary!$B$28</c:f>
              <c:strCache>
                <c:ptCount val="1"/>
                <c:pt idx="0">
                  <c:v>EMEA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Summary!$C$25:$F$26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2014</c:v>
                  </c:pt>
                </c:lvl>
              </c:multiLvlStrCache>
            </c:multiLvlStrRef>
          </c:cat>
          <c:val>
            <c:numRef>
              <c:f>Summary!$C$28:$F$28</c:f>
              <c:numCache>
                <c:formatCode>General</c:formatCode>
                <c:ptCount val="4"/>
                <c:pt idx="0">
                  <c:v>35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C-43EB-ACBF-CFEE3AFB4266}"/>
            </c:ext>
          </c:extLst>
        </c:ser>
        <c:ser>
          <c:idx val="2"/>
          <c:order val="2"/>
          <c:tx>
            <c:strRef>
              <c:f>Summary!$B$29</c:f>
              <c:strCache>
                <c:ptCount val="1"/>
                <c:pt idx="0">
                  <c:v>LATAM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Summary!$C$25:$F$26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2014</c:v>
                  </c:pt>
                </c:lvl>
              </c:multiLvlStrCache>
            </c:multiLvlStrRef>
          </c:cat>
          <c:val>
            <c:numRef>
              <c:f>Summary!$C$29:$F$29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C-43EB-ACBF-CFEE3AFB4266}"/>
            </c:ext>
          </c:extLst>
        </c:ser>
        <c:ser>
          <c:idx val="3"/>
          <c:order val="3"/>
          <c:tx>
            <c:strRef>
              <c:f>Summary!$B$30</c:f>
              <c:strCache>
                <c:ptCount val="1"/>
                <c:pt idx="0">
                  <c:v>USA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Summary!$C$25:$F$26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2014</c:v>
                  </c:pt>
                </c:lvl>
              </c:multiLvlStrCache>
            </c:multiLvlStrRef>
          </c:cat>
          <c:val>
            <c:numRef>
              <c:f>Summary!$C$30:$F$30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C-43EB-ACBF-CFEE3AFB42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75586623"/>
        <c:axId val="395734207"/>
      </c:barChart>
      <c:catAx>
        <c:axId val="47558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34207"/>
        <c:crosses val="autoZero"/>
        <c:auto val="1"/>
        <c:lblAlgn val="ctr"/>
        <c:lblOffset val="100"/>
        <c:noMultiLvlLbl val="0"/>
      </c:catAx>
      <c:valAx>
        <c:axId val="3957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FY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APAC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Summary!$K$25:$N$26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2016</c:v>
                  </c:pt>
                </c:lvl>
              </c:multiLvlStrCache>
            </c:multiLvlStrRef>
          </c:cat>
          <c:val>
            <c:numRef>
              <c:f>Summary!$K$27:$N$27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97E-9967-C9D6D58C54AB}"/>
            </c:ext>
          </c:extLst>
        </c:ser>
        <c:ser>
          <c:idx val="1"/>
          <c:order val="1"/>
          <c:tx>
            <c:v>EMEA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Summary!$K$25:$N$26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2016</c:v>
                  </c:pt>
                </c:lvl>
              </c:multiLvlStrCache>
            </c:multiLvlStrRef>
          </c:cat>
          <c:val>
            <c:numRef>
              <c:f>Summary!$K$28:$N$28</c:f>
              <c:numCache>
                <c:formatCode>General</c:formatCode>
                <c:ptCount val="4"/>
                <c:pt idx="0">
                  <c:v>74</c:v>
                </c:pt>
                <c:pt idx="1">
                  <c:v>2</c:v>
                </c:pt>
                <c:pt idx="2">
                  <c:v>13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0-497E-9967-C9D6D58C54AB}"/>
            </c:ext>
          </c:extLst>
        </c:ser>
        <c:ser>
          <c:idx val="2"/>
          <c:order val="2"/>
          <c:tx>
            <c:v>LATAM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Summary!$K$25:$N$26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2016</c:v>
                  </c:pt>
                </c:lvl>
              </c:multiLvlStrCache>
            </c:multiLvlStrRef>
          </c:cat>
          <c:val>
            <c:numRef>
              <c:f>Summary!$K$29:$N$29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0-497E-9967-C9D6D58C54AB}"/>
            </c:ext>
          </c:extLst>
        </c:ser>
        <c:ser>
          <c:idx val="3"/>
          <c:order val="3"/>
          <c:tx>
            <c:v>USA</c:v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Summary!$K$25:$N$26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2016</c:v>
                  </c:pt>
                </c:lvl>
              </c:multiLvlStrCache>
            </c:multiLvlStrRef>
          </c:cat>
          <c:val>
            <c:numRef>
              <c:f>Summary!$K$30:$N$30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0-497E-9967-C9D6D58C54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75586623"/>
        <c:axId val="395734207"/>
      </c:barChart>
      <c:catAx>
        <c:axId val="47558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34207"/>
        <c:crosses val="autoZero"/>
        <c:auto val="1"/>
        <c:lblAlgn val="ctr"/>
        <c:lblOffset val="100"/>
        <c:noMultiLvlLbl val="0"/>
      </c:catAx>
      <c:valAx>
        <c:axId val="3957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FY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6247202280822E-2"/>
          <c:y val="0.32076018415347007"/>
          <c:w val="0.8925812417157063"/>
          <c:h val="0.56449713959233394"/>
        </c:manualLayout>
      </c:layout>
      <c:barChart>
        <c:barDir val="bar"/>
        <c:grouping val="clustered"/>
        <c:varyColors val="0"/>
        <c:ser>
          <c:idx val="0"/>
          <c:order val="0"/>
          <c:tx>
            <c:v>APAC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Summary!$O$25:$R$26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2017</c:v>
                  </c:pt>
                </c:lvl>
              </c:multiLvlStrCache>
            </c:multiLvlStrRef>
          </c:cat>
          <c:val>
            <c:numRef>
              <c:f>Summary!$O$27:$R$27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E-4B48-BEFD-15D7D92FABC8}"/>
            </c:ext>
          </c:extLst>
        </c:ser>
        <c:ser>
          <c:idx val="1"/>
          <c:order val="1"/>
          <c:tx>
            <c:v>EMEA</c:v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Summary!$O$25:$R$26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2017</c:v>
                  </c:pt>
                </c:lvl>
              </c:multiLvlStrCache>
            </c:multiLvlStrRef>
          </c:cat>
          <c:val>
            <c:numRef>
              <c:f>Summary!$O$28:$R$28</c:f>
              <c:numCache>
                <c:formatCode>General</c:formatCode>
                <c:ptCount val="4"/>
                <c:pt idx="0">
                  <c:v>111</c:v>
                </c:pt>
                <c:pt idx="1">
                  <c:v>13</c:v>
                </c:pt>
                <c:pt idx="2">
                  <c:v>42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E-4B48-BEFD-15D7D92FABC8}"/>
            </c:ext>
          </c:extLst>
        </c:ser>
        <c:ser>
          <c:idx val="2"/>
          <c:order val="2"/>
          <c:tx>
            <c:v>LATAM</c:v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Summary!$O$25:$R$26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2017</c:v>
                  </c:pt>
                </c:lvl>
              </c:multiLvlStrCache>
            </c:multiLvlStrRef>
          </c:cat>
          <c:val>
            <c:numRef>
              <c:f>Summary!$O$29:$R$29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E-4B48-BEFD-15D7D92FABC8}"/>
            </c:ext>
          </c:extLst>
        </c:ser>
        <c:ser>
          <c:idx val="3"/>
          <c:order val="3"/>
          <c:tx>
            <c:v>USA</c:v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Summary!$O$25:$R$26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Financial Year 2017</c:v>
                  </c:pt>
                </c:lvl>
              </c:multiLvlStrCache>
            </c:multiLvlStrRef>
          </c:cat>
          <c:val>
            <c:numRef>
              <c:f>Summary!$O$30:$R$30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E-4B48-BEFD-15D7D92FAB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75586623"/>
        <c:axId val="395734207"/>
      </c:barChart>
      <c:catAx>
        <c:axId val="47558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34207"/>
        <c:crosses val="autoZero"/>
        <c:auto val="1"/>
        <c:lblAlgn val="ctr"/>
        <c:lblOffset val="100"/>
        <c:noMultiLvlLbl val="0"/>
      </c:catAx>
      <c:valAx>
        <c:axId val="3957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0</xdr:row>
      <xdr:rowOff>95250</xdr:rowOff>
    </xdr:from>
    <xdr:to>
      <xdr:col>13</xdr:col>
      <xdr:colOff>399447</xdr:colOff>
      <xdr:row>6</xdr:row>
      <xdr:rowOff>114155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95250"/>
          <a:ext cx="4828572" cy="1161905"/>
        </a:xfrm>
        <a:prstGeom prst="rect">
          <a:avLst/>
        </a:prstGeom>
      </xdr:spPr>
    </xdr:pic>
    <xdr:clientData/>
  </xdr:twoCellAnchor>
  <xdr:twoCellAnchor>
    <xdr:from>
      <xdr:col>6</xdr:col>
      <xdr:colOff>627529</xdr:colOff>
      <xdr:row>9</xdr:row>
      <xdr:rowOff>747</xdr:rowOff>
    </xdr:from>
    <xdr:to>
      <xdr:col>18</xdr:col>
      <xdr:colOff>37349</xdr:colOff>
      <xdr:row>20</xdr:row>
      <xdr:rowOff>164353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E4520A-BFF0-89B3-925A-F7BAC3FD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219637</xdr:rowOff>
    </xdr:from>
    <xdr:to>
      <xdr:col>4</xdr:col>
      <xdr:colOff>627529</xdr:colOff>
      <xdr:row>49</xdr:row>
      <xdr:rowOff>164353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B95281-F78A-368F-D129-BD27EF82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616323</xdr:colOff>
      <xdr:row>33</xdr:row>
      <xdr:rowOff>227107</xdr:rowOff>
    </xdr:from>
    <xdr:to>
      <xdr:col>18</xdr:col>
      <xdr:colOff>14941</xdr:colOff>
      <xdr:row>49</xdr:row>
      <xdr:rowOff>186765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536C44-F2C8-DCBB-80A6-A6491DBDF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766</xdr:row>
      <xdr:rowOff>171450</xdr:rowOff>
    </xdr:from>
    <xdr:to>
      <xdr:col>12</xdr:col>
      <xdr:colOff>466725</xdr:colOff>
      <xdr:row>781</xdr:row>
      <xdr:rowOff>152400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B376C18-3166-4318-EBB7-44113BD9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38654</xdr:colOff>
      <xdr:row>0</xdr:row>
      <xdr:rowOff>50996</xdr:rowOff>
    </xdr:from>
    <xdr:to>
      <xdr:col>8</xdr:col>
      <xdr:colOff>145144</xdr:colOff>
      <xdr:row>9</xdr:row>
      <xdr:rowOff>104913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CE1C62-3BAF-4268-9A82-E473DCF0C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247649</xdr:colOff>
      <xdr:row>0</xdr:row>
      <xdr:rowOff>44450</xdr:rowOff>
    </xdr:from>
    <xdr:to>
      <xdr:col>14</xdr:col>
      <xdr:colOff>154214</xdr:colOff>
      <xdr:row>9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A22DD-5CA2-BE8C-A669-A94DB214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48558</xdr:colOff>
      <xdr:row>10</xdr:row>
      <xdr:rowOff>17930</xdr:rowOff>
    </xdr:from>
    <xdr:to>
      <xdr:col>9</xdr:col>
      <xdr:colOff>403411</xdr:colOff>
      <xdr:row>24</xdr:row>
      <xdr:rowOff>7471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9075B-CBF3-6111-FB1B-7CA7106E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13073</xdr:colOff>
      <xdr:row>24</xdr:row>
      <xdr:rowOff>89647</xdr:rowOff>
    </xdr:from>
    <xdr:to>
      <xdr:col>9</xdr:col>
      <xdr:colOff>367926</xdr:colOff>
      <xdr:row>38</xdr:row>
      <xdr:rowOff>79188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9EFDD1-C6E9-4F37-882E-FF9FFD154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67235</xdr:colOff>
      <xdr:row>24</xdr:row>
      <xdr:rowOff>89646</xdr:rowOff>
    </xdr:from>
    <xdr:to>
      <xdr:col>20</xdr:col>
      <xdr:colOff>48558</xdr:colOff>
      <xdr:row>38</xdr:row>
      <xdr:rowOff>79187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53762-B5B8-4FBB-B034-FE1C8C4B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223558</xdr:colOff>
      <xdr:row>0</xdr:row>
      <xdr:rowOff>48932</xdr:rowOff>
    </xdr:from>
    <xdr:to>
      <xdr:col>20</xdr:col>
      <xdr:colOff>38100</xdr:colOff>
      <xdr:row>9</xdr:row>
      <xdr:rowOff>95250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E0C37221-F151-F50D-9C20-45DF0046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69395</xdr:colOff>
      <xdr:row>39</xdr:row>
      <xdr:rowOff>68037</xdr:rowOff>
    </xdr:from>
    <xdr:to>
      <xdr:col>20</xdr:col>
      <xdr:colOff>63499</xdr:colOff>
      <xdr:row>58</xdr:row>
      <xdr:rowOff>43544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E6E32353-41A7-878E-58F0-1F6811297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126999</xdr:colOff>
      <xdr:row>10</xdr:row>
      <xdr:rowOff>23091</xdr:rowOff>
    </xdr:from>
    <xdr:to>
      <xdr:col>20</xdr:col>
      <xdr:colOff>100852</xdr:colOff>
      <xdr:row>24</xdr:row>
      <xdr:rowOff>12632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0EA1BC-0866-43F8-8CA6-A4B2127FB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0.3846</cdr:x>
      <cdr:y>0.39483</cdr:y>
    </cdr:from>
    <cdr:to>
      <cdr:x>0.6166</cdr:x>
      <cdr:y>0.61651</cdr:y>
    </cdr:to>
    <cdr:sp macro="" textlink="Summary!$D$1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8AA8C0-DD7F-A12E-E89F-DF7555F8A7B7}"/>
            </a:ext>
          </a:extLst>
        </cdr:cNvPr>
        <cdr:cNvSpPr txBox="1"/>
      </cdr:nvSpPr>
      <cdr:spPr>
        <a:xfrm xmlns:a="http://schemas.openxmlformats.org/drawingml/2006/main">
          <a:off x="1279707" y="673374"/>
          <a:ext cx="771959" cy="378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DC87C85-0F5E-4B95-BC00-7EFFF7420AE5}" type="TxLink">
            <a:rPr lang="en-US" sz="1400" b="0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11.22%</a:t>
          </a:fld>
          <a:endParaRPr lang="en-PH" sz="1400">
            <a:solidFill>
              <a:schemeClr val="accent2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cel Villarde" refreshedDate="44785.908757407407" createdVersion="8" refreshedVersion="8" minRefreshableVersion="3" recordCount="792" xr:uid="{13876058-C668-4BD2-A263-4A59C125EE33}">
  <cacheSource type="worksheet">
    <worksheetSource ref="A1:P793" sheet="Data"/>
  </cacheSource>
  <cacheFields count="16">
    <cacheField name="Ref Number" numFmtId="0">
      <sharedItems/>
    </cacheField>
    <cacheField name="Job Title" numFmtId="0">
      <sharedItems/>
    </cacheField>
    <cacheField name="Department" numFmtId="0">
      <sharedItems/>
    </cacheField>
    <cacheField name="Country" numFmtId="0">
      <sharedItems/>
    </cacheField>
    <cacheField name="Region" numFmtId="0">
      <sharedItems count="4">
        <s v="EMEA"/>
        <s v="USA"/>
        <s v="APAC"/>
        <s v="LATAM"/>
      </sharedItems>
    </cacheField>
    <cacheField name="Recruiter" numFmtId="0">
      <sharedItems/>
    </cacheField>
    <cacheField name="BILLING TYPE" numFmtId="0">
      <sharedItems/>
    </cacheField>
    <cacheField name="Open Date" numFmtId="14">
      <sharedItems containsSemiMixedTypes="0" containsNonDate="0" containsDate="1" containsString="0" minDate="2011-02-03T00:00:00" maxDate="2017-12-29T00:00:00"/>
    </cacheField>
    <cacheField name="Offer Accept Date" numFmtId="14">
      <sharedItems containsDate="1" containsMixedTypes="1" minDate="2011-05-01T00:00:00" maxDate="2017-12-29T00:00:00"/>
    </cacheField>
    <cacheField name="Requisition Status" numFmtId="0">
      <sharedItems count="2">
        <s v="Open"/>
        <s v="Filled"/>
      </sharedItems>
    </cacheField>
    <cacheField name="DAYS OPENED (Business Days)" numFmtId="0">
      <sharedItems containsSemiMixedTypes="0" containsString="0" containsNumber="1" containsInteger="1" minValue="1" maxValue="3007"/>
    </cacheField>
    <cacheField name="DAYS OPENED (CALENDAR DAYS)" numFmtId="1">
      <sharedItems containsSemiMixedTypes="0" containsString="0" containsNumber="1" minValue="0" maxValue="4208.9085829861142"/>
    </cacheField>
    <cacheField name="Year of the Offer Accept Date" numFmtId="0">
      <sharedItems/>
    </cacheField>
    <cacheField name="Month of the Offer Accept Date" numFmtId="0">
      <sharedItems/>
    </cacheField>
    <cacheField name="Quarter of Offer Accept Date" numFmtId="0">
      <sharedItems count="5">
        <s v=" "/>
        <s v="Q3"/>
        <s v="Q1"/>
        <s v="Q4"/>
        <s v="Q2"/>
      </sharedItems>
    </cacheField>
    <cacheField name="Financial Year" numFmtId="0">
      <sharedItems count="8">
        <s v=""/>
        <s v="2011"/>
        <s v="2012"/>
        <s v="2013"/>
        <s v="2014"/>
        <s v="2015"/>
        <s v="2016"/>
        <s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">
  <r>
    <s v="ID00554"/>
    <s v="Trade Marketing Executive Western Europe (band VIB)"/>
    <s v="Marketing"/>
    <s v="Belgium"/>
    <x v="0"/>
    <s v="Other"/>
    <s v="Direct"/>
    <d v="2011-02-03T00:00:00"/>
    <s v=""/>
    <x v="0"/>
    <n v="3007"/>
    <n v="4208.9085829861142"/>
    <s v=""/>
    <s v=""/>
    <x v="0"/>
    <x v="0"/>
  </r>
  <r>
    <s v="ID00236"/>
    <s v="Finance Control Manager UK (VI B)"/>
    <s v="Finance"/>
    <s v="UK"/>
    <x v="0"/>
    <s v="Bogaert, Dianna"/>
    <s v="Direct"/>
    <d v="2011-02-08T00:00:00"/>
    <d v="2011-05-01T00:00:00"/>
    <x v="1"/>
    <n v="59"/>
    <n v="82"/>
    <s v="2011"/>
    <s v="May"/>
    <x v="1"/>
    <x v="1"/>
  </r>
  <r>
    <s v="ID00574"/>
    <s v="ADM Morrison’s (Band VII B)"/>
    <s v="Marketing"/>
    <s v="UK"/>
    <x v="0"/>
    <s v="Vanessa Gramlow"/>
    <s v="Direct"/>
    <d v="2011-02-08T00:00:00"/>
    <d v="2011-11-27T00:00:00"/>
    <x v="1"/>
    <n v="209"/>
    <n v="292"/>
    <s v="2011"/>
    <s v="November"/>
    <x v="2"/>
    <x v="1"/>
  </r>
  <r>
    <s v="ID00481"/>
    <s v="Global Sales WCCP &amp; Trade Marketing Coordinator (VIB)"/>
    <s v="Marketing"/>
    <s v="Belgium"/>
    <x v="0"/>
    <s v="Other"/>
    <s v="Direct"/>
    <d v="2011-02-25T00:00:00"/>
    <d v="2011-10-04T00:00:00"/>
    <x v="1"/>
    <n v="158"/>
    <n v="221"/>
    <s v="2011"/>
    <s v="October"/>
    <x v="2"/>
    <x v="1"/>
  </r>
  <r>
    <s v="ID00612"/>
    <s v="Account Development Manager (ADM, band VIIB)"/>
    <s v="Sales"/>
    <s v="UK"/>
    <x v="0"/>
    <s v="Other"/>
    <s v="Direct"/>
    <d v="2011-03-02T00:00:00"/>
    <d v="2011-08-15T00:00:00"/>
    <x v="1"/>
    <n v="119"/>
    <n v="166"/>
    <s v="2011"/>
    <s v="August"/>
    <x v="3"/>
    <x v="1"/>
  </r>
  <r>
    <s v="ID00470"/>
    <s v="Business Leader WE Commercial Processes &amp; Tool (band VB)"/>
    <s v="Marketing"/>
    <s v="Belgium"/>
    <x v="0"/>
    <s v="Other"/>
    <s v="Direct"/>
    <d v="2011-03-11T00:00:00"/>
    <d v="2011-11-24T00:00:00"/>
    <x v="1"/>
    <n v="185"/>
    <n v="258"/>
    <s v="2011"/>
    <s v="November"/>
    <x v="2"/>
    <x v="1"/>
  </r>
  <r>
    <s v="ID00482"/>
    <s v="Space Planning Executive UK (Band VIIA)"/>
    <s v="Marketing"/>
    <s v="UK"/>
    <x v="0"/>
    <s v="Other"/>
    <s v="Direct"/>
    <d v="2011-03-16T00:00:00"/>
    <d v="2011-11-05T00:00:00"/>
    <x v="1"/>
    <n v="168"/>
    <n v="234"/>
    <s v="2011"/>
    <s v="November"/>
    <x v="2"/>
    <x v="1"/>
  </r>
  <r>
    <s v="ID00531"/>
    <s v="RTM Director (Band VA)"/>
    <s v="Marketing"/>
    <s v="UK"/>
    <x v="0"/>
    <s v="Other"/>
    <s v="Direct"/>
    <d v="2011-03-17T00:00:00"/>
    <d v="2011-05-09T00:00:00"/>
    <x v="1"/>
    <n v="38"/>
    <n v="53"/>
    <s v="2011"/>
    <s v="May"/>
    <x v="1"/>
    <x v="1"/>
  </r>
  <r>
    <s v="ID00231"/>
    <s v="BBP Reporting Specialist (Band VIIIA)"/>
    <s v="Finance"/>
    <s v="Hungary"/>
    <x v="0"/>
    <s v="Chandar, Neil"/>
    <s v="Internal"/>
    <d v="2011-03-31T00:00:00"/>
    <d v="2011-09-10T00:00:00"/>
    <x v="1"/>
    <n v="117"/>
    <n v="163"/>
    <s v="2011"/>
    <s v="September"/>
    <x v="3"/>
    <x v="1"/>
  </r>
  <r>
    <s v="ID00538"/>
    <s v="Marketing Manager (Band VB)"/>
    <s v="Marketing"/>
    <s v="UK"/>
    <x v="0"/>
    <s v="Other"/>
    <s v="Direct"/>
    <d v="2011-04-08T00:00:00"/>
    <d v="2011-05-02T00:00:00"/>
    <x v="1"/>
    <n v="17"/>
    <n v="24"/>
    <s v="2011"/>
    <s v="May"/>
    <x v="1"/>
    <x v="1"/>
  </r>
  <r>
    <s v="ID00491"/>
    <s v="Activation Executive (Band VIIB)"/>
    <s v="Marketing"/>
    <s v="UK"/>
    <x v="0"/>
    <s v="Vanessa Gramlow"/>
    <s v="Direct"/>
    <d v="2011-04-26T00:00:00"/>
    <d v="2011-11-23T00:00:00"/>
    <x v="1"/>
    <n v="152"/>
    <n v="211"/>
    <s v="2011"/>
    <s v="November"/>
    <x v="2"/>
    <x v="1"/>
  </r>
  <r>
    <s v="ID00492"/>
    <s v="Budweiser Brand Manager (Band VIIA)"/>
    <s v="Marketing"/>
    <s v="UK"/>
    <x v="0"/>
    <s v="Other"/>
    <s v="Direct"/>
    <d v="2011-04-27T00:00:00"/>
    <d v="2011-10-17T00:00:00"/>
    <x v="1"/>
    <n v="124"/>
    <n v="173"/>
    <s v="2011"/>
    <s v="October"/>
    <x v="2"/>
    <x v="1"/>
  </r>
  <r>
    <s v="ID00495"/>
    <s v="Senior Brand Manager - Stella Artois (Band VIa)"/>
    <s v="Marketing"/>
    <s v="UK"/>
    <x v="0"/>
    <s v="Other"/>
    <s v="Direct"/>
    <d v="2011-05-02T00:00:00"/>
    <d v="2011-09-24T00:00:00"/>
    <x v="1"/>
    <n v="105"/>
    <n v="145"/>
    <s v="2011"/>
    <s v="September"/>
    <x v="3"/>
    <x v="1"/>
  </r>
  <r>
    <s v="ID00239"/>
    <s v="ATR Team Member BENEFRALUX GA 9 (Band VIIIA)"/>
    <s v="Finance"/>
    <s v="Hungary"/>
    <x v="0"/>
    <s v="Bogaert, Dianna"/>
    <s v="Direct"/>
    <d v="2011-05-03T00:00:00"/>
    <d v="2011-08-16T00:00:00"/>
    <x v="1"/>
    <n v="76"/>
    <n v="105"/>
    <s v="2011"/>
    <s v="August"/>
    <x v="3"/>
    <x v="1"/>
  </r>
  <r>
    <s v="ID00532"/>
    <s v="Assistant Brand Manager (Band VIIB)"/>
    <s v="Marketing"/>
    <s v="UK"/>
    <x v="0"/>
    <s v="Other"/>
    <s v="Direct"/>
    <d v="2011-06-14T00:00:00"/>
    <d v="2011-11-06T00:00:00"/>
    <x v="1"/>
    <n v="104"/>
    <n v="145"/>
    <s v="2011"/>
    <s v="November"/>
    <x v="2"/>
    <x v="1"/>
  </r>
  <r>
    <s v="ID00514"/>
    <s v="Media Manager UK (Band VB)"/>
    <s v="Marketing"/>
    <s v="UK"/>
    <x v="0"/>
    <s v="Other"/>
    <s v="Direct"/>
    <d v="2011-06-20T00:00:00"/>
    <d v="2011-08-16T00:00:00"/>
    <x v="1"/>
    <n v="42"/>
    <n v="57"/>
    <s v="2011"/>
    <s v="August"/>
    <x v="3"/>
    <x v="1"/>
  </r>
  <r>
    <s v="ID00544"/>
    <s v="Head of Category Management - Off Trade (Band VA)"/>
    <s v="Marketing"/>
    <s v="UK"/>
    <x v="0"/>
    <s v="Other"/>
    <s v="Direct"/>
    <d v="2011-06-20T00:00:00"/>
    <d v="2011-10-23T00:00:00"/>
    <x v="1"/>
    <n v="90"/>
    <n v="125"/>
    <s v="2011"/>
    <s v="October"/>
    <x v="2"/>
    <x v="1"/>
  </r>
  <r>
    <s v="ID00513"/>
    <s v="Brand Manager (Band VIIA)"/>
    <s v="Marketing"/>
    <s v="UK"/>
    <x v="0"/>
    <s v="Other"/>
    <s v="Direct"/>
    <d v="2011-06-21T00:00:00"/>
    <s v=""/>
    <x v="0"/>
    <n v="2909"/>
    <n v="4070.9085829861142"/>
    <s v=""/>
    <s v=""/>
    <x v="0"/>
    <x v="0"/>
  </r>
  <r>
    <s v="ID00226"/>
    <s v="BBP Consolidation Specialist BNFL (Band VIIIA)"/>
    <s v="Finance"/>
    <s v="Hungary"/>
    <x v="0"/>
    <s v="Clements, Michael"/>
    <s v="Direct"/>
    <d v="2011-06-22T00:00:00"/>
    <d v="2011-07-01T00:00:00"/>
    <x v="1"/>
    <n v="8"/>
    <n v="9"/>
    <s v="2011"/>
    <s v="July"/>
    <x v="3"/>
    <x v="1"/>
  </r>
  <r>
    <s v="ID00232"/>
    <s v="Tax Specialist (m/w)"/>
    <s v="Finance"/>
    <s v="Germany"/>
    <x v="0"/>
    <s v="Bonnett, Sarah"/>
    <s v="Direct"/>
    <d v="2011-07-04T00:00:00"/>
    <d v="2011-07-26T00:00:00"/>
    <x v="1"/>
    <n v="17"/>
    <n v="22"/>
    <s v="2011"/>
    <s v="July"/>
    <x v="3"/>
    <x v="1"/>
  </r>
  <r>
    <s v="ID00521"/>
    <s v="Category Insights Manager"/>
    <s v="Marketing"/>
    <s v="Germany"/>
    <x v="0"/>
    <s v="Other"/>
    <s v="Direct"/>
    <d v="2011-07-04T00:00:00"/>
    <d v="2011-12-01T00:00:00"/>
    <x v="1"/>
    <n v="109"/>
    <n v="150"/>
    <s v="2011"/>
    <s v="December"/>
    <x v="2"/>
    <x v="1"/>
  </r>
  <r>
    <s v="ID00522"/>
    <s v="Activation Manager (m/w)"/>
    <s v="Marketing"/>
    <s v="Germany"/>
    <x v="0"/>
    <s v="Vanessa Gramlow"/>
    <s v="Direct"/>
    <d v="2011-07-04T00:00:00"/>
    <d v="2011-10-22T00:00:00"/>
    <x v="1"/>
    <n v="80"/>
    <n v="110"/>
    <s v="2011"/>
    <s v="October"/>
    <x v="2"/>
    <x v="1"/>
  </r>
  <r>
    <s v="ID00228"/>
    <s v="CSC Commercial Reporting Senior Team Member (Band VIIIB) - Dutch speaking."/>
    <s v="Finance"/>
    <s v="Hungary"/>
    <x v="0"/>
    <s v="Chandar, Neil"/>
    <s v="Direct"/>
    <d v="2011-07-06T00:00:00"/>
    <d v="2011-09-24T00:00:00"/>
    <x v="1"/>
    <n v="58"/>
    <n v="80"/>
    <s v="2011"/>
    <s v="September"/>
    <x v="3"/>
    <x v="1"/>
  </r>
  <r>
    <s v="ID00571"/>
    <s v="Head of WCCP - Category 7 (WEZ) - (Band VA)"/>
    <s v="Marketing"/>
    <s v="Belgium"/>
    <x v="0"/>
    <s v="Other"/>
    <s v="Internal"/>
    <d v="2011-07-15T00:00:00"/>
    <d v="2011-11-18T00:00:00"/>
    <x v="1"/>
    <n v="91"/>
    <n v="126"/>
    <s v="2011"/>
    <s v="November"/>
    <x v="2"/>
    <x v="1"/>
  </r>
  <r>
    <s v="ID00549"/>
    <s v="Head of POCM WE (Band VIA) - Zone role"/>
    <s v="Marketing"/>
    <s v="Belgium"/>
    <x v="0"/>
    <s v="Other"/>
    <s v="Direct"/>
    <d v="2011-07-27T00:00:00"/>
    <s v=""/>
    <x v="0"/>
    <n v="2883"/>
    <n v="4034.9085829861142"/>
    <s v=""/>
    <s v=""/>
    <x v="0"/>
    <x v="0"/>
  </r>
  <r>
    <s v="ID00229"/>
    <s v="Financial Accounting Specialist (Band VIIIA)"/>
    <s v="Finance"/>
    <s v="Hungary"/>
    <x v="0"/>
    <s v="Bonnett, Sarah"/>
    <s v="Direct"/>
    <d v="2011-08-15T00:00:00"/>
    <d v="2011-10-15T00:00:00"/>
    <x v="1"/>
    <n v="45"/>
    <n v="61"/>
    <s v="2011"/>
    <s v="October"/>
    <x v="2"/>
    <x v="1"/>
  </r>
  <r>
    <s v="ID00525"/>
    <s v="Category Manger (Band VIB)"/>
    <s v="Marketing"/>
    <s v="UK"/>
    <x v="0"/>
    <s v="Other"/>
    <s v="Direct"/>
    <d v="2011-08-25T00:00:00"/>
    <d v="2011-12-10T00:00:00"/>
    <x v="1"/>
    <n v="77"/>
    <n v="107"/>
    <s v="2011"/>
    <s v="December"/>
    <x v="2"/>
    <x v="1"/>
  </r>
  <r>
    <s v="ID00235"/>
    <s v="Financial Accounting Expert (Band VIIB)"/>
    <s v="Finance"/>
    <s v="Hungary"/>
    <x v="0"/>
    <s v="Bogaert, Dianna"/>
    <s v="Direct"/>
    <d v="2011-09-13T00:00:00"/>
    <d v="2011-11-24T00:00:00"/>
    <x v="1"/>
    <n v="53"/>
    <n v="72"/>
    <s v="2011"/>
    <s v="November"/>
    <x v="2"/>
    <x v="1"/>
  </r>
  <r>
    <s v="ID00535"/>
    <s v="Tech Sales Manager (Band VIB)"/>
    <s v="Marketing"/>
    <s v="UK"/>
    <x v="0"/>
    <s v="Other"/>
    <s v="Direct"/>
    <d v="2011-09-20T00:00:00"/>
    <d v="2011-12-28T00:00:00"/>
    <x v="1"/>
    <n v="72"/>
    <n v="99"/>
    <s v="2011"/>
    <s v="December"/>
    <x v="2"/>
    <x v="1"/>
  </r>
  <r>
    <s v="ID00242"/>
    <s v="IM Swat Team Member (Band IXA)"/>
    <s v="Finance"/>
    <s v="Hungary"/>
    <x v="0"/>
    <s v="Bonnett, Sarah"/>
    <s v="Direct"/>
    <d v="2011-09-21T00:00:00"/>
    <d v="2011-10-27T00:00:00"/>
    <x v="1"/>
    <n v="27"/>
    <n v="36"/>
    <s v="2011"/>
    <s v="October"/>
    <x v="2"/>
    <x v="1"/>
  </r>
  <r>
    <s v="ID00506"/>
    <s v="I-Sell Lead Western Europe (Band VB)"/>
    <s v="Marketing"/>
    <s v="Belgium"/>
    <x v="0"/>
    <s v="Vanessa Gramlow"/>
    <s v="Direct"/>
    <d v="2011-09-30T00:00:00"/>
    <d v="2011-11-16T00:00:00"/>
    <x v="1"/>
    <n v="34"/>
    <n v="47"/>
    <s v="2011"/>
    <s v="November"/>
    <x v="2"/>
    <x v="1"/>
  </r>
  <r>
    <s v="ID00542"/>
    <s v="Consumer Activation Manager Western Europe (Band VIB)"/>
    <s v="Marketing"/>
    <s v="Belgium"/>
    <x v="0"/>
    <s v="Other"/>
    <s v="Direct"/>
    <d v="2011-09-30T00:00:00"/>
    <d v="2011-10-07T00:00:00"/>
    <x v="1"/>
    <n v="6"/>
    <n v="7"/>
    <s v="2011"/>
    <s v="October"/>
    <x v="2"/>
    <x v="1"/>
  </r>
  <r>
    <s v="ID00227"/>
    <s v="Corporate Audit Manager (Band VA)"/>
    <s v="Finance"/>
    <s v="Belgium"/>
    <x v="0"/>
    <s v="Bonnett, Sarah"/>
    <s v="Direct"/>
    <d v="2011-10-20T00:00:00"/>
    <d v="2011-10-24T00:00:00"/>
    <x v="1"/>
    <n v="3"/>
    <n v="4"/>
    <s v="2011"/>
    <s v="October"/>
    <x v="2"/>
    <x v="1"/>
  </r>
  <r>
    <s v="ID00238"/>
    <s v="BSC Finance Manager Czech Republic and Hungary (Band VB) – Temporary position"/>
    <s v="Finance"/>
    <s v="Hungary"/>
    <x v="0"/>
    <s v="Bogaert, Dianna"/>
    <s v="Direct"/>
    <d v="2011-10-20T00:00:00"/>
    <s v=""/>
    <x v="0"/>
    <n v="2822"/>
    <n v="3949.9085829861142"/>
    <s v=""/>
    <s v=""/>
    <x v="0"/>
    <x v="0"/>
  </r>
  <r>
    <s v="ID00510"/>
    <s v="Sponsoring Manager Deutschland (m/w)"/>
    <s v="Marketing"/>
    <s v="Germany"/>
    <x v="0"/>
    <s v="Vanessa Gramlow"/>
    <s v="Direct"/>
    <d v="2011-11-14T00:00:00"/>
    <d v="2011-11-23T00:00:00"/>
    <x v="1"/>
    <n v="8"/>
    <n v="9"/>
    <s v="2011"/>
    <s v="November"/>
    <x v="2"/>
    <x v="1"/>
  </r>
  <r>
    <s v="ID00476"/>
    <s v="Consumer Activation Executive Western Europe (Band VIIB)"/>
    <s v="Marketing"/>
    <s v="Belgium"/>
    <x v="0"/>
    <s v="Other"/>
    <s v="Direct"/>
    <d v="2011-12-09T00:00:00"/>
    <d v="2011-12-24T00:00:00"/>
    <x v="1"/>
    <n v="11"/>
    <n v="15"/>
    <s v="2011"/>
    <s v="December"/>
    <x v="2"/>
    <x v="1"/>
  </r>
  <r>
    <s v="ID00523"/>
    <s v="Activation Manager (Band VIA)"/>
    <s v="Marketing"/>
    <s v="UK"/>
    <x v="0"/>
    <s v="Vanessa Gramlow"/>
    <s v="Direct"/>
    <d v="2011-12-14T00:00:00"/>
    <d v="2011-12-16T00:00:00"/>
    <x v="1"/>
    <n v="3"/>
    <n v="2"/>
    <s v="2011"/>
    <s v="December"/>
    <x v="2"/>
    <x v="1"/>
  </r>
  <r>
    <s v="ID00562"/>
    <s v="Senior Innovation Manager (Band VB)"/>
    <s v="Marketing"/>
    <s v="UK"/>
    <x v="0"/>
    <s v="Other"/>
    <s v="Direct"/>
    <d v="2011-12-19T00:00:00"/>
    <d v="2011-12-20T00:00:00"/>
    <x v="1"/>
    <n v="2"/>
    <n v="1"/>
    <s v="2011"/>
    <s v="December"/>
    <x v="2"/>
    <x v="1"/>
  </r>
  <r>
    <s v="ID00519"/>
    <s v="POCM Executive UKI (Band VIIA)"/>
    <s v="Marketing"/>
    <s v="UK"/>
    <x v="0"/>
    <s v="Other"/>
    <s v="Direct"/>
    <d v="2011-12-30T00:00:00"/>
    <d v="2011-12-30T00:00:00"/>
    <x v="1"/>
    <n v="1"/>
    <n v="0"/>
    <s v="2011"/>
    <s v="December"/>
    <x v="2"/>
    <x v="1"/>
  </r>
  <r>
    <s v="ID00524"/>
    <s v="Insight Analyst (Band VIIB)"/>
    <s v="Marketing"/>
    <s v="UK"/>
    <x v="0"/>
    <s v="Other"/>
    <s v="Direct"/>
    <d v="2012-02-21T00:00:00"/>
    <d v="2012-06-17T00:00:00"/>
    <x v="1"/>
    <n v="84"/>
    <n v="117"/>
    <s v="2012"/>
    <s v="June"/>
    <x v="1"/>
    <x v="2"/>
  </r>
  <r>
    <s v="ID00503"/>
    <s v="Stella Artois Brand Manager (Band VIIA)"/>
    <s v="Marketing"/>
    <s v="UK"/>
    <x v="0"/>
    <s v="Other"/>
    <s v="Direct"/>
    <d v="2012-02-29T00:00:00"/>
    <d v="2012-07-20T00:00:00"/>
    <x v="1"/>
    <n v="103"/>
    <n v="142"/>
    <s v="2012"/>
    <s v="July"/>
    <x v="3"/>
    <x v="2"/>
  </r>
  <r>
    <s v="ID00469"/>
    <s v="Senior Brand Manager (Band VIB)"/>
    <s v="Marketing"/>
    <s v="UK"/>
    <x v="0"/>
    <s v="Other"/>
    <s v="Agency"/>
    <d v="2012-03-02T00:00:00"/>
    <d v="2012-12-04T00:00:00"/>
    <x v="1"/>
    <n v="198"/>
    <n v="277"/>
    <s v="2012"/>
    <s v="December"/>
    <x v="2"/>
    <x v="2"/>
  </r>
  <r>
    <s v="ID00528"/>
    <s v="Category Management Executive (m/w)"/>
    <s v="Marketing"/>
    <s v="Germany"/>
    <x v="0"/>
    <s v="Other"/>
    <s v="Direct"/>
    <d v="2012-03-13T00:00:00"/>
    <d v="2012-10-30T00:00:00"/>
    <x v="1"/>
    <n v="166"/>
    <n v="231"/>
    <s v="2012"/>
    <s v="October"/>
    <x v="2"/>
    <x v="2"/>
  </r>
  <r>
    <s v="ID00511"/>
    <s v="Consumer Activation Executive Off Trade Belgium (Band VIIB)"/>
    <s v="Marketing"/>
    <s v="Belgium"/>
    <x v="0"/>
    <s v="Other"/>
    <s v="Direct"/>
    <d v="2012-03-16T00:00:00"/>
    <d v="2012-03-24T00:00:00"/>
    <x v="1"/>
    <n v="6"/>
    <n v="8"/>
    <s v="2012"/>
    <s v="March"/>
    <x v="4"/>
    <x v="2"/>
  </r>
  <r>
    <s v="ID00501"/>
    <s v="Brand Manager Jupiler (Band VIIA)"/>
    <s v="Marketing"/>
    <s v="Belgium"/>
    <x v="0"/>
    <s v="Other"/>
    <s v="Direct"/>
    <d v="2012-03-29T00:00:00"/>
    <s v=""/>
    <x v="0"/>
    <n v="2707"/>
    <n v="3788.9085829861142"/>
    <s v=""/>
    <s v=""/>
    <x v="0"/>
    <x v="0"/>
  </r>
  <r>
    <s v="ID00240"/>
    <s v="BBP and Revenue Management Analyst Sales NL (Band VIIB)"/>
    <s v="Finance"/>
    <s v="Netherlands"/>
    <x v="0"/>
    <s v="Bogaert, Dianna"/>
    <s v="Direct"/>
    <d v="2012-04-05T00:00:00"/>
    <d v="2012-09-20T00:00:00"/>
    <x v="1"/>
    <n v="121"/>
    <n v="168"/>
    <s v="2012"/>
    <s v="September"/>
    <x v="3"/>
    <x v="2"/>
  </r>
  <r>
    <s v="ID00484"/>
    <s v="Head of Consumer Activation NL (Band VIB)"/>
    <s v="Marketing"/>
    <s v="Netherlands"/>
    <x v="0"/>
    <s v="Other"/>
    <s v="Direct"/>
    <d v="2012-04-13T00:00:00"/>
    <d v="2012-09-22T00:00:00"/>
    <x v="1"/>
    <n v="116"/>
    <n v="162"/>
    <s v="2012"/>
    <s v="September"/>
    <x v="3"/>
    <x v="2"/>
  </r>
  <r>
    <s v="ID00244"/>
    <s v="Cash-Flow and Core Working Capital Manager (Band VIIA)"/>
    <s v="Finance"/>
    <s v="Hungary"/>
    <x v="0"/>
    <s v="Bogaert, Dianna"/>
    <s v="Direct"/>
    <d v="2012-04-18T00:00:00"/>
    <s v=""/>
    <x v="0"/>
    <n v="2693"/>
    <n v="3768.9085829861142"/>
    <s v=""/>
    <s v=""/>
    <x v="0"/>
    <x v="0"/>
  </r>
  <r>
    <s v="ID00570"/>
    <s v="POCM Executive BENL (Band VIIA)"/>
    <s v="Marketing"/>
    <s v="Belgium"/>
    <x v="0"/>
    <s v="Other"/>
    <s v="Direct"/>
    <d v="2012-04-25T00:00:00"/>
    <d v="2012-07-14T00:00:00"/>
    <x v="1"/>
    <n v="58"/>
    <n v="80"/>
    <s v="2012"/>
    <s v="July"/>
    <x v="3"/>
    <x v="2"/>
  </r>
  <r>
    <s v="ID00611"/>
    <s v="OTC Project Manager (Band VIB)"/>
    <s v="Sales"/>
    <s v="Czech Republic"/>
    <x v="0"/>
    <s v="Other"/>
    <s v="Direct"/>
    <d v="2012-05-17T00:00:00"/>
    <d v="2012-10-20T00:00:00"/>
    <x v="1"/>
    <n v="112"/>
    <n v="156"/>
    <s v="2012"/>
    <s v="October"/>
    <x v="2"/>
    <x v="2"/>
  </r>
  <r>
    <s v="ID00478"/>
    <s v="Budweiser Marketing Manager"/>
    <s v="Marketing"/>
    <s v="UK"/>
    <x v="0"/>
    <s v="Other"/>
    <s v="Agency"/>
    <d v="2012-05-24T00:00:00"/>
    <d v="2012-10-27T00:00:00"/>
    <x v="1"/>
    <n v="112"/>
    <n v="156"/>
    <s v="2012"/>
    <s v="October"/>
    <x v="2"/>
    <x v="2"/>
  </r>
  <r>
    <s v="ID00243"/>
    <s v="Statutory Accounting Controller "/>
    <s v="Finance"/>
    <s v="Hungary"/>
    <x v="0"/>
    <s v="Bonnett, Sarah"/>
    <s v="Direct"/>
    <d v="2012-05-25T00:00:00"/>
    <d v="2012-09-09T00:00:00"/>
    <x v="1"/>
    <n v="76"/>
    <n v="107"/>
    <s v="2012"/>
    <s v="September"/>
    <x v="3"/>
    <x v="2"/>
  </r>
  <r>
    <s v="ID00575"/>
    <s v="Category Manager Proximity &amp; Convenience"/>
    <s v="Marketing"/>
    <s v="Belgium"/>
    <x v="0"/>
    <s v="Vanessa Gramlow"/>
    <s v="Direct"/>
    <d v="2012-06-14T00:00:00"/>
    <d v="2012-06-24T00:00:00"/>
    <x v="1"/>
    <n v="7"/>
    <n v="10"/>
    <s v="2012"/>
    <s v="June"/>
    <x v="1"/>
    <x v="2"/>
  </r>
  <r>
    <s v="ID00509"/>
    <s v="Snr Brand Manager (Band VIB)"/>
    <s v="Marketing"/>
    <s v="UK"/>
    <x v="0"/>
    <s v="Other"/>
    <s v="Agency"/>
    <d v="2012-06-18T00:00:00"/>
    <d v="2012-08-27T00:00:00"/>
    <x v="1"/>
    <n v="51"/>
    <n v="70"/>
    <s v="2012"/>
    <s v="August"/>
    <x v="3"/>
    <x v="2"/>
  </r>
  <r>
    <s v="ID00473"/>
    <s v="Brand Manager Hertog Jan &amp; Dommelsch (Band VIIA)"/>
    <s v="Marketing"/>
    <s v="Netherlands"/>
    <x v="0"/>
    <s v="Other"/>
    <s v="Direct"/>
    <d v="2012-06-20T00:00:00"/>
    <d v="2012-10-04T00:00:00"/>
    <x v="1"/>
    <n v="77"/>
    <n v="106"/>
    <s v="2012"/>
    <s v="October"/>
    <x v="2"/>
    <x v="2"/>
  </r>
  <r>
    <s v="ID00237"/>
    <s v="Tax Specialist NL (Band VIB)"/>
    <s v="Finance"/>
    <s v="Netherlands"/>
    <x v="0"/>
    <s v="Bogaert, Dianna"/>
    <s v="Direct"/>
    <d v="2012-07-03T00:00:00"/>
    <d v="2012-07-19T00:00:00"/>
    <x v="1"/>
    <n v="13"/>
    <n v="16"/>
    <s v="2012"/>
    <s v="July"/>
    <x v="3"/>
    <x v="2"/>
  </r>
  <r>
    <s v="ID00616"/>
    <s v="M1 Off trade (Band VIIIA)"/>
    <s v="Sales"/>
    <s v="France"/>
    <x v="0"/>
    <s v="Other"/>
    <s v="Direct"/>
    <d v="2012-08-02T00:00:00"/>
    <d v="2012-09-24T00:00:00"/>
    <x v="1"/>
    <n v="38"/>
    <n v="53"/>
    <s v="2012"/>
    <s v="September"/>
    <x v="3"/>
    <x v="2"/>
  </r>
  <r>
    <s v="ID00608"/>
    <s v="Sales Executive"/>
    <s v="Sales"/>
    <s v="Republic of South Africa"/>
    <x v="0"/>
    <s v="Other"/>
    <s v="Agency"/>
    <d v="2012-09-05T00:00:00"/>
    <d v="2012-12-09T00:00:00"/>
    <x v="1"/>
    <n v="68"/>
    <n v="95"/>
    <s v="2012"/>
    <s v="December"/>
    <x v="2"/>
    <x v="2"/>
  </r>
  <r>
    <s v="ID00599"/>
    <s v="Multi-Channel Analytics Solutions Sales Manager"/>
    <s v="Sales"/>
    <s v="UK"/>
    <x v="0"/>
    <s v="Other"/>
    <s v="Referral"/>
    <d v="2012-10-03T00:00:00"/>
    <d v="2012-11-02T00:00:00"/>
    <x v="1"/>
    <n v="23"/>
    <n v="30"/>
    <s v="2012"/>
    <s v="November"/>
    <x v="2"/>
    <x v="2"/>
  </r>
  <r>
    <s v="ID00597"/>
    <s v="Financial Trading Floor Sales Manager"/>
    <s v="Sales"/>
    <s v="UK"/>
    <x v="0"/>
    <s v="Other"/>
    <s v="Referral"/>
    <d v="2012-10-11T00:00:00"/>
    <d v="2012-10-12T00:00:00"/>
    <x v="1"/>
    <n v="2"/>
    <n v="1"/>
    <s v="2012"/>
    <s v="October"/>
    <x v="2"/>
    <x v="2"/>
  </r>
  <r>
    <s v="ID00151"/>
    <s v="Implementation Consultant"/>
    <s v="Development"/>
    <s v="Republic of South Africa"/>
    <x v="0"/>
    <s v="Robson"/>
    <s v="Referral"/>
    <d v="2012-10-12T00:00:00"/>
    <s v=""/>
    <x v="0"/>
    <n v="2566"/>
    <n v="3591.9085829861142"/>
    <s v=""/>
    <s v=""/>
    <x v="0"/>
    <x v="0"/>
  </r>
  <r>
    <s v="ID00155"/>
    <s v="PPC Manager"/>
    <s v="Digital Marketing"/>
    <s v="UK"/>
    <x v="0"/>
    <s v="Robson"/>
    <s v="Direct"/>
    <d v="2012-10-12T00:00:00"/>
    <d v="2012-11-17T00:00:00"/>
    <x v="1"/>
    <n v="26"/>
    <n v="36"/>
    <s v="2012"/>
    <s v="November"/>
    <x v="2"/>
    <x v="2"/>
  </r>
  <r>
    <s v="ID00609"/>
    <s v="CSC Front Office Agent On Trade"/>
    <s v="Sales"/>
    <s v="Belgium"/>
    <x v="0"/>
    <s v="Other"/>
    <s v="Direct"/>
    <d v="2012-10-26T00:00:00"/>
    <d v="2012-12-05T00:00:00"/>
    <x v="1"/>
    <n v="29"/>
    <n v="40"/>
    <s v="2012"/>
    <s v="December"/>
    <x v="2"/>
    <x v="2"/>
  </r>
  <r>
    <s v="ID00477"/>
    <s v="Jupiler Marketing Manager"/>
    <s v="Marketing"/>
    <s v="Netherlands"/>
    <x v="0"/>
    <s v="Other"/>
    <s v="Direct"/>
    <d v="2012-11-09T00:00:00"/>
    <d v="2012-12-09T00:00:00"/>
    <x v="1"/>
    <n v="21"/>
    <n v="30"/>
    <s v="2012"/>
    <s v="December"/>
    <x v="2"/>
    <x v="2"/>
  </r>
  <r>
    <s v="ID00230"/>
    <s v="Senior Internal IT Auditor"/>
    <s v="Finance"/>
    <s v="Belgium"/>
    <x v="0"/>
    <s v="Bonnett, Sarah"/>
    <s v="Direct"/>
    <d v="2012-11-15T00:00:00"/>
    <d v="2012-11-27T00:00:00"/>
    <x v="1"/>
    <n v="9"/>
    <n v="12"/>
    <s v="2012"/>
    <s v="November"/>
    <x v="2"/>
    <x v="2"/>
  </r>
  <r>
    <s v="ID00619"/>
    <s v="KAM GK &amp; Belhaven"/>
    <s v="Sales"/>
    <s v="UK"/>
    <x v="0"/>
    <s v="Other"/>
    <s v="Direct"/>
    <d v="2012-11-22T00:00:00"/>
    <d v="2012-12-10T00:00:00"/>
    <x v="1"/>
    <n v="13"/>
    <n v="18"/>
    <s v="2012"/>
    <s v="December"/>
    <x v="2"/>
    <x v="2"/>
  </r>
  <r>
    <s v="ID00152"/>
    <s v="Implementation Engineer South Africa"/>
    <s v="Development"/>
    <s v="Republic of South Africa"/>
    <x v="0"/>
    <s v="Robson"/>
    <s v="Referral"/>
    <d v="2012-11-29T00:00:00"/>
    <d v="2012-12-03T00:00:00"/>
    <x v="1"/>
    <n v="3"/>
    <n v="4"/>
    <s v="2012"/>
    <s v="December"/>
    <x v="2"/>
    <x v="2"/>
  </r>
  <r>
    <s v="ID00142"/>
    <s v="Customer Care representative"/>
    <s v="Customer Service"/>
    <s v="UK"/>
    <x v="0"/>
    <s v="Robson"/>
    <s v="Direct"/>
    <d v="2012-12-03T00:00:00"/>
    <d v="2012-12-12T00:00:00"/>
    <x v="1"/>
    <n v="8"/>
    <n v="9"/>
    <s v="2012"/>
    <s v="December"/>
    <x v="2"/>
    <x v="2"/>
  </r>
  <r>
    <s v="ID00156"/>
    <s v="UCP Sr Technical Manager"/>
    <s v="Engineering"/>
    <s v="UK"/>
    <x v="0"/>
    <s v="Robson"/>
    <s v="Internal"/>
    <d v="2012-12-20T00:00:00"/>
    <d v="2012-12-20T00:00:00"/>
    <x v="1"/>
    <n v="1"/>
    <n v="0"/>
    <s v="2012"/>
    <s v="December"/>
    <x v="2"/>
    <x v="2"/>
  </r>
  <r>
    <s v="ID00520"/>
    <s v="Brand Manager (m/w)"/>
    <s v="Marketing"/>
    <s v="Germany"/>
    <x v="0"/>
    <s v="Annelies Verbruggen"/>
    <s v="Internal"/>
    <d v="2013-01-11T00:00:00"/>
    <d v="2013-07-17T00:00:00"/>
    <x v="1"/>
    <n v="134"/>
    <n v="187"/>
    <s v="2013"/>
    <s v="July"/>
    <x v="3"/>
    <x v="3"/>
  </r>
  <r>
    <s v="ID00129"/>
    <s v="Pricing Analyst (BU UKI) (Band VIB)"/>
    <s v="Commercial"/>
    <s v="UK"/>
    <x v="0"/>
    <s v="Keane"/>
    <s v="Internal"/>
    <d v="2013-01-21T00:00:00"/>
    <d v="2013-07-04T00:00:00"/>
    <x v="1"/>
    <n v="119"/>
    <n v="164"/>
    <s v="2013"/>
    <s v="July"/>
    <x v="3"/>
    <x v="3"/>
  </r>
  <r>
    <s v="ID00610"/>
    <s v="Sales Consultant National Accounts"/>
    <s v="Sales"/>
    <s v="Belgium"/>
    <x v="0"/>
    <s v="Other"/>
    <s v="Agency"/>
    <d v="2013-01-25T00:00:00"/>
    <d v="2013-08-19T00:00:00"/>
    <x v="1"/>
    <n v="147"/>
    <n v="206"/>
    <s v="2013"/>
    <s v="August"/>
    <x v="3"/>
    <x v="3"/>
  </r>
  <r>
    <s v="ID00512"/>
    <s v="Consumer Connections Manager (m/w)"/>
    <s v="Marketing"/>
    <s v="Germany"/>
    <x v="0"/>
    <s v="Other"/>
    <s v="Direct"/>
    <d v="2013-01-28T00:00:00"/>
    <d v="2013-07-02T00:00:00"/>
    <x v="1"/>
    <n v="112"/>
    <n v="155"/>
    <s v="2013"/>
    <s v="July"/>
    <x v="3"/>
    <x v="3"/>
  </r>
  <r>
    <s v="ID00479"/>
    <s v="Activation Executive WEZ on trade"/>
    <s v="Marketing"/>
    <s v="Belgium"/>
    <x v="0"/>
    <s v="Other"/>
    <s v="Internal"/>
    <d v="2013-02-01T00:00:00"/>
    <d v="2013-09-24T00:00:00"/>
    <x v="1"/>
    <n v="168"/>
    <n v="235"/>
    <s v="2013"/>
    <s v="September"/>
    <x v="3"/>
    <x v="3"/>
  </r>
  <r>
    <s v="ID00472"/>
    <s v="Innovation Manager (m/w)"/>
    <s v="Marketing"/>
    <s v="Germany"/>
    <x v="0"/>
    <s v="Vanessa Gramlow"/>
    <s v="Direct"/>
    <d v="2013-02-12T00:00:00"/>
    <d v="2013-10-16T00:00:00"/>
    <x v="1"/>
    <n v="177"/>
    <n v="246"/>
    <s v="2013"/>
    <s v="October"/>
    <x v="2"/>
    <x v="3"/>
  </r>
  <r>
    <s v="ID00620"/>
    <s v="M1 On trade Orléans"/>
    <s v="Sales"/>
    <s v="France"/>
    <x v="0"/>
    <s v="Other"/>
    <s v="Direct"/>
    <d v="2013-02-15T00:00:00"/>
    <d v="2013-11-16T00:00:00"/>
    <x v="1"/>
    <n v="196"/>
    <n v="274"/>
    <s v="2013"/>
    <s v="November"/>
    <x v="2"/>
    <x v="3"/>
  </r>
  <r>
    <s v="ID00613"/>
    <s v="Horeca Account Manager Hoogeveen Apeldoorn"/>
    <s v="Sales"/>
    <s v="Netherlands"/>
    <x v="0"/>
    <s v="Other"/>
    <s v="Direct"/>
    <d v="2013-03-06T00:00:00"/>
    <d v="2013-08-08T00:00:00"/>
    <x v="1"/>
    <n v="112"/>
    <n v="155"/>
    <s v="2013"/>
    <s v="August"/>
    <x v="3"/>
    <x v="3"/>
  </r>
  <r>
    <s v="ID00143"/>
    <s v="Order Entry Agent with English and another European language (Filled)"/>
    <s v="Customer Service"/>
    <s v="Poland"/>
    <x v="0"/>
    <s v="Robson"/>
    <s v="Direct"/>
    <d v="2013-03-14T00:00:00"/>
    <d v="2013-08-26T00:00:00"/>
    <x v="1"/>
    <n v="118"/>
    <n v="165"/>
    <s v="2013"/>
    <s v="August"/>
    <x v="3"/>
    <x v="3"/>
  </r>
  <r>
    <s v="ID00606"/>
    <s v="Sales Director South Africa"/>
    <s v="Sales"/>
    <s v="Republic of South Africa"/>
    <x v="0"/>
    <s v="Other"/>
    <s v="Referral"/>
    <d v="2013-03-21T00:00:00"/>
    <d v="2013-03-28T00:00:00"/>
    <x v="1"/>
    <n v="6"/>
    <n v="7"/>
    <s v="2013"/>
    <s v="March"/>
    <x v="4"/>
    <x v="3"/>
  </r>
  <r>
    <s v="ID00596"/>
    <s v="Financial Trading Floor Sales Executive"/>
    <s v="Sales"/>
    <s v="UK"/>
    <x v="0"/>
    <s v="Other"/>
    <s v="Direct"/>
    <d v="2013-04-02T00:00:00"/>
    <d v="2013-04-26T00:00:00"/>
    <x v="1"/>
    <n v="19"/>
    <n v="24"/>
    <s v="2013"/>
    <s v="April"/>
    <x v="1"/>
    <x v="3"/>
  </r>
  <r>
    <s v="ID00603"/>
    <s v="Sales Development Manager - Fraud &amp; Cybercrime Solutions"/>
    <s v="Sales"/>
    <s v="UK"/>
    <x v="0"/>
    <s v="Other"/>
    <s v="Referral"/>
    <d v="2013-05-14T00:00:00"/>
    <d v="2013-05-16T00:00:00"/>
    <x v="1"/>
    <n v="3"/>
    <n v="2"/>
    <s v="2013"/>
    <s v="May"/>
    <x v="1"/>
    <x v="3"/>
  </r>
  <r>
    <s v="ID00233"/>
    <s v="Finance Control Manager"/>
    <s v="Finance"/>
    <s v="UK"/>
    <x v="0"/>
    <s v="Chandar, Neil"/>
    <s v="Internal"/>
    <d v="2013-06-03T00:00:00"/>
    <d v="2013-07-30T00:00:00"/>
    <x v="1"/>
    <n v="42"/>
    <n v="57"/>
    <s v="2013"/>
    <s v="July"/>
    <x v="3"/>
    <x v="3"/>
  </r>
  <r>
    <s v="ID00144"/>
    <s v="Master Data Specialist (Filled)"/>
    <s v="Customer Service"/>
    <s v="Poland"/>
    <x v="0"/>
    <s v="Keane"/>
    <s v="Direct"/>
    <d v="2013-07-30T00:00:00"/>
    <s v=""/>
    <x v="0"/>
    <n v="2359"/>
    <n v="3300.9085829861142"/>
    <s v=""/>
    <s v=""/>
    <x v="0"/>
    <x v="0"/>
  </r>
  <r>
    <s v="ID00234"/>
    <s v="Manager Treasury Operations"/>
    <s v="Finance"/>
    <s v="Luxembourg"/>
    <x v="0"/>
    <s v="Bonnett, Sarah"/>
    <s v="Direct"/>
    <d v="2013-09-02T00:00:00"/>
    <d v="2013-10-05T00:00:00"/>
    <x v="1"/>
    <n v="25"/>
    <n v="33"/>
    <s v="2013"/>
    <s v="October"/>
    <x v="2"/>
    <x v="3"/>
  </r>
  <r>
    <s v="ID00175"/>
    <s v="Princ Technical Sales Engineer"/>
    <s v="Engineering"/>
    <s v="UK"/>
    <x v="0"/>
    <s v="Nae"/>
    <s v="Agency"/>
    <d v="2013-09-10T08:17:21"/>
    <d v="2013-11-03T00:00:00"/>
    <x v="1"/>
    <n v="39"/>
    <n v="53.654618055552419"/>
    <s v="2013"/>
    <s v="November"/>
    <x v="2"/>
    <x v="3"/>
  </r>
  <r>
    <s v="ID00172"/>
    <s v="Project Manager"/>
    <s v="Engineering"/>
    <s v="UK"/>
    <x v="0"/>
    <s v="Nae"/>
    <s v="Direct"/>
    <d v="2013-09-17T09:53:16"/>
    <d v="2013-10-07T00:00:00"/>
    <x v="1"/>
    <n v="15"/>
    <n v="19.588009259256069"/>
    <s v="2013"/>
    <s v="October"/>
    <x v="2"/>
    <x v="3"/>
  </r>
  <r>
    <s v="ID00181"/>
    <s v="Senior Project Manager (m/f)"/>
    <s v="Engineering"/>
    <s v="UK"/>
    <x v="0"/>
    <s v="Nae"/>
    <s v="Direct"/>
    <d v="2013-09-30T14:09:59"/>
    <d v="2013-10-03T00:00:00"/>
    <x v="1"/>
    <n v="4"/>
    <n v="2.4097337962957681"/>
    <s v="2013"/>
    <s v="October"/>
    <x v="2"/>
    <x v="3"/>
  </r>
  <r>
    <s v="ID00496"/>
    <s v="Consumer Insights Executive BNFL"/>
    <s v="Marketing"/>
    <s v="Belgium"/>
    <x v="0"/>
    <s v="Laurene Delelis"/>
    <s v="Referral"/>
    <d v="2013-10-11T00:00:00"/>
    <d v="2013-11-02T00:00:00"/>
    <x v="1"/>
    <n v="16"/>
    <n v="22"/>
    <s v="2013"/>
    <s v="November"/>
    <x v="2"/>
    <x v="3"/>
  </r>
  <r>
    <s v="ID00545"/>
    <s v="Trade Marketing - Marques Tendances"/>
    <s v="Marketing"/>
    <s v="France"/>
    <x v="0"/>
    <s v="Vanessa Gramlow"/>
    <s v="Direct"/>
    <d v="2013-10-11T00:00:00"/>
    <d v="2013-10-23T00:00:00"/>
    <x v="1"/>
    <n v="9"/>
    <n v="12"/>
    <s v="2013"/>
    <s v="October"/>
    <x v="2"/>
    <x v="3"/>
  </r>
  <r>
    <s v="ID00161"/>
    <s v="Engineer Project"/>
    <s v="Engineering"/>
    <s v="UK"/>
    <x v="0"/>
    <s v="Tom Moore"/>
    <s v="Direct"/>
    <d v="2013-10-18T09:46:39"/>
    <d v="2013-11-15T00:00:00"/>
    <x v="1"/>
    <n v="21"/>
    <n v="27.592604166668025"/>
    <s v="2013"/>
    <s v="November"/>
    <x v="2"/>
    <x v="3"/>
  </r>
  <r>
    <s v="ID00614"/>
    <s v="Sales Consultant Strategic Accounts"/>
    <s v="Sales"/>
    <s v="Belgium"/>
    <x v="0"/>
    <s v="Other"/>
    <s v="Agency"/>
    <d v="2013-10-25T00:00:00"/>
    <d v="2013-11-04T00:00:00"/>
    <x v="1"/>
    <n v="7"/>
    <n v="10"/>
    <s v="2013"/>
    <s v="November"/>
    <x v="2"/>
    <x v="3"/>
  </r>
  <r>
    <s v="ID00498"/>
    <s v="Head of Consumer Insights (m/w)"/>
    <s v="Marketing"/>
    <s v="Germany"/>
    <x v="0"/>
    <s v="Vanessa Gramlow"/>
    <s v="Direct"/>
    <d v="2013-10-29T00:00:00"/>
    <d v="2013-11-07T00:00:00"/>
    <x v="1"/>
    <n v="8"/>
    <n v="9"/>
    <s v="2013"/>
    <s v="November"/>
    <x v="2"/>
    <x v="3"/>
  </r>
  <r>
    <s v="ID00500"/>
    <s v="Corona Brand Manager ABI International"/>
    <s v="Marketing"/>
    <s v="Belgium"/>
    <x v="0"/>
    <s v="Other"/>
    <s v="Internal"/>
    <d v="2013-11-22T00:00:00"/>
    <d v="2013-12-11T00:00:00"/>
    <x v="1"/>
    <n v="14"/>
    <n v="19"/>
    <s v="2013"/>
    <s v="December"/>
    <x v="2"/>
    <x v="3"/>
  </r>
  <r>
    <s v="ID00158"/>
    <s v="ACS - Senior Engineer"/>
    <s v="Engineering"/>
    <s v="UK"/>
    <x v="0"/>
    <s v="Nae"/>
    <s v="Direct"/>
    <d v="2013-11-25T09:11:20"/>
    <d v="2013-12-04T00:00:00"/>
    <x v="1"/>
    <n v="8"/>
    <n v="8.6171296296306537"/>
    <s v="2013"/>
    <s v="December"/>
    <x v="2"/>
    <x v="3"/>
  </r>
  <r>
    <s v="ID00157"/>
    <s v="Chemical Engineer"/>
    <s v="Engineering"/>
    <s v="UK"/>
    <x v="0"/>
    <s v="Machado"/>
    <s v="Direct"/>
    <d v="2013-11-26T00:00:00"/>
    <d v="2013-11-27T00:00:00"/>
    <x v="1"/>
    <n v="2"/>
    <n v="1"/>
    <s v="2013"/>
    <s v="November"/>
    <x v="2"/>
    <x v="3"/>
  </r>
  <r>
    <s v="ID00576"/>
    <s v="Jr. Brand Manager"/>
    <s v="Marketing"/>
    <s v="Netherlands"/>
    <x v="0"/>
    <s v="Vanessa Gramlow"/>
    <s v="Internal"/>
    <d v="2013-11-29T00:00:00"/>
    <d v="2013-12-11T00:00:00"/>
    <x v="1"/>
    <n v="9"/>
    <n v="12"/>
    <s v="2013"/>
    <s v="December"/>
    <x v="2"/>
    <x v="3"/>
  </r>
  <r>
    <s v="ID00485"/>
    <s v="Event Manager Beck's (m/w)"/>
    <s v="Marketing"/>
    <s v="Germany"/>
    <x v="0"/>
    <s v="Vanessa Gramlow"/>
    <s v="Direct"/>
    <d v="2013-12-04T00:00:00"/>
    <d v="2013-12-07T00:00:00"/>
    <x v="1"/>
    <n v="3"/>
    <n v="3"/>
    <s v="2013"/>
    <s v="December"/>
    <x v="2"/>
    <x v="3"/>
  </r>
  <r>
    <s v="ID00536"/>
    <s v="Brand Manager Beck's"/>
    <s v="Marketing"/>
    <s v="Germany"/>
    <x v="0"/>
    <s v="Other"/>
    <s v="Direct"/>
    <d v="2013-12-04T00:00:00"/>
    <d v="2013-12-08T00:00:00"/>
    <x v="1"/>
    <n v="3"/>
    <n v="4"/>
    <s v="2013"/>
    <s v="December"/>
    <x v="2"/>
    <x v="3"/>
  </r>
  <r>
    <s v="ID00508"/>
    <s v="Connections (media) Manager BNFL"/>
    <s v="Marketing"/>
    <s v="Belgium"/>
    <x v="0"/>
    <s v="Other"/>
    <s v="Direct"/>
    <d v="2013-12-06T00:00:00"/>
    <d v="2013-12-07T00:00:00"/>
    <x v="1"/>
    <n v="1"/>
    <n v="1"/>
    <s v="2013"/>
    <s v="December"/>
    <x v="2"/>
    <x v="3"/>
  </r>
  <r>
    <s v="ID00210"/>
    <s v="Reporting Analyst (GBS)"/>
    <s v="Finance"/>
    <s v="UK"/>
    <x v="0"/>
    <s v="Bonnett, Sarah"/>
    <s v="Internal"/>
    <d v="2013-12-12T11:32:01"/>
    <d v="2013-12-13T00:00:00"/>
    <x v="1"/>
    <n v="2"/>
    <n v="0.51943287037283881"/>
    <s v="2013"/>
    <s v="December"/>
    <x v="2"/>
    <x v="3"/>
  </r>
  <r>
    <s v="ID00251"/>
    <s v="Customer Service Coordinator (m/w)"/>
    <s v="Global Infrastructure"/>
    <s v="Germany"/>
    <x v="0"/>
    <s v="Bonnett, Sarah"/>
    <s v="Referral"/>
    <d v="2013-12-13T00:00:00"/>
    <d v="2013-12-13T00:00:00"/>
    <x v="1"/>
    <n v="1"/>
    <n v="0"/>
    <s v="2013"/>
    <s v="December"/>
    <x v="2"/>
    <x v="3"/>
  </r>
  <r>
    <s v="ID00160"/>
    <s v="Product Engineer III"/>
    <s v="Engineering"/>
    <s v="UK"/>
    <x v="0"/>
    <s v="Nae"/>
    <s v="Internal"/>
    <d v="2014-01-02T04:25:58"/>
    <d v="2014-07-21T00:00:00"/>
    <x v="1"/>
    <n v="143"/>
    <n v="199.81530092592584"/>
    <s v="2014"/>
    <s v="July"/>
    <x v="3"/>
    <x v="4"/>
  </r>
  <r>
    <s v="ID00605"/>
    <s v="Sales Director - Trading Platforms"/>
    <s v="Sales"/>
    <s v="UK"/>
    <x v="0"/>
    <s v="Other"/>
    <s v="Internal"/>
    <d v="2014-01-06T00:00:00"/>
    <d v="2014-02-21T00:00:00"/>
    <x v="1"/>
    <n v="35"/>
    <n v="46"/>
    <s v="2014"/>
    <s v="February"/>
    <x v="4"/>
    <x v="4"/>
  </r>
  <r>
    <s v="ID00164"/>
    <s v="Product Application Support Specialist"/>
    <s v="Engineering"/>
    <s v="UK"/>
    <x v="0"/>
    <s v="Tom Moore"/>
    <s v="Internal"/>
    <d v="2014-01-09T05:21:33"/>
    <d v="2014-05-01T00:00:00"/>
    <x v="1"/>
    <n v="81"/>
    <n v="111.77670138888789"/>
    <s v="2014"/>
    <s v="May"/>
    <x v="1"/>
    <x v="4"/>
  </r>
  <r>
    <s v="ID00163"/>
    <s v="Project Engineer"/>
    <s v="Engineering"/>
    <s v="UK"/>
    <x v="0"/>
    <s v="Nae"/>
    <s v="Agency"/>
    <d v="2014-01-14T08:55:45"/>
    <d v="2014-07-11T00:00:00"/>
    <x v="1"/>
    <n v="129"/>
    <n v="177.6279513888876"/>
    <s v="2014"/>
    <s v="July"/>
    <x v="3"/>
    <x v="4"/>
  </r>
  <r>
    <s v="ID00550"/>
    <s v="Brand Manager Leffe"/>
    <s v="Marketing"/>
    <s v="Belgium"/>
    <x v="0"/>
    <s v="Vanessa Gramlow"/>
    <s v="Internal"/>
    <d v="2014-01-15T00:00:00"/>
    <d v="2014-02-13T00:00:00"/>
    <x v="1"/>
    <n v="22"/>
    <n v="29"/>
    <s v="2014"/>
    <s v="February"/>
    <x v="4"/>
    <x v="4"/>
  </r>
  <r>
    <s v="ID00526"/>
    <s v="Content Media Manager (m/w)"/>
    <s v="Marketing"/>
    <s v="Germany"/>
    <x v="0"/>
    <s v="Other"/>
    <s v="Direct"/>
    <d v="2014-01-22T00:00:00"/>
    <d v="2014-07-06T00:00:00"/>
    <x v="1"/>
    <n v="118"/>
    <n v="165"/>
    <s v="2014"/>
    <s v="July"/>
    <x v="3"/>
    <x v="4"/>
  </r>
  <r>
    <s v="ID00159"/>
    <s v="UCP Sr Engineer"/>
    <s v="Engineering"/>
    <s v="UK"/>
    <x v="0"/>
    <s v="Tom Moore"/>
    <s v="Internal"/>
    <d v="2014-01-23T11:20:14"/>
    <d v="2014-04-28T00:00:00"/>
    <x v="1"/>
    <n v="68"/>
    <n v="94.527615740742476"/>
    <s v="2014"/>
    <s v="April"/>
    <x v="1"/>
    <x v="4"/>
  </r>
  <r>
    <s v="ID00169"/>
    <s v="Programme Manager"/>
    <s v="Engineering"/>
    <s v="UK"/>
    <x v="0"/>
    <s v="Nae"/>
    <s v="Agency"/>
    <d v="2014-01-26T18:36:42"/>
    <d v="2014-02-14T00:00:00"/>
    <x v="1"/>
    <n v="15"/>
    <n v="18.224513888890215"/>
    <s v="2014"/>
    <s v="February"/>
    <x v="4"/>
    <x v="4"/>
  </r>
  <r>
    <s v="ID00162"/>
    <s v="Career Development Engineer"/>
    <s v="Engineering"/>
    <s v="UK"/>
    <x v="0"/>
    <s v="Tom Moore"/>
    <s v="Direct"/>
    <d v="2014-01-31T05:57:40"/>
    <d v="2014-02-11T00:00:00"/>
    <x v="1"/>
    <n v="8"/>
    <n v="10.751620370370802"/>
    <s v="2014"/>
    <s v="February"/>
    <x v="4"/>
    <x v="4"/>
  </r>
  <r>
    <s v="ID00173"/>
    <s v="Development Engineer"/>
    <s v="Engineering"/>
    <s v="UK"/>
    <x v="0"/>
    <s v="Nae"/>
    <s v="Direct"/>
    <d v="2014-02-05T04:26:35"/>
    <d v="2014-09-02T00:00:00"/>
    <x v="1"/>
    <n v="150"/>
    <n v="208.81487268518686"/>
    <s v="2014"/>
    <s v="September"/>
    <x v="3"/>
    <x v="4"/>
  </r>
  <r>
    <s v="ID00556"/>
    <s v="Content Planner"/>
    <s v="Marketing"/>
    <s v="Belgium"/>
    <x v="0"/>
    <s v="Other"/>
    <s v="Direct"/>
    <d v="2014-02-07T00:00:00"/>
    <d v="2014-10-08T00:00:00"/>
    <x v="1"/>
    <n v="174"/>
    <n v="243"/>
    <s v="2014"/>
    <s v="October"/>
    <x v="2"/>
    <x v="4"/>
  </r>
  <r>
    <s v="ID00177"/>
    <s v="Engineering Manager"/>
    <s v="Engineering"/>
    <s v="UK"/>
    <x v="0"/>
    <s v="Nae"/>
    <s v="Direct"/>
    <d v="2014-02-09T14:21:34"/>
    <s v=""/>
    <x v="0"/>
    <n v="2220"/>
    <n v="3106.3102728009326"/>
    <s v=""/>
    <s v=""/>
    <x v="0"/>
    <x v="0"/>
  </r>
  <r>
    <s v="ID00555"/>
    <s v="Senior Brand Manager Hoegaarden/Bud France"/>
    <s v="Marketing"/>
    <s v="France"/>
    <x v="0"/>
    <s v="Other"/>
    <s v="Direct"/>
    <d v="2014-02-14T00:00:00"/>
    <d v="2014-06-08T00:00:00"/>
    <x v="1"/>
    <n v="81"/>
    <n v="114"/>
    <s v="2014"/>
    <s v="June"/>
    <x v="1"/>
    <x v="4"/>
  </r>
  <r>
    <s v="ID00211"/>
    <s v="Analyst"/>
    <s v="Finance"/>
    <s v="UK"/>
    <x v="0"/>
    <s v="Bogaert, Dianna"/>
    <s v="Referral"/>
    <d v="2014-02-20T04:43:30"/>
    <d v="2014-07-05T00:00:00"/>
    <x v="1"/>
    <n v="97"/>
    <n v="134.80312499999854"/>
    <s v="2014"/>
    <s v="July"/>
    <x v="3"/>
    <x v="4"/>
  </r>
  <r>
    <s v="ID00241"/>
    <s v="ABII PPM"/>
    <s v="Finance"/>
    <s v="Belgium"/>
    <x v="0"/>
    <s v="Clements, Michael"/>
    <s v="Internal"/>
    <d v="2014-02-21T00:00:00"/>
    <s v=""/>
    <x v="0"/>
    <n v="2211"/>
    <n v="3094.9085829861142"/>
    <s v=""/>
    <s v=""/>
    <x v="0"/>
    <x v="0"/>
  </r>
  <r>
    <s v="ID00167"/>
    <s v="Quality/Calibration Engineer"/>
    <s v="Engineering"/>
    <s v="UK"/>
    <x v="0"/>
    <s v="Nae"/>
    <s v="Direct"/>
    <d v="2014-02-25T12:23:27"/>
    <s v=""/>
    <x v="0"/>
    <n v="2209"/>
    <n v="3090.3922982638906"/>
    <s v=""/>
    <s v=""/>
    <x v="0"/>
    <x v="0"/>
  </r>
  <r>
    <s v="ID00174"/>
    <s v="Product Engineer I"/>
    <s v="Engineering"/>
    <s v="UK"/>
    <x v="0"/>
    <s v="Nae"/>
    <s v="Direct"/>
    <d v="2014-02-25T15:34:29"/>
    <d v="2014-04-15T00:00:00"/>
    <x v="1"/>
    <n v="36"/>
    <n v="48.351053240738111"/>
    <s v="2014"/>
    <s v="April"/>
    <x v="1"/>
    <x v="4"/>
  </r>
  <r>
    <s v="ID00150"/>
    <s v="Order Entry WSSC Manager"/>
    <s v="Customer Service"/>
    <s v="Poland"/>
    <x v="0"/>
    <s v="Sorensen, Jonas"/>
    <s v="Internal"/>
    <d v="2014-02-26T00:00:00"/>
    <d v="2014-06-23T00:00:00"/>
    <x v="1"/>
    <n v="84"/>
    <n v="117"/>
    <s v="2014"/>
    <s v="June"/>
    <x v="1"/>
    <x v="4"/>
  </r>
  <r>
    <s v="ID00183"/>
    <s v="Principal Systems Engineer"/>
    <s v="Engineering"/>
    <s v="UK"/>
    <x v="0"/>
    <s v="Nae"/>
    <s v="Agency"/>
    <d v="2014-02-28T04:46:57"/>
    <d v="2014-09-30T00:00:00"/>
    <x v="1"/>
    <n v="153"/>
    <n v="213.80072916666541"/>
    <s v="2014"/>
    <s v="September"/>
    <x v="3"/>
    <x v="4"/>
  </r>
  <r>
    <s v="ID00165"/>
    <s v="Application Engineer II"/>
    <s v="Engineering"/>
    <s v="UK"/>
    <x v="0"/>
    <s v="Tom Moore"/>
    <s v="Direct"/>
    <d v="2014-03-11T11:32:03"/>
    <d v="2014-05-29T00:00:00"/>
    <x v="1"/>
    <n v="58"/>
    <n v="78.51940972221928"/>
    <s v="2014"/>
    <s v="May"/>
    <x v="1"/>
    <x v="4"/>
  </r>
  <r>
    <s v="ID00168"/>
    <s v="UCP Technical Manager"/>
    <s v="Engineering"/>
    <s v="UK"/>
    <x v="0"/>
    <s v="Nae"/>
    <s v="Direct"/>
    <d v="2014-03-11T11:39:48"/>
    <d v="2014-05-23T00:00:00"/>
    <x v="1"/>
    <n v="54"/>
    <n v="72.514027777775482"/>
    <s v="2014"/>
    <s v="May"/>
    <x v="1"/>
    <x v="4"/>
  </r>
  <r>
    <s v="ID00166"/>
    <s v="Application Eng Manager"/>
    <s v="Engineering"/>
    <s v="UK"/>
    <x v="0"/>
    <s v="Tom Moore"/>
    <s v="Direct"/>
    <d v="2014-03-13T11:19:49"/>
    <d v="2014-08-25T00:00:00"/>
    <x v="1"/>
    <n v="118"/>
    <n v="164.52790509258921"/>
    <s v="2014"/>
    <s v="August"/>
    <x v="3"/>
    <x v="4"/>
  </r>
  <r>
    <s v="ID00179"/>
    <s v="Senior Technical Supervisor"/>
    <s v="Engineering"/>
    <s v="UK"/>
    <x v="0"/>
    <s v="Nae"/>
    <s v="Internal"/>
    <d v="2014-03-21T16:06:23"/>
    <d v="2014-10-12T00:00:00"/>
    <x v="1"/>
    <n v="146"/>
    <n v="204.32890046296234"/>
    <s v="2014"/>
    <s v="October"/>
    <x v="2"/>
    <x v="4"/>
  </r>
  <r>
    <s v="ID00170"/>
    <s v="Junior Technician"/>
    <s v="Engineering"/>
    <s v="UK"/>
    <x v="0"/>
    <s v="Nae"/>
    <s v="Admin"/>
    <d v="2014-03-27T10:34:53"/>
    <d v="2014-06-22T00:00:00"/>
    <x v="1"/>
    <n v="62"/>
    <n v="86.559108796296641"/>
    <s v="2014"/>
    <s v="June"/>
    <x v="1"/>
    <x v="4"/>
  </r>
  <r>
    <s v="ID00386"/>
    <s v="Legal Counsel"/>
    <s v="Legal"/>
    <s v="UK"/>
    <x v="0"/>
    <s v="Other"/>
    <s v="Direct"/>
    <d v="2014-04-03T00:00:00"/>
    <s v=""/>
    <x v="0"/>
    <n v="2182"/>
    <n v="3053.9085829861142"/>
    <s v=""/>
    <s v=""/>
    <x v="0"/>
    <x v="0"/>
  </r>
  <r>
    <s v="ID00171"/>
    <s v="Snr Mechanical Design Engineer"/>
    <s v="Engineering"/>
    <s v="UK"/>
    <x v="0"/>
    <s v="Nae"/>
    <s v="Internal"/>
    <d v="2014-04-07T09:55:07"/>
    <d v="2014-11-28T00:00:00"/>
    <x v="1"/>
    <n v="170"/>
    <n v="234.58672453703912"/>
    <s v="2014"/>
    <s v="November"/>
    <x v="2"/>
    <x v="4"/>
  </r>
  <r>
    <s v="ID00249"/>
    <s v="Country Process Manager"/>
    <s v="Global Infrastructure"/>
    <s v="Russia"/>
    <x v="0"/>
    <s v="Bonnett, Sarah"/>
    <s v="Direct"/>
    <d v="2014-04-10T00:00:00"/>
    <d v="2014-06-22T00:00:00"/>
    <x v="1"/>
    <n v="52"/>
    <n v="73"/>
    <s v="2014"/>
    <s v="June"/>
    <x v="1"/>
    <x v="4"/>
  </r>
  <r>
    <s v="ID00247"/>
    <s v="Country Controller"/>
    <s v="Global Infrastructure"/>
    <s v="Russia"/>
    <x v="0"/>
    <s v="Hamlin, Paul"/>
    <s v="Direct"/>
    <d v="2014-04-11T00:00:00"/>
    <d v="2014-10-18T00:00:00"/>
    <x v="1"/>
    <n v="136"/>
    <n v="190"/>
    <s v="2014"/>
    <s v="October"/>
    <x v="2"/>
    <x v="4"/>
  </r>
  <r>
    <s v="ID00551"/>
    <s v="Consumer Activation Manager"/>
    <s v="Marketing"/>
    <s v="UK"/>
    <x v="0"/>
    <s v="Other"/>
    <s v="Direct"/>
    <d v="2014-04-11T00:00:00"/>
    <d v="2014-09-04T00:00:00"/>
    <x v="1"/>
    <n v="105"/>
    <n v="146"/>
    <s v="2014"/>
    <s v="September"/>
    <x v="3"/>
    <x v="4"/>
  </r>
  <r>
    <s v="ID00253"/>
    <s v="Department Manager QA"/>
    <s v="Global Infrastructure"/>
    <s v="Denmark"/>
    <x v="0"/>
    <s v="Bonnett, Sarah"/>
    <s v="Direct"/>
    <d v="2014-04-14T00:00:00"/>
    <d v="2014-08-15T00:00:00"/>
    <x v="1"/>
    <n v="90"/>
    <n v="123"/>
    <s v="2014"/>
    <s v="August"/>
    <x v="3"/>
    <x v="4"/>
  </r>
  <r>
    <s v="ID00212"/>
    <s v="Bournemouth ISC Finance Lead"/>
    <s v="Finance"/>
    <s v="UK"/>
    <x v="0"/>
    <s v="Bogaert, Dianna"/>
    <s v="Internal"/>
    <d v="2014-04-16T15:03:42"/>
    <s v=""/>
    <x v="0"/>
    <n v="2173"/>
    <n v="3040.281013541673"/>
    <s v=""/>
    <s v=""/>
    <x v="0"/>
    <x v="0"/>
  </r>
  <r>
    <s v="ID00176"/>
    <s v="ACS - Senior Software Engineer"/>
    <s v="Engineering"/>
    <s v="UK"/>
    <x v="0"/>
    <s v="Nae"/>
    <s v="Agency"/>
    <d v="2014-04-22T20:29:18"/>
    <d v="2014-12-15T00:00:00"/>
    <x v="1"/>
    <n v="170"/>
    <n v="236.14631944444409"/>
    <s v="2014"/>
    <s v="December"/>
    <x v="2"/>
    <x v="4"/>
  </r>
  <r>
    <s v="ID00180"/>
    <s v="UCP Principal Engineer"/>
    <s v="Engineering"/>
    <s v="UK"/>
    <x v="0"/>
    <s v="Nae"/>
    <s v="Internal"/>
    <d v="2014-04-29T16:05:37"/>
    <d v="2014-08-15T00:00:00"/>
    <x v="1"/>
    <n v="79"/>
    <n v="107.32943287037051"/>
    <s v="2014"/>
    <s v="August"/>
    <x v="3"/>
    <x v="4"/>
  </r>
  <r>
    <s v="ID00214"/>
    <s v="ACS - Finance Leader"/>
    <s v="Finance"/>
    <s v="UK"/>
    <x v="0"/>
    <s v="Chandar, Neil"/>
    <s v="Internal"/>
    <d v="2014-05-01T15:57:53"/>
    <d v="2014-11-08T00:00:00"/>
    <x v="1"/>
    <n v="137"/>
    <n v="190.33480324073753"/>
    <s v="2014"/>
    <s v="November"/>
    <x v="2"/>
    <x v="4"/>
  </r>
  <r>
    <s v="ID00182"/>
    <s v="Principal Staff Engineer"/>
    <s v="Engineering"/>
    <s v="UK"/>
    <x v="0"/>
    <s v="Nae"/>
    <s v="Internal"/>
    <d v="2014-05-01T19:47:18"/>
    <d v="2014-06-07T00:00:00"/>
    <x v="1"/>
    <n v="27"/>
    <n v="36.17548611111124"/>
    <s v="2014"/>
    <s v="June"/>
    <x v="1"/>
    <x v="4"/>
  </r>
  <r>
    <s v="ID00561"/>
    <s v="Insights Project &amp; Data Manager Europe (MEP / PMO)"/>
    <s v="Marketing"/>
    <s v="Belgium"/>
    <x v="0"/>
    <s v="Other"/>
    <s v="Internal"/>
    <d v="2014-05-09T00:00:00"/>
    <d v="2014-07-08T00:00:00"/>
    <x v="1"/>
    <n v="43"/>
    <n v="60"/>
    <s v="2014"/>
    <s v="July"/>
    <x v="3"/>
    <x v="4"/>
  </r>
  <r>
    <s v="ID00560"/>
    <s v="Senior Brand Manager"/>
    <s v="Marketing"/>
    <s v="UK"/>
    <x v="0"/>
    <s v="Other"/>
    <s v="Direct"/>
    <d v="2014-05-11T00:00:00"/>
    <d v="2014-08-04T00:00:00"/>
    <x v="1"/>
    <n v="61"/>
    <n v="85"/>
    <s v="2014"/>
    <s v="August"/>
    <x v="3"/>
    <x v="4"/>
  </r>
  <r>
    <s v="ID00178"/>
    <s v="Principle Project Engineer"/>
    <s v="Engineering"/>
    <s v="UK"/>
    <x v="0"/>
    <s v="Nae"/>
    <s v="Internal"/>
    <d v="2014-05-19T09:32:48"/>
    <d v="2014-10-04T00:00:00"/>
    <x v="1"/>
    <n v="100"/>
    <n v="137.60222222222365"/>
    <s v="2014"/>
    <s v="October"/>
    <x v="2"/>
    <x v="4"/>
  </r>
  <r>
    <s v="ID00546"/>
    <s v="Shopper Insights Manager"/>
    <s v="Marketing"/>
    <s v="Belgium"/>
    <x v="0"/>
    <s v="Other"/>
    <s v="Internal"/>
    <d v="2014-06-06T00:00:00"/>
    <d v="2014-06-23T00:00:00"/>
    <x v="1"/>
    <n v="12"/>
    <n v="17"/>
    <s v="2014"/>
    <s v="June"/>
    <x v="1"/>
    <x v="4"/>
  </r>
  <r>
    <s v="ID00539"/>
    <s v="Brand Manager Jupiler"/>
    <s v="Marketing"/>
    <s v="Belgium"/>
    <x v="0"/>
    <s v="Other"/>
    <s v="Internal"/>
    <d v="2014-06-13T00:00:00"/>
    <d v="2014-08-25T00:00:00"/>
    <x v="1"/>
    <n v="52"/>
    <n v="73"/>
    <s v="2014"/>
    <s v="August"/>
    <x v="3"/>
    <x v="4"/>
  </r>
  <r>
    <s v="ID00248"/>
    <s v="Country Legal/HR Manager"/>
    <s v="Global Infrastructure"/>
    <s v="Russia"/>
    <x v="0"/>
    <s v="Bonnett, Sarah"/>
    <s v="Direct"/>
    <d v="2014-06-17T00:00:00"/>
    <d v="2014-08-11T00:00:00"/>
    <x v="1"/>
    <n v="40"/>
    <n v="55"/>
    <s v="2014"/>
    <s v="August"/>
    <x v="3"/>
    <x v="4"/>
  </r>
  <r>
    <s v="ID00184"/>
    <s v="FCC Technology Manager"/>
    <s v="Engineering"/>
    <s v="UK"/>
    <x v="0"/>
    <s v="Nae"/>
    <s v="Internal"/>
    <d v="2014-06-17T15:25:51"/>
    <d v="2014-07-21T00:00:00"/>
    <x v="1"/>
    <n v="25"/>
    <n v="33.357048611112987"/>
    <s v="2014"/>
    <s v="July"/>
    <x v="3"/>
    <x v="4"/>
  </r>
  <r>
    <s v="ID00246"/>
    <s v="Country Analyst Deutschland/Österreich"/>
    <s v="Global Infrastructure"/>
    <s v="Germany"/>
    <x v="0"/>
    <s v="Bogaert, Dianna"/>
    <s v="Agency"/>
    <d v="2014-06-18T00:00:00"/>
    <d v="2014-10-09T00:00:00"/>
    <x v="1"/>
    <n v="82"/>
    <n v="113"/>
    <s v="2014"/>
    <s v="October"/>
    <x v="2"/>
    <x v="4"/>
  </r>
  <r>
    <s v="ID00257"/>
    <s v="Electrical CAD Tools Architect (m/f)"/>
    <s v="Global Infrastructure"/>
    <s v="Germany"/>
    <x v="0"/>
    <s v="Thakrar, Sweta"/>
    <s v="Agency"/>
    <d v="2014-07-04T00:00:00"/>
    <d v="2014-12-15T00:00:00"/>
    <x v="1"/>
    <n v="117"/>
    <n v="164"/>
    <s v="2014"/>
    <s v="December"/>
    <x v="2"/>
    <x v="4"/>
  </r>
  <r>
    <s v="ID00213"/>
    <s v="Statutory accountant"/>
    <s v="Finance"/>
    <s v="UK"/>
    <x v="0"/>
    <s v="Bonnett, Sarah"/>
    <s v="Internal"/>
    <d v="2014-07-08T21:24:53"/>
    <d v="2014-09-27T00:00:00"/>
    <x v="1"/>
    <n v="59"/>
    <n v="80.107719907406135"/>
    <s v="2014"/>
    <s v="September"/>
    <x v="3"/>
    <x v="4"/>
  </r>
  <r>
    <s v="ID00145"/>
    <s v="Customer Service Complaints Representative with French"/>
    <s v="Customer Service"/>
    <s v="Poland"/>
    <x v="0"/>
    <s v="Kimerina, Daria"/>
    <s v="Referral"/>
    <d v="2014-07-14T00:00:00"/>
    <d v="2014-08-12T00:00:00"/>
    <x v="1"/>
    <n v="22"/>
    <n v="29"/>
    <s v="2014"/>
    <s v="August"/>
    <x v="3"/>
    <x v="4"/>
  </r>
  <r>
    <s v="ID00216"/>
    <s v="Sr. Financial Analyst"/>
    <s v="Finance"/>
    <s v="Ireland"/>
    <x v="0"/>
    <s v="Clements, Michael"/>
    <s v="Internal"/>
    <d v="2014-07-18T14:53:42"/>
    <d v="2014-11-30T00:00:00"/>
    <x v="1"/>
    <n v="96"/>
    <n v="134.3793749999968"/>
    <s v="2014"/>
    <s v="November"/>
    <x v="2"/>
    <x v="4"/>
  </r>
  <r>
    <s v="ID00215"/>
    <s v="FP&amp;A Manager"/>
    <s v="Finance"/>
    <s v="UK"/>
    <x v="0"/>
    <s v="Marshall-Conn, Stephanie"/>
    <s v="Internal"/>
    <d v="2014-07-30T21:40:12"/>
    <d v="2014-08-13T00:00:00"/>
    <x v="1"/>
    <n v="11"/>
    <n v="13.097083333334012"/>
    <s v="2014"/>
    <s v="August"/>
    <x v="3"/>
    <x v="4"/>
  </r>
  <r>
    <s v="ID00362"/>
    <s v="Solution Architect"/>
    <s v="Information Technology"/>
    <s v="UK"/>
    <x v="0"/>
    <s v="Bonnett, Sarah"/>
    <s v="Referral"/>
    <d v="2014-08-05T05:57:54"/>
    <d v="2014-10-31T00:00:00"/>
    <x v="1"/>
    <n v="64"/>
    <n v="86.751458333332266"/>
    <s v="2014"/>
    <s v="October"/>
    <x v="2"/>
    <x v="4"/>
  </r>
  <r>
    <s v="ID00573"/>
    <s v="Innovation Manager Zone"/>
    <s v="Marketing"/>
    <s v="Belgium"/>
    <x v="0"/>
    <s v="Other"/>
    <s v="Internal"/>
    <d v="2014-08-08T00:00:00"/>
    <d v="2014-08-27T00:00:00"/>
    <x v="1"/>
    <n v="14"/>
    <n v="19"/>
    <s v="2014"/>
    <s v="August"/>
    <x v="3"/>
    <x v="4"/>
  </r>
  <r>
    <s v="ID00217"/>
    <s v="Senior Treasury Analsyt"/>
    <s v="Finance"/>
    <s v="UK"/>
    <x v="0"/>
    <s v="Chandar, Neil"/>
    <s v="Internal"/>
    <d v="2014-08-20T21:20:17"/>
    <d v="2014-10-07T00:00:00"/>
    <x v="1"/>
    <n v="35"/>
    <n v="47.110914351855172"/>
    <s v="2014"/>
    <s v="October"/>
    <x v="2"/>
    <x v="4"/>
  </r>
  <r>
    <s v="ID00577"/>
    <s v="Category and Space Manager Tesco"/>
    <s v="Marketing"/>
    <s v="UK"/>
    <x v="0"/>
    <s v="Other"/>
    <s v="Referral"/>
    <d v="2014-08-29T00:00:00"/>
    <d v="2014-10-01T00:00:00"/>
    <x v="1"/>
    <n v="24"/>
    <n v="33"/>
    <s v="2014"/>
    <s v="October"/>
    <x v="2"/>
    <x v="4"/>
  </r>
  <r>
    <s v="ID00148"/>
    <s v="Product Complaints Agent with English and German"/>
    <s v="Customer Service"/>
    <s v="Poland"/>
    <x v="0"/>
    <s v="Keane"/>
    <s v="Direct"/>
    <d v="2014-09-08T00:00:00"/>
    <d v="2014-10-05T00:00:00"/>
    <x v="1"/>
    <n v="20"/>
    <n v="27"/>
    <s v="2014"/>
    <s v="October"/>
    <x v="2"/>
    <x v="4"/>
  </r>
  <r>
    <s v="ID00518"/>
    <s v="Senior Consumer Insights Manager"/>
    <s v="Marketing"/>
    <s v="UK"/>
    <x v="0"/>
    <s v="Other"/>
    <s v="Referral"/>
    <d v="2014-09-11T00:00:00"/>
    <d v="2014-10-10T00:00:00"/>
    <x v="1"/>
    <n v="22"/>
    <n v="29"/>
    <s v="2014"/>
    <s v="October"/>
    <x v="2"/>
    <x v="4"/>
  </r>
  <r>
    <s v="ID00136"/>
    <s v="Electrical Engineer IV - One Subsea"/>
    <s v="Corporate"/>
    <s v="India"/>
    <x v="0"/>
    <s v="Sorensen, Jonas"/>
    <s v="Referral"/>
    <d v="2014-09-24T00:00:00"/>
    <s v=""/>
    <x v="0"/>
    <n v="2058"/>
    <n v="2879.9085829861142"/>
    <s v=""/>
    <s v=""/>
    <x v="0"/>
    <x v="0"/>
  </r>
  <r>
    <s v="ID00471"/>
    <s v="Regional Activation Manager North East"/>
    <s v="Marketing"/>
    <s v="Italy"/>
    <x v="0"/>
    <s v="Laurene Delelis"/>
    <s v="Internal"/>
    <d v="2014-09-25T00:00:00"/>
    <s v=""/>
    <x v="0"/>
    <n v="2057"/>
    <n v="2878.9085829861142"/>
    <s v=""/>
    <s v=""/>
    <x v="0"/>
    <x v="0"/>
  </r>
  <r>
    <s v="ID00475"/>
    <s v="AB InBev Regional Activation Manager (m/f)"/>
    <s v="Marketing"/>
    <s v="Italy"/>
    <x v="0"/>
    <s v="Vanessa Gramlow"/>
    <s v="Internal"/>
    <d v="2014-09-25T00:00:00"/>
    <d v="2014-11-09T00:00:00"/>
    <x v="1"/>
    <n v="32"/>
    <n v="45"/>
    <s v="2014"/>
    <s v="November"/>
    <x v="2"/>
    <x v="4"/>
  </r>
  <r>
    <s v="ID00529"/>
    <s v="Regional Activation Manager (Rome/South)"/>
    <s v="Marketing"/>
    <s v="Italy"/>
    <x v="0"/>
    <s v="Other"/>
    <s v="Internal"/>
    <d v="2014-09-25T00:00:00"/>
    <d v="2014-11-06T00:00:00"/>
    <x v="1"/>
    <n v="31"/>
    <n v="42"/>
    <s v="2014"/>
    <s v="November"/>
    <x v="2"/>
    <x v="4"/>
  </r>
  <r>
    <s v="ID00138"/>
    <s v="Master Data Specialist"/>
    <s v="Customer Service"/>
    <s v="Poland"/>
    <x v="0"/>
    <s v="Sorensen, Jonas"/>
    <s v="Direct"/>
    <d v="2014-10-06T00:00:00"/>
    <d v="2014-11-05T00:00:00"/>
    <x v="1"/>
    <n v="23"/>
    <n v="30"/>
    <s v="2014"/>
    <s v="November"/>
    <x v="2"/>
    <x v="4"/>
  </r>
  <r>
    <s v="ID00255"/>
    <s v="Document Release - Change Analyst"/>
    <s v="Global Infrastructure"/>
    <s v="Denmark"/>
    <x v="0"/>
    <s v="Thakrar, Sweta"/>
    <s v="Direct"/>
    <d v="2014-10-08T00:00:00"/>
    <s v=""/>
    <x v="0"/>
    <n v="2048"/>
    <n v="2865.9085829861142"/>
    <s v=""/>
    <s v=""/>
    <x v="0"/>
    <x v="0"/>
  </r>
  <r>
    <s v="ID00558"/>
    <s v="Activation Executive"/>
    <s v="Marketing"/>
    <s v="UK"/>
    <x v="0"/>
    <s v="Other"/>
    <s v="Direct"/>
    <d v="2014-10-10T00:00:00"/>
    <d v="2014-11-22T00:00:00"/>
    <x v="1"/>
    <n v="31"/>
    <n v="43"/>
    <s v="2014"/>
    <s v="November"/>
    <x v="2"/>
    <x v="4"/>
  </r>
  <r>
    <s v="ID00559"/>
    <s v="Sr Brand Manager Hertog Jan"/>
    <s v="Marketing"/>
    <s v="Netherlands"/>
    <x v="0"/>
    <s v="Other"/>
    <s v="Internal"/>
    <d v="2014-10-24T00:00:00"/>
    <d v="2014-10-26T00:00:00"/>
    <x v="1"/>
    <n v="1"/>
    <n v="2"/>
    <s v="2014"/>
    <s v="October"/>
    <x v="2"/>
    <x v="4"/>
  </r>
  <r>
    <s v="ID00135"/>
    <s v="Financial analyst "/>
    <s v="Corporate"/>
    <s v="Romania"/>
    <x v="0"/>
    <s v="Sorensen, Jonas"/>
    <s v="Direct"/>
    <d v="2014-10-27T00:00:00"/>
    <d v="2014-11-21T00:00:00"/>
    <x v="1"/>
    <n v="20"/>
    <n v="25"/>
    <s v="2014"/>
    <s v="November"/>
    <x v="2"/>
    <x v="4"/>
  </r>
  <r>
    <s v="ID00153"/>
    <s v="Product Manager - Fizzback"/>
    <s v="Development"/>
    <s v="UK"/>
    <x v="0"/>
    <s v="Ritzke, Christoph"/>
    <s v="Direct"/>
    <d v="2014-10-27T00:00:00"/>
    <d v="2014-11-13T00:00:00"/>
    <x v="1"/>
    <n v="14"/>
    <n v="17"/>
    <s v="2014"/>
    <s v="November"/>
    <x v="2"/>
    <x v="4"/>
  </r>
  <r>
    <s v="ID00146"/>
    <s v="Technical Service Complaints Representative with German"/>
    <s v="Customer Service"/>
    <s v="Poland"/>
    <x v="0"/>
    <s v="Sorensen, Jonas"/>
    <s v="Direct"/>
    <d v="2014-10-28T00:00:00"/>
    <d v="2014-11-11T00:00:00"/>
    <x v="1"/>
    <n v="11"/>
    <n v="14"/>
    <s v="2014"/>
    <s v="November"/>
    <x v="2"/>
    <x v="4"/>
  </r>
  <r>
    <s v="ID00128"/>
    <s v="CatMan Lead (Band VIB)"/>
    <s v="Commercial"/>
    <s v="France"/>
    <x v="0"/>
    <s v="Sarah Parnell"/>
    <s v="Direct"/>
    <d v="2014-11-01T00:00:00"/>
    <d v="2014-12-04T00:00:00"/>
    <x v="1"/>
    <n v="24"/>
    <n v="33"/>
    <s v="2014"/>
    <s v="December"/>
    <x v="2"/>
    <x v="4"/>
  </r>
  <r>
    <s v="ID00219"/>
    <s v="Principal Financial Analyst"/>
    <s v="Finance"/>
    <s v="UK"/>
    <x v="0"/>
    <s v="Williams, Clare"/>
    <s v="Internal"/>
    <d v="2014-11-11T13:53:55"/>
    <d v="2014-11-26T00:00:00"/>
    <x v="1"/>
    <n v="12"/>
    <n v="14.42089120370656"/>
    <s v="2014"/>
    <s v="November"/>
    <x v="2"/>
    <x v="4"/>
  </r>
  <r>
    <s v="ID00252"/>
    <s v="Customs classification Specialist"/>
    <s v="Global Infrastructure"/>
    <s v="Germany"/>
    <x v="0"/>
    <s v="Bonnett, Sarah"/>
    <s v="Referral"/>
    <d v="2014-11-20T00:00:00"/>
    <s v=""/>
    <x v="0"/>
    <n v="2017"/>
    <n v="2822.9085829861142"/>
    <s v=""/>
    <s v=""/>
    <x v="0"/>
    <x v="0"/>
  </r>
  <r>
    <s v="ID00220"/>
    <s v="Financial Analyst II"/>
    <s v="Finance"/>
    <s v="UK"/>
    <x v="0"/>
    <s v="Bonnett, Sarah"/>
    <s v="Internal"/>
    <d v="2014-11-20T10:27:28"/>
    <d v="2014-12-03T00:00:00"/>
    <x v="1"/>
    <n v="10"/>
    <n v="12.564259259255778"/>
    <s v="2014"/>
    <s v="December"/>
    <x v="2"/>
    <x v="4"/>
  </r>
  <r>
    <s v="ID00218"/>
    <s v="Senior Finance Analyst"/>
    <s v="Finance"/>
    <s v="UK"/>
    <x v="0"/>
    <s v="Clements, Michael"/>
    <s v="Internal"/>
    <d v="2014-11-25T12:32:03"/>
    <d v="2014-12-14T00:00:00"/>
    <x v="1"/>
    <n v="14"/>
    <n v="18.477743055555038"/>
    <s v="2014"/>
    <s v="December"/>
    <x v="2"/>
    <x v="4"/>
  </r>
  <r>
    <s v="ID00224"/>
    <s v="Finance Analyst"/>
    <s v="Finance"/>
    <s v="UK"/>
    <x v="0"/>
    <s v="Bonnett, Sarah"/>
    <s v="Agency"/>
    <d v="2014-11-27T03:01:21"/>
    <d v="2014-12-15T00:00:00"/>
    <x v="1"/>
    <n v="13"/>
    <n v="17.874062499999127"/>
    <s v="2014"/>
    <s v="December"/>
    <x v="2"/>
    <x v="4"/>
  </r>
  <r>
    <s v="ID00507"/>
    <s v="Trade Marketing Executive (m/w)"/>
    <s v="Marketing"/>
    <s v="Germany"/>
    <x v="0"/>
    <s v="Other"/>
    <s v="Internal"/>
    <d v="2014-12-08T00:00:00"/>
    <s v=""/>
    <x v="0"/>
    <n v="2005"/>
    <n v="2804.9085829861142"/>
    <s v=""/>
    <s v=""/>
    <x v="0"/>
    <x v="0"/>
  </r>
  <r>
    <s v="ID00533"/>
    <s v="Jr Brand Manager Jupiler"/>
    <s v="Marketing"/>
    <s v="Netherlands"/>
    <x v="0"/>
    <s v="Other"/>
    <s v="Admin"/>
    <d v="2014-12-08T00:00:00"/>
    <d v="2014-12-10T00:00:00"/>
    <x v="1"/>
    <n v="3"/>
    <n v="2"/>
    <s v="2014"/>
    <s v="December"/>
    <x v="2"/>
    <x v="4"/>
  </r>
  <r>
    <s v="ID00547"/>
    <s v="Trade marketing executive Off Trade Jumbo and On Trade Corona"/>
    <s v="Marketing"/>
    <s v="Netherlands"/>
    <x v="0"/>
    <s v="Other"/>
    <s v="Admin"/>
    <d v="2014-12-08T00:00:00"/>
    <d v="2014-12-11T00:00:00"/>
    <x v="1"/>
    <n v="4"/>
    <n v="3"/>
    <s v="2014"/>
    <s v="December"/>
    <x v="2"/>
    <x v="4"/>
  </r>
  <r>
    <s v="ID00548"/>
    <s v="Category Manager Off Trade NL"/>
    <s v="Marketing"/>
    <s v="Netherlands"/>
    <x v="0"/>
    <s v="Vanessa Gramlow"/>
    <s v="Internal"/>
    <d v="2014-12-08T00:00:00"/>
    <d v="2014-12-15T00:00:00"/>
    <x v="1"/>
    <n v="6"/>
    <n v="7"/>
    <s v="2014"/>
    <s v="December"/>
    <x v="2"/>
    <x v="4"/>
  </r>
  <r>
    <s v="ID00250"/>
    <s v="Credit Analyst"/>
    <s v="Global Infrastructure"/>
    <s v="Spain"/>
    <x v="0"/>
    <s v="Thakrar, Sweta"/>
    <s v="Internal"/>
    <d v="2014-12-10T00:00:00"/>
    <d v="2014-12-12T00:00:00"/>
    <x v="1"/>
    <n v="3"/>
    <n v="2"/>
    <s v="2014"/>
    <s v="December"/>
    <x v="2"/>
    <x v="4"/>
  </r>
  <r>
    <s v="ID00125"/>
    <s v="PA/Administrative Assistant"/>
    <s v="Administration"/>
    <s v="UK"/>
    <x v="0"/>
    <s v="Sarah Parnell"/>
    <s v="Direct"/>
    <d v="2014-12-12T00:00:00"/>
    <s v=""/>
    <x v="0"/>
    <n v="2001"/>
    <n v="2800.9085829861142"/>
    <s v=""/>
    <s v=""/>
    <x v="0"/>
    <x v="0"/>
  </r>
  <r>
    <s v="ID00493"/>
    <s v="Senior Brand Manager Beck's"/>
    <s v="Marketing"/>
    <s v="Germany"/>
    <x v="0"/>
    <s v="Other"/>
    <s v="Direct"/>
    <d v="2014-12-12T00:00:00"/>
    <d v="2014-12-15T00:00:00"/>
    <x v="1"/>
    <n v="2"/>
    <n v="3"/>
    <s v="2014"/>
    <s v="December"/>
    <x v="2"/>
    <x v="4"/>
  </r>
  <r>
    <s v="ID00567"/>
    <s v="Brand Manager Jupiler Foot"/>
    <s v="Marketing"/>
    <s v="Belgium"/>
    <x v="0"/>
    <s v="Other"/>
    <s v="Internal"/>
    <d v="2014-12-12T00:00:00"/>
    <d v="2014-12-14T00:00:00"/>
    <x v="1"/>
    <n v="1"/>
    <n v="2"/>
    <s v="2014"/>
    <s v="December"/>
    <x v="2"/>
    <x v="4"/>
  </r>
  <r>
    <s v="ID00543"/>
    <s v="Insight Analyst"/>
    <s v="Marketing"/>
    <s v="UK"/>
    <x v="0"/>
    <s v="Other"/>
    <s v="Agency"/>
    <d v="2014-12-15T00:00:00"/>
    <d v="2014-12-15T00:00:00"/>
    <x v="1"/>
    <n v="1"/>
    <n v="0"/>
    <s v="2014"/>
    <s v="December"/>
    <x v="2"/>
    <x v="4"/>
  </r>
  <r>
    <s v="ID00483"/>
    <s v="Senior Brand Manager Hoegaarden &amp; Corona"/>
    <s v="Marketing"/>
    <s v="Belgium"/>
    <x v="0"/>
    <s v="Other"/>
    <s v="Direct"/>
    <d v="2015-01-02T00:00:00"/>
    <d v="2015-10-17T00:00:00"/>
    <x v="1"/>
    <n v="206"/>
    <n v="288"/>
    <s v="2015"/>
    <s v="October"/>
    <x v="2"/>
    <x v="5"/>
  </r>
  <r>
    <s v="ID00578"/>
    <s v="Bureau Service Engineer"/>
    <s v="Procurement"/>
    <s v="UK"/>
    <x v="0"/>
    <s v="Annelies Verbruggen"/>
    <s v="Referral"/>
    <d v="2015-01-05T03:28:22"/>
    <d v="2015-08-28T00:00:00"/>
    <x v="1"/>
    <n v="170"/>
    <n v="234.85530092592671"/>
    <s v="2015"/>
    <s v="August"/>
    <x v="3"/>
    <x v="5"/>
  </r>
  <r>
    <s v="ID00131"/>
    <s v="APBP JR"/>
    <s v="Corporate"/>
    <s v="Romania"/>
    <x v="0"/>
    <s v="Sarah Parnell"/>
    <s v="Internal"/>
    <d v="2015-01-07T00:00:00"/>
    <d v="2015-02-01T00:00:00"/>
    <x v="1"/>
    <n v="18"/>
    <n v="25"/>
    <s v="2015"/>
    <s v="February"/>
    <x v="4"/>
    <x v="5"/>
  </r>
  <r>
    <s v="ID00497"/>
    <s v="Brand Manager Hoegaarden"/>
    <s v="Marketing"/>
    <s v="France"/>
    <x v="0"/>
    <s v="Other"/>
    <s v="Direct"/>
    <d v="2015-01-09T00:00:00"/>
    <d v="2015-04-11T00:00:00"/>
    <x v="1"/>
    <n v="66"/>
    <n v="92"/>
    <s v="2015"/>
    <s v="April"/>
    <x v="1"/>
    <x v="5"/>
  </r>
  <r>
    <s v="ID00357"/>
    <s v="HFS Deployment Leader"/>
    <s v="Information Technology"/>
    <s v="UK"/>
    <x v="0"/>
    <s v="Bonnett, Sarah"/>
    <s v="Internal"/>
    <d v="2015-01-15T17:35:09"/>
    <d v="2015-11-21T00:00:00"/>
    <x v="1"/>
    <n v="222"/>
    <n v="309.26725694444758"/>
    <s v="2015"/>
    <s v="November"/>
    <x v="2"/>
    <x v="5"/>
  </r>
  <r>
    <s v="ID00487"/>
    <s v="Connections Manager FRITS"/>
    <s v="Marketing"/>
    <s v="France"/>
    <x v="0"/>
    <s v="Other"/>
    <s v="Direct"/>
    <d v="2015-01-16T00:00:00"/>
    <d v="2015-07-01T00:00:00"/>
    <x v="1"/>
    <n v="119"/>
    <n v="166"/>
    <s v="2015"/>
    <s v="July"/>
    <x v="3"/>
    <x v="5"/>
  </r>
  <r>
    <s v="ID00490"/>
    <s v="Senior Innovations Manager FRITS"/>
    <s v="Marketing"/>
    <s v="France"/>
    <x v="0"/>
    <s v="Other"/>
    <s v="Internal"/>
    <d v="2015-01-16T00:00:00"/>
    <d v="2015-07-17T00:00:00"/>
    <x v="1"/>
    <n v="131"/>
    <n v="182"/>
    <s v="2015"/>
    <s v="July"/>
    <x v="3"/>
    <x v="5"/>
  </r>
  <r>
    <s v="ID00516"/>
    <s v="Packaging Manager FRITS"/>
    <s v="Marketing"/>
    <s v="France"/>
    <x v="0"/>
    <s v="Other"/>
    <s v="Direct"/>
    <d v="2015-01-16T00:00:00"/>
    <d v="2015-07-25T00:00:00"/>
    <x v="1"/>
    <n v="136"/>
    <n v="190"/>
    <s v="2015"/>
    <s v="July"/>
    <x v="3"/>
    <x v="5"/>
  </r>
  <r>
    <s v="ID00540"/>
    <s v="Head of Category Management NL"/>
    <s v="Marketing"/>
    <s v="Netherlands"/>
    <x v="0"/>
    <s v="Other"/>
    <s v="Direct"/>
    <d v="2015-01-16T00:00:00"/>
    <d v="2015-11-16T00:00:00"/>
    <x v="1"/>
    <n v="217"/>
    <n v="304"/>
    <s v="2015"/>
    <s v="November"/>
    <x v="2"/>
    <x v="5"/>
  </r>
  <r>
    <s v="ID00601"/>
    <s v="Presales - France - Remy"/>
    <s v="Sales"/>
    <s v="France"/>
    <x v="0"/>
    <s v="Other"/>
    <s v="Referral"/>
    <d v="2015-01-19T00:00:00"/>
    <d v="2015-11-27T00:00:00"/>
    <x v="1"/>
    <n v="225"/>
    <n v="312"/>
    <s v="2015"/>
    <s v="November"/>
    <x v="2"/>
    <x v="5"/>
  </r>
  <r>
    <s v="ID00602"/>
    <s v="Presales Netherlands - Remy"/>
    <s v="Sales"/>
    <s v="Netherlands"/>
    <x v="0"/>
    <s v="Other"/>
    <s v="Direct"/>
    <d v="2015-01-19T00:00:00"/>
    <d v="2015-03-28T00:00:00"/>
    <x v="1"/>
    <n v="50"/>
    <n v="68"/>
    <s v="2015"/>
    <s v="March"/>
    <x v="4"/>
    <x v="5"/>
  </r>
  <r>
    <s v="ID00221"/>
    <s v="Assistante de Direction"/>
    <s v="Finance"/>
    <s v="UK"/>
    <x v="0"/>
    <s v="Bonnett, Sarah"/>
    <s v="Internal"/>
    <d v="2015-01-19T06:31:42"/>
    <d v="2015-07-19T00:00:00"/>
    <x v="1"/>
    <n v="130"/>
    <n v="180.7279861111092"/>
    <s v="2015"/>
    <s v="July"/>
    <x v="3"/>
    <x v="5"/>
  </r>
  <r>
    <s v="ID00225"/>
    <s v="Principal Financial Planning A"/>
    <s v="Finance"/>
    <s v="UK"/>
    <x v="0"/>
    <s v="Bonnett, Sarah"/>
    <s v="Internal"/>
    <d v="2015-01-20T17:22:28"/>
    <d v="2015-06-16T00:00:00"/>
    <x v="1"/>
    <n v="106"/>
    <n v="146.2760648148178"/>
    <s v="2015"/>
    <s v="June"/>
    <x v="1"/>
    <x v="5"/>
  </r>
  <r>
    <s v="ID00488"/>
    <s v="Trade Marketing Project Manager"/>
    <s v="Marketing"/>
    <s v="Belgium"/>
    <x v="0"/>
    <s v="Other"/>
    <s v="Internal"/>
    <d v="2015-01-27T00:00:00"/>
    <d v="2015-05-19T00:00:00"/>
    <x v="1"/>
    <n v="81"/>
    <n v="112"/>
    <s v="2015"/>
    <s v="May"/>
    <x v="1"/>
    <x v="5"/>
  </r>
  <r>
    <s v="ID00552"/>
    <s v="Assistant Brand Manager"/>
    <s v="Marketing"/>
    <s v="UK"/>
    <x v="0"/>
    <s v="Other"/>
    <s v="Referral"/>
    <d v="2015-01-27T00:00:00"/>
    <d v="2015-09-16T00:00:00"/>
    <x v="1"/>
    <n v="167"/>
    <n v="232"/>
    <s v="2015"/>
    <s v="September"/>
    <x v="3"/>
    <x v="5"/>
  </r>
  <r>
    <s v="ID00617"/>
    <s v="Teleseller Indirect"/>
    <s v="Sales"/>
    <s v="Belgium"/>
    <x v="0"/>
    <s v="Other"/>
    <s v="Internal"/>
    <d v="2015-01-30T00:00:00"/>
    <d v="2015-12-01T00:00:00"/>
    <x v="1"/>
    <n v="218"/>
    <n v="305"/>
    <s v="2015"/>
    <s v="December"/>
    <x v="2"/>
    <x v="5"/>
  </r>
  <r>
    <s v="ID00579"/>
    <s v="Technical Buyer"/>
    <s v="Procurement"/>
    <s v="UK"/>
    <x v="0"/>
    <s v="Other"/>
    <s v="Direct"/>
    <d v="2015-01-30T15:51:20"/>
    <d v="2015-02-15T00:00:00"/>
    <x v="1"/>
    <n v="11"/>
    <n v="15.339351851849642"/>
    <s v="2015"/>
    <s v="February"/>
    <x v="4"/>
    <x v="5"/>
  </r>
  <r>
    <s v="ID00505"/>
    <s v="Media Manager"/>
    <s v="Marketing"/>
    <s v="UK"/>
    <x v="0"/>
    <s v="Laurene Delelis"/>
    <s v="Agency"/>
    <d v="2015-02-02T00:00:00"/>
    <d v="2015-09-03T00:00:00"/>
    <x v="1"/>
    <n v="154"/>
    <n v="213"/>
    <s v="2015"/>
    <s v="September"/>
    <x v="3"/>
    <x v="5"/>
  </r>
  <r>
    <s v="ID00415"/>
    <s v="Snr Product Marketing Manager"/>
    <s v="Marketing"/>
    <s v="UK"/>
    <x v="0"/>
    <s v="Other"/>
    <s v="Internal"/>
    <d v="2015-02-04T14:02:51"/>
    <d v="2015-05-04T00:00:00"/>
    <x v="1"/>
    <n v="64"/>
    <n v="88.414687500000582"/>
    <s v="2015"/>
    <s v="May"/>
    <x v="1"/>
    <x v="5"/>
  </r>
  <r>
    <s v="ID00530"/>
    <s v="Senior Media Manager (m/w)"/>
    <s v="Marketing"/>
    <s v="Germany"/>
    <x v="0"/>
    <s v="Vanessa Gramlow"/>
    <s v="Direct"/>
    <d v="2015-02-10T00:00:00"/>
    <d v="2015-03-31T00:00:00"/>
    <x v="1"/>
    <n v="36"/>
    <n v="49"/>
    <s v="2015"/>
    <s v="March"/>
    <x v="4"/>
    <x v="5"/>
  </r>
  <r>
    <s v="ID00480"/>
    <s v="Senior Brand Manager Leffe"/>
    <s v="Marketing"/>
    <s v="France"/>
    <x v="0"/>
    <s v="Other"/>
    <s v="Internal"/>
    <d v="2015-02-18T00:00:00"/>
    <d v="2015-08-24T00:00:00"/>
    <x v="1"/>
    <n v="134"/>
    <n v="187"/>
    <s v="2015"/>
    <s v="August"/>
    <x v="3"/>
    <x v="5"/>
  </r>
  <r>
    <s v="ID00267"/>
    <s v="Information Governance and Compliance "/>
    <s v="Health &amp; Dental Clinics"/>
    <s v="UK"/>
    <x v="0"/>
    <s v="Hamlin, Paul"/>
    <s v="Direct"/>
    <d v="2015-02-24T00:00:00"/>
    <d v="2015-11-27T00:00:00"/>
    <x v="1"/>
    <n v="199"/>
    <n v="276"/>
    <s v="2015"/>
    <s v="November"/>
    <x v="2"/>
    <x v="5"/>
  </r>
  <r>
    <s v="ID00130"/>
    <s v="Space Planning Executive - Luton (Band VIIa)"/>
    <s v="Commercial"/>
    <s v="UK"/>
    <x v="0"/>
    <s v="Sarah Parnell"/>
    <s v="Direct"/>
    <d v="2015-02-26T00:00:00"/>
    <d v="2015-10-11T00:00:00"/>
    <x v="1"/>
    <n v="162"/>
    <n v="227"/>
    <s v="2015"/>
    <s v="October"/>
    <x v="2"/>
    <x v="5"/>
  </r>
  <r>
    <s v="ID00222"/>
    <s v="HFS Northern Europe Finance Leader"/>
    <s v="Finance"/>
    <s v="UK"/>
    <x v="0"/>
    <s v="Bonnett, Sarah"/>
    <s v="Internal"/>
    <d v="2015-03-04T10:19:52"/>
    <d v="2015-05-07T00:00:00"/>
    <x v="1"/>
    <n v="47"/>
    <n v="63.569537037037662"/>
    <s v="2015"/>
    <s v="May"/>
    <x v="1"/>
    <x v="5"/>
  </r>
  <r>
    <s v="ID00223"/>
    <s v="Credit Control Manager"/>
    <s v="Finance"/>
    <s v="UK"/>
    <x v="0"/>
    <s v="Bonnett, Sarah"/>
    <s v="Direct"/>
    <d v="2015-03-10T07:22:56"/>
    <d v="2015-06-02T00:00:00"/>
    <x v="1"/>
    <n v="61"/>
    <n v="83.692407407404971"/>
    <s v="2015"/>
    <s v="June"/>
    <x v="1"/>
    <x v="5"/>
  </r>
  <r>
    <s v="ID00580"/>
    <s v="Specialist Category"/>
    <s v="Procurement"/>
    <s v="UK"/>
    <x v="0"/>
    <s v="Laurene Delelis"/>
    <s v="Agency"/>
    <d v="2015-03-12T13:11:34"/>
    <d v="2015-04-14T00:00:00"/>
    <x v="1"/>
    <n v="24"/>
    <n v="32.450300925927877"/>
    <s v="2015"/>
    <s v="April"/>
    <x v="1"/>
    <x v="5"/>
  </r>
  <r>
    <s v="ID00268"/>
    <s v="Associate Dentist"/>
    <s v="Health &amp; Dental Clinics"/>
    <s v="UK"/>
    <x v="0"/>
    <s v="Thakrar, Sweta"/>
    <s v="Direct"/>
    <d v="2015-03-13T00:00:00"/>
    <d v="2015-05-18T00:00:00"/>
    <x v="1"/>
    <n v="47"/>
    <n v="66"/>
    <s v="2015"/>
    <s v="May"/>
    <x v="1"/>
    <x v="5"/>
  </r>
  <r>
    <s v="ID00569"/>
    <s v="Tech Sales and Sales Intelligence Manager"/>
    <s v="Marketing"/>
    <s v="Spain"/>
    <x v="0"/>
    <s v="Vanessa Gramlow"/>
    <s v="Direct"/>
    <d v="2015-03-13T00:00:00"/>
    <d v="2015-03-22T00:00:00"/>
    <x v="1"/>
    <n v="6"/>
    <n v="9"/>
    <s v="2015"/>
    <s v="March"/>
    <x v="4"/>
    <x v="5"/>
  </r>
  <r>
    <s v="ID00537"/>
    <s v="Innovation Manager UK"/>
    <s v="Marketing"/>
    <s v="UK"/>
    <x v="0"/>
    <s v="Other"/>
    <s v="Internal"/>
    <d v="2015-03-16T00:00:00"/>
    <d v="2015-08-18T00:00:00"/>
    <x v="1"/>
    <n v="112"/>
    <n v="155"/>
    <s v="2015"/>
    <s v="August"/>
    <x v="3"/>
    <x v="5"/>
  </r>
  <r>
    <s v="ID00126"/>
    <s v="Category Manager (m/w)"/>
    <s v="Commercial"/>
    <s v="Germany"/>
    <x v="0"/>
    <s v="Hugh Campbell"/>
    <s v="Direct"/>
    <d v="2015-03-19T00:00:00"/>
    <d v="2015-10-06T00:00:00"/>
    <x v="1"/>
    <n v="144"/>
    <n v="201"/>
    <s v="2015"/>
    <s v="October"/>
    <x v="2"/>
    <x v="5"/>
  </r>
  <r>
    <s v="ID00127"/>
    <s v="Head of Category Management (m/w)"/>
    <s v="Commercial"/>
    <s v="Germany"/>
    <x v="0"/>
    <s v="Sarah Parnell"/>
    <s v="Direct"/>
    <d v="2015-03-19T00:00:00"/>
    <d v="2015-04-19T00:00:00"/>
    <x v="1"/>
    <n v="22"/>
    <n v="31"/>
    <s v="2015"/>
    <s v="April"/>
    <x v="1"/>
    <x v="5"/>
  </r>
  <r>
    <s v="ID00618"/>
    <s v="Junior Key Account Manager Off Trade (m/f)"/>
    <s v="Sales"/>
    <s v="Italy"/>
    <x v="0"/>
    <s v="Other"/>
    <s v="Internal"/>
    <d v="2015-03-25T00:00:00"/>
    <d v="2015-12-09T00:00:00"/>
    <x v="1"/>
    <n v="186"/>
    <n v="259"/>
    <s v="2015"/>
    <s v="December"/>
    <x v="2"/>
    <x v="5"/>
  </r>
  <r>
    <s v="ID00262"/>
    <s v="float dental nurse"/>
    <s v="Health &amp; Dental Clinics"/>
    <s v="UK"/>
    <x v="0"/>
    <s v="Bogaert, Dianna"/>
    <s v="Direct"/>
    <d v="2015-03-26T00:00:00"/>
    <d v="2015-07-07T00:00:00"/>
    <x v="1"/>
    <n v="74"/>
    <n v="103"/>
    <s v="2015"/>
    <s v="July"/>
    <x v="3"/>
    <x v="5"/>
  </r>
  <r>
    <s v="ID00572"/>
    <s v="Tech sales Analyst Spain"/>
    <s v="Marketing"/>
    <s v="Spain"/>
    <x v="0"/>
    <s v="Other"/>
    <s v="Referral"/>
    <d v="2015-03-26T00:00:00"/>
    <d v="2015-06-15T00:00:00"/>
    <x v="1"/>
    <n v="58"/>
    <n v="81"/>
    <s v="2015"/>
    <s v="June"/>
    <x v="1"/>
    <x v="5"/>
  </r>
  <r>
    <s v="ID00534"/>
    <s v="Activation Executive On Trade (replacement)"/>
    <s v="Marketing"/>
    <s v="France"/>
    <x v="0"/>
    <s v="Laurene Delelis"/>
    <s v="Internal"/>
    <d v="2015-03-27T00:00:00"/>
    <d v="2015-11-30T00:00:00"/>
    <x v="1"/>
    <n v="177"/>
    <n v="248"/>
    <s v="2015"/>
    <s v="November"/>
    <x v="2"/>
    <x v="5"/>
  </r>
  <r>
    <s v="ID00615"/>
    <s v="Brand Activation Manager - 24 (Bari)"/>
    <s v="Sales"/>
    <s v="Italy"/>
    <x v="0"/>
    <s v="Other"/>
    <s v="Direct"/>
    <d v="2015-04-01T00:00:00"/>
    <d v="2015-12-06T00:00:00"/>
    <x v="1"/>
    <n v="178"/>
    <n v="249"/>
    <s v="2015"/>
    <s v="December"/>
    <x v="2"/>
    <x v="5"/>
  </r>
  <r>
    <s v="ID00515"/>
    <s v="Digital Content Manager"/>
    <s v="Marketing"/>
    <s v="UK"/>
    <x v="0"/>
    <s v="Other"/>
    <s v="Direct"/>
    <d v="2015-04-02T00:00:00"/>
    <s v=""/>
    <x v="0"/>
    <n v="1922"/>
    <n v="2689.9085829861142"/>
    <s v=""/>
    <s v=""/>
    <x v="0"/>
    <x v="0"/>
  </r>
  <r>
    <s v="ID00600"/>
    <s v="PA - Enterprise"/>
    <s v="Sales"/>
    <s v="UK"/>
    <x v="0"/>
    <s v="Other"/>
    <s v="Direct"/>
    <d v="2015-04-02T00:00:00"/>
    <s v=""/>
    <x v="0"/>
    <n v="1922"/>
    <n v="2689.9085829861142"/>
    <s v=""/>
    <s v=""/>
    <x v="0"/>
    <x v="0"/>
  </r>
  <r>
    <s v="ID00564"/>
    <s v="Tech Sales Support CHR"/>
    <s v="Marketing"/>
    <s v="France"/>
    <x v="0"/>
    <s v="Other"/>
    <s v="Internal"/>
    <d v="2015-04-03T00:00:00"/>
    <s v=""/>
    <x v="0"/>
    <n v="1921"/>
    <n v="2688.9085829861142"/>
    <s v=""/>
    <s v=""/>
    <x v="0"/>
    <x v="0"/>
  </r>
  <r>
    <s v="ID00565"/>
    <s v="Brand Manager Leffe (Jr)"/>
    <s v="Marketing"/>
    <s v="France"/>
    <x v="0"/>
    <s v="Other"/>
    <s v="Internal"/>
    <d v="2015-04-03T00:00:00"/>
    <d v="2015-11-04T00:00:00"/>
    <x v="1"/>
    <n v="154"/>
    <n v="215"/>
    <s v="2015"/>
    <s v="November"/>
    <x v="2"/>
    <x v="5"/>
  </r>
  <r>
    <s v="ID00265"/>
    <s v="Lead Dental Nurse-Mat Cover"/>
    <s v="Health &amp; Dental Clinics"/>
    <s v="UK"/>
    <x v="0"/>
    <s v="Beck, James"/>
    <s v="Direct"/>
    <d v="2015-04-07T00:00:00"/>
    <s v=""/>
    <x v="0"/>
    <n v="1919"/>
    <n v="2684.9085829861142"/>
    <s v=""/>
    <s v=""/>
    <x v="0"/>
    <x v="0"/>
  </r>
  <r>
    <s v="ID00140"/>
    <s v="Customer Service Manager (m/f)"/>
    <s v="Customer Service"/>
    <s v="Germany"/>
    <x v="0"/>
    <s v="Sarah Parnell"/>
    <s v="Referral"/>
    <d v="2015-04-08T00:00:00"/>
    <d v="2015-07-02T00:00:00"/>
    <x v="1"/>
    <n v="62"/>
    <n v="85"/>
    <s v="2015"/>
    <s v="July"/>
    <x v="3"/>
    <x v="5"/>
  </r>
  <r>
    <s v="ID00141"/>
    <s v="Order Entry Team Leader"/>
    <s v="Customer Service"/>
    <s v="Poland"/>
    <x v="0"/>
    <s v="Sarah Parnell"/>
    <s v="Internal"/>
    <d v="2015-04-08T00:00:00"/>
    <d v="2015-10-07T00:00:00"/>
    <x v="1"/>
    <n v="131"/>
    <n v="182"/>
    <s v="2015"/>
    <s v="October"/>
    <x v="2"/>
    <x v="5"/>
  </r>
  <r>
    <s v="ID00584"/>
    <s v="Procurement Leader"/>
    <s v="Procurement"/>
    <s v="UK"/>
    <x v="0"/>
    <s v="Vanessa Gramlow"/>
    <s v="Internal"/>
    <d v="2015-04-08T06:44:44"/>
    <d v="2015-07-12T00:00:00"/>
    <x v="1"/>
    <n v="68"/>
    <n v="94.718935185184819"/>
    <s v="2015"/>
    <s v="July"/>
    <x v="3"/>
    <x v="5"/>
  </r>
  <r>
    <s v="ID00581"/>
    <s v="Planner / Buyer"/>
    <s v="Procurement"/>
    <s v="UK"/>
    <x v="0"/>
    <s v="Other"/>
    <s v="Internal"/>
    <d v="2015-04-08T10:28:49"/>
    <d v="2015-11-10T00:00:00"/>
    <x v="1"/>
    <n v="155"/>
    <n v="215.56332175926218"/>
    <s v="2015"/>
    <s v="November"/>
    <x v="2"/>
    <x v="5"/>
  </r>
  <r>
    <s v="ID00409"/>
    <s v="Marketing Intern"/>
    <s v="Marketing"/>
    <s v="UK"/>
    <x v="0"/>
    <s v="Other"/>
    <s v="Direct"/>
    <d v="2015-04-10T05:44:19"/>
    <d v="2015-08-16T00:00:00"/>
    <x v="1"/>
    <n v="91"/>
    <n v="127.76089120370307"/>
    <s v="2015"/>
    <s v="August"/>
    <x v="3"/>
    <x v="5"/>
  </r>
  <r>
    <s v="ID00585"/>
    <s v="SIOP Supply &amp; Materials Leader"/>
    <s v="Procurement"/>
    <s v="UK"/>
    <x v="0"/>
    <s v="Vanessa Gramlow"/>
    <s v="Internal"/>
    <d v="2015-04-13T09:46:22"/>
    <d v="2015-05-13T00:00:00"/>
    <x v="1"/>
    <n v="23"/>
    <n v="29.592800925922347"/>
    <s v="2015"/>
    <s v="May"/>
    <x v="1"/>
    <x v="5"/>
  </r>
  <r>
    <s v="ID00582"/>
    <s v="Tactical Sourcing Team Leader"/>
    <s v="Procurement"/>
    <s v="UK"/>
    <x v="0"/>
    <s v="Vanessa Gramlow"/>
    <s v="Internal"/>
    <d v="2015-04-14T05:49:01"/>
    <d v="2015-06-07T00:00:00"/>
    <x v="1"/>
    <n v="39"/>
    <n v="53.757627314815181"/>
    <s v="2015"/>
    <s v="June"/>
    <x v="1"/>
    <x v="5"/>
  </r>
  <r>
    <s v="ID00266"/>
    <s v="Qualified Dental Nurse"/>
    <s v="Health &amp; Dental Clinics"/>
    <s v="UK"/>
    <x v="0"/>
    <s v="Ghedia, Deesha"/>
    <s v="Direct"/>
    <d v="2015-04-15T00:00:00"/>
    <d v="2015-11-04T00:00:00"/>
    <x v="1"/>
    <n v="146"/>
    <n v="203"/>
    <s v="2015"/>
    <s v="November"/>
    <x v="2"/>
    <x v="5"/>
  </r>
  <r>
    <s v="ID00583"/>
    <s v="Strategic Buyer / Commodity Specialist"/>
    <s v="Procurement"/>
    <s v="UK"/>
    <x v="0"/>
    <s v="Vanessa Gramlow"/>
    <s v="Internal"/>
    <d v="2015-04-15T04:01:49"/>
    <d v="2015-06-03T00:00:00"/>
    <x v="1"/>
    <n v="36"/>
    <n v="48.832071759257815"/>
    <s v="2015"/>
    <s v="June"/>
    <x v="1"/>
    <x v="5"/>
  </r>
  <r>
    <s v="ID00263"/>
    <s v="Support Coordinator"/>
    <s v="Health &amp; Dental Clinics"/>
    <s v="UK"/>
    <x v="0"/>
    <s v="Hamlin, Paul"/>
    <s v="Direct"/>
    <d v="2015-04-17T00:00:00"/>
    <d v="2015-09-15T00:00:00"/>
    <x v="1"/>
    <n v="108"/>
    <n v="151"/>
    <s v="2015"/>
    <s v="September"/>
    <x v="3"/>
    <x v="5"/>
  </r>
  <r>
    <s v="ID00278"/>
    <s v="Lead Physician"/>
    <s v="Health &amp; Dental Clinics"/>
    <s v="UK"/>
    <x v="0"/>
    <s v="Bonnett, Sarah"/>
    <s v="Direct"/>
    <d v="2015-04-17T00:00:00"/>
    <s v=""/>
    <x v="0"/>
    <n v="1911"/>
    <n v="2674.9085829861142"/>
    <s v=""/>
    <s v=""/>
    <x v="0"/>
    <x v="0"/>
  </r>
  <r>
    <s v="ID00598"/>
    <s v="Lead Sales Executive - CEA"/>
    <s v="Sales"/>
    <s v="UK"/>
    <x v="0"/>
    <s v="Annelies Verbruggen"/>
    <s v="Direct"/>
    <d v="2015-04-21T00:00:00"/>
    <d v="2015-09-03T00:00:00"/>
    <x v="1"/>
    <n v="98"/>
    <n v="135"/>
    <s v="2015"/>
    <s v="September"/>
    <x v="3"/>
    <x v="5"/>
  </r>
  <r>
    <s v="ID00426"/>
    <s v="Senior Product Manager VAPA EMEA (Voice, Alarm, Public Address)"/>
    <s v="Marketing"/>
    <s v="UK"/>
    <x v="0"/>
    <s v="Other"/>
    <s v="Agency"/>
    <d v="2015-04-21T05:19:17"/>
    <d v="2015-10-12T00:00:00"/>
    <x v="1"/>
    <n v="125"/>
    <n v="173.77827546296612"/>
    <s v="2015"/>
    <s v="October"/>
    <x v="2"/>
    <x v="5"/>
  </r>
  <r>
    <s v="ID00408"/>
    <s v="Product Development Manager"/>
    <s v="Marketing"/>
    <s v="UK"/>
    <x v="0"/>
    <s v="Vanessa Gramlow"/>
    <s v="Internal"/>
    <d v="2015-04-23T06:18:35"/>
    <d v="2015-11-30T00:00:00"/>
    <x v="1"/>
    <n v="158"/>
    <n v="220.73709490741021"/>
    <s v="2015"/>
    <s v="November"/>
    <x v="2"/>
    <x v="5"/>
  </r>
  <r>
    <s v="ID00270"/>
    <s v="Physiotherapist Telephone Triage"/>
    <s v="Health &amp; Dental Clinics"/>
    <s v="UK"/>
    <x v="0"/>
    <s v="Bonnett, Sarah"/>
    <s v="Direct"/>
    <d v="2015-04-24T00:00:00"/>
    <d v="2015-08-09T00:00:00"/>
    <x v="1"/>
    <n v="76"/>
    <n v="107"/>
    <s v="2015"/>
    <s v="August"/>
    <x v="3"/>
    <x v="5"/>
  </r>
  <r>
    <s v="ID00277"/>
    <s v="Clinical Services Team Manager"/>
    <s v="Health &amp; Dental Clinics"/>
    <s v="UK"/>
    <x v="0"/>
    <s v="Hamlin, Paul"/>
    <s v="Direct"/>
    <d v="2015-04-27T00:00:00"/>
    <d v="2015-05-29T00:00:00"/>
    <x v="1"/>
    <n v="25"/>
    <n v="32"/>
    <s v="2015"/>
    <s v="May"/>
    <x v="1"/>
    <x v="5"/>
  </r>
  <r>
    <s v="ID00474"/>
    <s v="Consumer Activation Manager On Trade"/>
    <s v="Marketing"/>
    <s v="Belgium"/>
    <x v="0"/>
    <s v="Other"/>
    <s v="Agency"/>
    <d v="2015-04-27T00:00:00"/>
    <d v="2015-11-13T00:00:00"/>
    <x v="1"/>
    <n v="145"/>
    <n v="200"/>
    <s v="2015"/>
    <s v="November"/>
    <x v="2"/>
    <x v="5"/>
  </r>
  <r>
    <s v="ID00568"/>
    <s v="Content Planning Manager BNL"/>
    <s v="Marketing"/>
    <s v="Belgium"/>
    <x v="0"/>
    <s v="Other"/>
    <s v="Referral"/>
    <d v="2015-04-27T00:00:00"/>
    <d v="2015-12-21T00:00:00"/>
    <x v="1"/>
    <n v="171"/>
    <n v="238"/>
    <s v="2015"/>
    <s v="December"/>
    <x v="2"/>
    <x v="5"/>
  </r>
  <r>
    <s v="ID00264"/>
    <s v="Health Adviser "/>
    <s v="Health &amp; Dental Clinics"/>
    <s v="UK"/>
    <x v="0"/>
    <s v="Bonnett, Sarah"/>
    <s v="Direct"/>
    <d v="2015-04-28T00:00:00"/>
    <d v="2015-10-02T00:00:00"/>
    <x v="1"/>
    <n v="114"/>
    <n v="157"/>
    <s v="2015"/>
    <s v="October"/>
    <x v="2"/>
    <x v="5"/>
  </r>
  <r>
    <s v="ID00276"/>
    <s v="OH Practice Nurse"/>
    <s v="Health &amp; Dental Clinics"/>
    <s v="UK"/>
    <x v="0"/>
    <s v="Hamlin, Paul"/>
    <s v="Direct"/>
    <d v="2015-04-28T00:00:00"/>
    <d v="2015-05-04T00:00:00"/>
    <x v="1"/>
    <n v="5"/>
    <n v="6"/>
    <s v="2015"/>
    <s v="May"/>
    <x v="1"/>
    <x v="5"/>
  </r>
  <r>
    <s v="ID00254"/>
    <s v="Document &amp; Change Control Team leader"/>
    <s v="Global Infrastructure"/>
    <s v="Denmark"/>
    <x v="0"/>
    <s v="Hamlin, Paul"/>
    <s v="Agency"/>
    <d v="2015-04-29T00:00:00"/>
    <s v=""/>
    <x v="0"/>
    <n v="1903"/>
    <n v="2662.9085829861142"/>
    <s v=""/>
    <s v=""/>
    <x v="0"/>
    <x v="0"/>
  </r>
  <r>
    <s v="ID00274"/>
    <s v="Dental Treatment Co-Ordinator/Reception"/>
    <s v="Health &amp; Dental Clinics"/>
    <s v="UK"/>
    <x v="0"/>
    <s v="Thakrar, Sweta"/>
    <s v="Direct"/>
    <d v="2015-04-30T00:00:00"/>
    <d v="2015-12-16T00:00:00"/>
    <x v="1"/>
    <n v="165"/>
    <n v="230"/>
    <s v="2015"/>
    <s v="December"/>
    <x v="2"/>
    <x v="5"/>
  </r>
  <r>
    <s v="ID00271"/>
    <s v="Dental Receptionist"/>
    <s v="Health &amp; Dental Clinics"/>
    <s v="UK"/>
    <x v="0"/>
    <s v="Hamlin, Paul"/>
    <s v="Direct"/>
    <d v="2015-05-05T00:00:00"/>
    <d v="2015-10-23T00:00:00"/>
    <x v="1"/>
    <n v="124"/>
    <n v="171"/>
    <s v="2015"/>
    <s v="October"/>
    <x v="2"/>
    <x v="5"/>
  </r>
  <r>
    <s v="ID00272"/>
    <s v="Hygienist"/>
    <s v="Health &amp; Dental Clinics"/>
    <s v="UK"/>
    <x v="0"/>
    <s v="Beck, James"/>
    <s v="Direct"/>
    <d v="2015-05-05T00:00:00"/>
    <d v="2015-08-20T00:00:00"/>
    <x v="1"/>
    <n v="78"/>
    <n v="107"/>
    <s v="2015"/>
    <s v="August"/>
    <x v="3"/>
    <x v="5"/>
  </r>
  <r>
    <s v="ID00258"/>
    <s v="Facility &amp; EHS Manager (m/w)"/>
    <s v="Global Infrastructure"/>
    <s v="Germany"/>
    <x v="0"/>
    <s v="Bonnett, Sarah"/>
    <s v="Direct"/>
    <d v="2015-05-06T00:00:00"/>
    <d v="2015-07-10T00:00:00"/>
    <x v="1"/>
    <n v="48"/>
    <n v="65"/>
    <s v="2015"/>
    <s v="July"/>
    <x v="3"/>
    <x v="5"/>
  </r>
  <r>
    <s v="ID00147"/>
    <s v="Product Complaints Agent with Italian"/>
    <s v="Customer Service"/>
    <s v="Poland"/>
    <x v="0"/>
    <s v="Ritzke, Christoph"/>
    <s v="Direct"/>
    <d v="2015-05-07T00:00:00"/>
    <s v=""/>
    <x v="0"/>
    <n v="1897"/>
    <n v="2654.9085829861142"/>
    <s v=""/>
    <s v=""/>
    <x v="0"/>
    <x v="0"/>
  </r>
  <r>
    <s v="ID00261"/>
    <s v="Dental Hygienist"/>
    <s v="Health &amp; Dental Clinics"/>
    <s v="UK"/>
    <x v="0"/>
    <s v="Thakrar, Sweta"/>
    <s v="Direct"/>
    <d v="2015-05-07T00:00:00"/>
    <d v="2015-11-16T00:00:00"/>
    <x v="1"/>
    <n v="138"/>
    <n v="193"/>
    <s v="2015"/>
    <s v="November"/>
    <x v="2"/>
    <x v="5"/>
  </r>
  <r>
    <s v="ID00273"/>
    <s v="Admin Team Leader"/>
    <s v="Health &amp; Dental Clinics"/>
    <s v="UK"/>
    <x v="0"/>
    <s v="Hamlin, Paul"/>
    <s v="Direct"/>
    <d v="2015-05-07T00:00:00"/>
    <d v="2015-05-28T00:00:00"/>
    <x v="1"/>
    <n v="16"/>
    <n v="21"/>
    <s v="2015"/>
    <s v="May"/>
    <x v="1"/>
    <x v="5"/>
  </r>
  <r>
    <s v="ID00275"/>
    <s v="Health Adviser"/>
    <s v="Health &amp; Dental Clinics"/>
    <s v="UK"/>
    <x v="0"/>
    <s v="Thakrar, Sweta"/>
    <s v="Direct"/>
    <d v="2015-05-07T00:00:00"/>
    <d v="2015-07-20T00:00:00"/>
    <x v="1"/>
    <n v="53"/>
    <n v="74"/>
    <s v="2015"/>
    <s v="July"/>
    <x v="3"/>
    <x v="5"/>
  </r>
  <r>
    <s v="ID00281"/>
    <s v="Health Services Manager"/>
    <s v="Health &amp; Dental Clinics"/>
    <s v="UK"/>
    <x v="0"/>
    <s v="Bogaert, Dianna"/>
    <s v="Direct"/>
    <d v="2015-05-08T00:00:00"/>
    <d v="2015-07-15T00:00:00"/>
    <x v="1"/>
    <n v="49"/>
    <n v="68"/>
    <s v="2015"/>
    <s v="July"/>
    <x v="3"/>
    <x v="5"/>
  </r>
  <r>
    <s v="ID00283"/>
    <s v="Dental Nurse Onsite PT"/>
    <s v="Health &amp; Dental Clinics"/>
    <s v="UK"/>
    <x v="0"/>
    <s v="Bogaert, Dianna"/>
    <s v="Direct"/>
    <d v="2015-05-11T00:00:00"/>
    <s v=""/>
    <x v="0"/>
    <n v="1895"/>
    <n v="2650.9085829861142"/>
    <s v=""/>
    <s v=""/>
    <x v="0"/>
    <x v="0"/>
  </r>
  <r>
    <s v="ID00502"/>
    <s v="Innovation Manager BNL"/>
    <s v="Marketing"/>
    <s v="Belgium"/>
    <x v="0"/>
    <s v="Laurene Delelis"/>
    <s v="Internal"/>
    <d v="2015-05-11T00:00:00"/>
    <d v="2015-05-11T00:00:00"/>
    <x v="1"/>
    <n v="1"/>
    <n v="0"/>
    <s v="2015"/>
    <s v="May"/>
    <x v="1"/>
    <x v="5"/>
  </r>
  <r>
    <s v="ID00595"/>
    <s v="CS Solution Consultant - Germany"/>
    <s v="Sales"/>
    <s v="Germany"/>
    <x v="0"/>
    <s v="Other"/>
    <s v="Referral"/>
    <d v="2015-05-12T00:00:00"/>
    <d v="2015-12-08T00:00:00"/>
    <x v="1"/>
    <n v="151"/>
    <n v="210"/>
    <s v="2015"/>
    <s v="December"/>
    <x v="2"/>
    <x v="5"/>
  </r>
  <r>
    <s v="ID00282"/>
    <s v="Senior Physiotherapist"/>
    <s v="Health &amp; Dental Clinics"/>
    <s v="UK"/>
    <x v="0"/>
    <s v="Bogaert, Dianna"/>
    <s v="Direct"/>
    <d v="2015-05-13T00:00:00"/>
    <d v="2015-09-05T00:00:00"/>
    <x v="1"/>
    <n v="83"/>
    <n v="115"/>
    <s v="2015"/>
    <s v="September"/>
    <x v="3"/>
    <x v="5"/>
  </r>
  <r>
    <s v="ID00124"/>
    <s v="Copywriter 1"/>
    <s v="Administration"/>
    <s v="UK"/>
    <x v="0"/>
    <s v="Sarah Parnell"/>
    <s v="Direct"/>
    <d v="2015-05-14T00:00:00"/>
    <d v="2015-09-30T00:00:00"/>
    <x v="1"/>
    <n v="100"/>
    <n v="139"/>
    <s v="2015"/>
    <s v="September"/>
    <x v="3"/>
    <x v="5"/>
  </r>
  <r>
    <s v="ID00269"/>
    <s v="Bank Cosmetic Nurse"/>
    <s v="Health &amp; Dental Clinics"/>
    <s v="UK"/>
    <x v="0"/>
    <s v="Bonnett, Sarah"/>
    <s v="Direct"/>
    <d v="2015-05-15T00:00:00"/>
    <d v="2015-09-07T00:00:00"/>
    <x v="1"/>
    <n v="82"/>
    <n v="115"/>
    <s v="2015"/>
    <s v="September"/>
    <x v="3"/>
    <x v="5"/>
  </r>
  <r>
    <s v="ID00588"/>
    <s v="Vendor Controller"/>
    <s v="Procurement"/>
    <s v="UK"/>
    <x v="0"/>
    <s v="Other"/>
    <s v="Agency"/>
    <d v="2015-05-19T04:00:12"/>
    <d v="2015-07-08T00:00:00"/>
    <x v="1"/>
    <n v="37"/>
    <n v="49.833194444443507"/>
    <s v="2015"/>
    <s v="July"/>
    <x v="3"/>
    <x v="5"/>
  </r>
  <r>
    <s v="ID00411"/>
    <s v="EMEA Product Manager"/>
    <s v="Marketing"/>
    <s v="UK"/>
    <x v="0"/>
    <s v="Other"/>
    <s v="Direct"/>
    <d v="2015-05-19T05:50:00"/>
    <d v="2015-09-03T00:00:00"/>
    <x v="1"/>
    <n v="78"/>
    <n v="106.75694444444525"/>
    <s v="2015"/>
    <s v="September"/>
    <x v="3"/>
    <x v="5"/>
  </r>
  <r>
    <s v="ID00414"/>
    <s v="Mkt Mgr – New Business Develop"/>
    <s v="Marketing"/>
    <s v="UK"/>
    <x v="0"/>
    <s v="Other"/>
    <s v="Internal"/>
    <d v="2015-05-20T11:42:11"/>
    <d v="2015-09-24T00:00:00"/>
    <x v="1"/>
    <n v="92"/>
    <n v="126.51237268518162"/>
    <s v="2015"/>
    <s v="September"/>
    <x v="3"/>
    <x v="5"/>
  </r>
  <r>
    <s v="ID00280"/>
    <s v="Bank Health Adviser"/>
    <s v="Health &amp; Dental Clinics"/>
    <s v="UK"/>
    <x v="0"/>
    <s v="Ghedia, Deesha"/>
    <s v="Direct"/>
    <d v="2015-05-21T00:00:00"/>
    <d v="2015-12-23T00:00:00"/>
    <x v="1"/>
    <n v="155"/>
    <n v="216"/>
    <s v="2015"/>
    <s v="December"/>
    <x v="2"/>
    <x v="5"/>
  </r>
  <r>
    <s v="ID00486"/>
    <s v="(ECommerce) Head of ECommerce Logistics"/>
    <s v="Marketing"/>
    <s v="UK"/>
    <x v="0"/>
    <s v="Vanessa Gramlow"/>
    <s v="Direct"/>
    <d v="2015-05-22T00:00:00"/>
    <d v="2015-06-25T00:00:00"/>
    <x v="1"/>
    <n v="25"/>
    <n v="34"/>
    <s v="2015"/>
    <s v="June"/>
    <x v="1"/>
    <x v="5"/>
  </r>
  <r>
    <s v="ID00494"/>
    <s v="(ECommerce) Head of eCommerce Marketing"/>
    <s v="Marketing"/>
    <s v="UK"/>
    <x v="0"/>
    <s v="Other"/>
    <s v="Internal"/>
    <d v="2015-05-22T00:00:00"/>
    <d v="2015-08-26T00:00:00"/>
    <x v="1"/>
    <n v="69"/>
    <n v="96"/>
    <s v="2015"/>
    <s v="August"/>
    <x v="3"/>
    <x v="5"/>
  </r>
  <r>
    <s v="ID00504"/>
    <s v="(ECommerce) Data Scientist"/>
    <s v="Marketing"/>
    <s v="UK"/>
    <x v="0"/>
    <s v="Other"/>
    <s v="Internal"/>
    <d v="2015-05-22T00:00:00"/>
    <d v="2015-10-24T00:00:00"/>
    <x v="1"/>
    <n v="111"/>
    <n v="155"/>
    <s v="2015"/>
    <s v="October"/>
    <x v="2"/>
    <x v="5"/>
  </r>
  <r>
    <s v="ID00527"/>
    <s v="(ECommerce) eCommerce Strategy Manager"/>
    <s v="Marketing"/>
    <s v="UK"/>
    <x v="0"/>
    <s v="Other"/>
    <s v="Admin"/>
    <d v="2015-05-22T00:00:00"/>
    <d v="2015-08-25T00:00:00"/>
    <x v="1"/>
    <n v="68"/>
    <n v="95"/>
    <s v="2015"/>
    <s v="August"/>
    <x v="3"/>
    <x v="5"/>
  </r>
  <r>
    <s v="ID00587"/>
    <s v="Clerk Procurement"/>
    <s v="Procurement"/>
    <s v="UK"/>
    <x v="0"/>
    <s v="Other"/>
    <s v="Direct"/>
    <d v="2015-05-22T12:55:54"/>
    <d v="2015-09-16T00:00:00"/>
    <x v="1"/>
    <n v="84"/>
    <n v="116.46118055555417"/>
    <s v="2015"/>
    <s v="September"/>
    <x v="3"/>
    <x v="5"/>
  </r>
  <r>
    <s v="ID00499"/>
    <s v="(Ecommerce) Campaign and Merchandise Manager"/>
    <s v="Marketing"/>
    <s v="UK"/>
    <x v="0"/>
    <s v="Other"/>
    <s v="Internal"/>
    <d v="2015-05-26T00:00:00"/>
    <d v="2015-09-14T00:00:00"/>
    <x v="1"/>
    <n v="80"/>
    <n v="111"/>
    <s v="2015"/>
    <s v="September"/>
    <x v="3"/>
    <x v="5"/>
  </r>
  <r>
    <s v="ID00245"/>
    <s v="Collector for the German market"/>
    <s v="Global Infrastructure"/>
    <s v="Spain"/>
    <x v="0"/>
    <s v="Thakrar, Sweta"/>
    <s v="Direct"/>
    <d v="2015-05-27T00:00:00"/>
    <d v="2015-09-18T00:00:00"/>
    <x v="1"/>
    <n v="83"/>
    <n v="114"/>
    <s v="2015"/>
    <s v="September"/>
    <x v="3"/>
    <x v="5"/>
  </r>
  <r>
    <s v="ID00260"/>
    <s v="Field Financial Analyst"/>
    <s v="Global Infrastructure"/>
    <s v="Ireland"/>
    <x v="0"/>
    <s v="Bonnett, Sarah"/>
    <s v="Direct"/>
    <d v="2015-05-27T00:00:00"/>
    <d v="2015-08-15T00:00:00"/>
    <x v="1"/>
    <n v="58"/>
    <n v="80"/>
    <s v="2015"/>
    <s v="August"/>
    <x v="3"/>
    <x v="5"/>
  </r>
  <r>
    <s v="ID00413"/>
    <s v="Product Manager - Connectivity"/>
    <s v="Marketing"/>
    <s v="UK"/>
    <x v="0"/>
    <s v="Laurene Delelis"/>
    <s v="Agency"/>
    <d v="2015-05-27T10:15:20"/>
    <s v=""/>
    <x v="0"/>
    <n v="1883"/>
    <n v="2634.4812681713011"/>
    <s v=""/>
    <s v=""/>
    <x v="0"/>
    <x v="0"/>
  </r>
  <r>
    <s v="ID00354"/>
    <s v="EMEA Analytics Lead"/>
    <s v="Information Technology"/>
    <s v="UK"/>
    <x v="0"/>
    <s v="Beck, James"/>
    <s v="Internal"/>
    <d v="2015-06-05T11:05:52"/>
    <d v="2015-10-14T00:00:00"/>
    <x v="1"/>
    <n v="94"/>
    <n v="130.53759259259095"/>
    <s v="2015"/>
    <s v="October"/>
    <x v="2"/>
    <x v="5"/>
  </r>
  <r>
    <s v="ID00412"/>
    <s v="Marketing Communications Mgr"/>
    <s v="Marketing"/>
    <s v="UK"/>
    <x v="0"/>
    <s v="Other"/>
    <s v="Internal"/>
    <d v="2015-06-05T12:30:59"/>
    <d v="2015-09-04T00:00:00"/>
    <x v="1"/>
    <n v="66"/>
    <n v="90.478483796294313"/>
    <s v="2015"/>
    <s v="September"/>
    <x v="3"/>
    <x v="5"/>
  </r>
  <r>
    <s v="ID00358"/>
    <s v="IT Leader- UK South"/>
    <s v="Information Technology"/>
    <s v="UK"/>
    <x v="0"/>
    <s v="Bonnett, Sarah"/>
    <s v="Internal"/>
    <d v="2015-06-08T04:44:21"/>
    <d v="2015-10-06T00:00:00"/>
    <x v="1"/>
    <n v="87"/>
    <n v="119.80253472222103"/>
    <s v="2015"/>
    <s v="October"/>
    <x v="2"/>
    <x v="5"/>
  </r>
  <r>
    <s v="ID00359"/>
    <s v="IT Leader- Central UK &amp; Ire"/>
    <s v="Information Technology"/>
    <s v="UK"/>
    <x v="0"/>
    <s v="Sanghavi, Shruti"/>
    <s v="Internal"/>
    <d v="2015-06-08T10:06:05"/>
    <d v="2015-08-06T00:00:00"/>
    <x v="1"/>
    <n v="44"/>
    <n v="58.57910879629344"/>
    <s v="2015"/>
    <s v="August"/>
    <x v="3"/>
    <x v="5"/>
  </r>
  <r>
    <s v="ID00356"/>
    <s v="IT Leader- UK North"/>
    <s v="Information Technology"/>
    <s v="UK"/>
    <x v="0"/>
    <s v="Bonnett, Sarah"/>
    <s v="Internal"/>
    <d v="2015-06-08T10:06:56"/>
    <d v="2015-11-27T00:00:00"/>
    <x v="1"/>
    <n v="125"/>
    <n v="171.57851851851592"/>
    <s v="2015"/>
    <s v="November"/>
    <x v="2"/>
    <x v="5"/>
  </r>
  <r>
    <s v="ID00410"/>
    <s v="Global Marketing Manager"/>
    <s v="Marketing"/>
    <s v="UK"/>
    <x v="0"/>
    <s v="Other"/>
    <s v="Internal"/>
    <d v="2015-06-09T05:45:18"/>
    <d v="2015-09-12T00:00:00"/>
    <x v="1"/>
    <n v="69"/>
    <n v="94.760208333333139"/>
    <s v="2015"/>
    <s v="September"/>
    <x v="3"/>
    <x v="5"/>
  </r>
  <r>
    <s v="ID00279"/>
    <s v="Bank OH Practice Nurse"/>
    <s v="Health &amp; Dental Clinics"/>
    <s v="UK"/>
    <x v="0"/>
    <s v="Hamlin, Paul"/>
    <s v="Direct"/>
    <d v="2015-06-10T00:00:00"/>
    <d v="2015-12-09T00:00:00"/>
    <x v="1"/>
    <n v="131"/>
    <n v="182"/>
    <s v="2015"/>
    <s v="December"/>
    <x v="2"/>
    <x v="5"/>
  </r>
  <r>
    <s v="ID00589"/>
    <s v="Procurement Team Lead"/>
    <s v="Procurement"/>
    <s v="UK"/>
    <x v="0"/>
    <s v="Other"/>
    <s v="Direct"/>
    <d v="2015-06-16T08:28:22"/>
    <d v="2015-08-26T00:00:00"/>
    <x v="1"/>
    <n v="52"/>
    <n v="70.646967592590954"/>
    <s v="2015"/>
    <s v="August"/>
    <x v="3"/>
    <x v="5"/>
  </r>
  <r>
    <s v="ID00416"/>
    <s v="Strategic Marketing Manager"/>
    <s v="Marketing"/>
    <s v="UK"/>
    <x v="0"/>
    <s v="Other"/>
    <s v="Agency"/>
    <d v="2015-06-16T12:09:25"/>
    <d v="2015-11-06T00:00:00"/>
    <x v="1"/>
    <n v="104"/>
    <n v="142.49346064814745"/>
    <s v="2015"/>
    <s v="November"/>
    <x v="2"/>
    <x v="5"/>
  </r>
  <r>
    <s v="ID00417"/>
    <s v="Sr. Manager, Marcom"/>
    <s v="Marketing"/>
    <s v="UK"/>
    <x v="0"/>
    <s v="Other"/>
    <s v="Internal"/>
    <d v="2015-06-24T11:04:03"/>
    <d v="2015-11-30T00:00:00"/>
    <x v="1"/>
    <n v="114"/>
    <n v="158.5388541666689"/>
    <s v="2015"/>
    <s v="November"/>
    <x v="2"/>
    <x v="5"/>
  </r>
  <r>
    <s v="ID00424"/>
    <s v="Product Mkting Mgr, Software"/>
    <s v="Marketing"/>
    <s v="UK"/>
    <x v="0"/>
    <s v="Other"/>
    <s v="Agency"/>
    <d v="2015-06-29T02:48:38"/>
    <d v="2015-08-02T00:00:00"/>
    <x v="1"/>
    <n v="25"/>
    <n v="33.88289351851563"/>
    <s v="2015"/>
    <s v="August"/>
    <x v="3"/>
    <x v="5"/>
  </r>
  <r>
    <s v="ID00586"/>
    <s v="Expeditor"/>
    <s v="Procurement"/>
    <s v="UK"/>
    <x v="0"/>
    <s v="Other"/>
    <s v="Admin"/>
    <d v="2015-06-30T10:19:03"/>
    <d v="2015-11-27T00:00:00"/>
    <x v="1"/>
    <n v="109"/>
    <n v="149.5701041666689"/>
    <s v="2015"/>
    <s v="November"/>
    <x v="2"/>
    <x v="5"/>
  </r>
  <r>
    <s v="ID00517"/>
    <s v="Expansion Manager France"/>
    <s v="Marketing"/>
    <s v="France"/>
    <x v="0"/>
    <s v="Other"/>
    <s v="Internal"/>
    <d v="2015-07-03T00:00:00"/>
    <d v="2015-09-11T00:00:00"/>
    <x v="1"/>
    <n v="51"/>
    <n v="70"/>
    <s v="2015"/>
    <s v="September"/>
    <x v="3"/>
    <x v="5"/>
  </r>
  <r>
    <s v="ID00541"/>
    <s v="Event Manager (m/w)"/>
    <s v="Marketing"/>
    <s v="Germany"/>
    <x v="0"/>
    <s v="Other"/>
    <s v="Direct"/>
    <d v="2015-07-06T00:00:00"/>
    <d v="2015-11-29T00:00:00"/>
    <x v="1"/>
    <n v="105"/>
    <n v="146"/>
    <s v="2015"/>
    <s v="November"/>
    <x v="2"/>
    <x v="5"/>
  </r>
  <r>
    <s v="ID00418"/>
    <s v="DIY Security Product Manager GRADUATE- 23 Months FTC"/>
    <s v="Marketing"/>
    <s v="UK"/>
    <x v="0"/>
    <s v="Vanessa Gramlow"/>
    <s v="Internal"/>
    <d v="2015-07-13T06:55:29"/>
    <d v="2015-10-29T00:00:00"/>
    <x v="1"/>
    <n v="79"/>
    <n v="107.71146990740817"/>
    <s v="2015"/>
    <s v="October"/>
    <x v="2"/>
    <x v="5"/>
  </r>
  <r>
    <s v="ID00185"/>
    <s v="Sr Systems Engineering Manager"/>
    <s v="Engineering"/>
    <s v="UK"/>
    <x v="0"/>
    <s v="Martin Szczypka"/>
    <s v="Internal"/>
    <d v="2015-07-22T10:18:26"/>
    <d v="2015-10-23T00:00:00"/>
    <x v="1"/>
    <n v="68"/>
    <n v="92.570532407407882"/>
    <s v="2015"/>
    <s v="October"/>
    <x v="2"/>
    <x v="5"/>
  </r>
  <r>
    <s v="ID00421"/>
    <s v="Industrial Marketing Leader"/>
    <s v="Marketing"/>
    <s v="UK"/>
    <x v="0"/>
    <s v="Other"/>
    <s v="Internal"/>
    <d v="2015-07-23T18:29:08"/>
    <d v="2015-12-15T00:00:00"/>
    <x v="1"/>
    <n v="104"/>
    <n v="144.22976851851854"/>
    <s v="2015"/>
    <s v="December"/>
    <x v="2"/>
    <x v="5"/>
  </r>
  <r>
    <s v="ID00355"/>
    <s v="AERO IT Manager - EMEAI Region"/>
    <s v="Information Technology"/>
    <s v="UK"/>
    <x v="0"/>
    <s v="Parsons, Laura"/>
    <s v="Internal"/>
    <d v="2015-07-27T08:51:08"/>
    <d v="2015-08-22T00:00:00"/>
    <x v="1"/>
    <n v="20"/>
    <n v="25.631157407406135"/>
    <s v="2015"/>
    <s v="August"/>
    <x v="3"/>
    <x v="5"/>
  </r>
  <r>
    <s v="ID00360"/>
    <s v="Consultant Sales Supt Sr"/>
    <s v="Information Technology"/>
    <s v="UK"/>
    <x v="0"/>
    <s v="Bogaert, Dianna"/>
    <s v="Direct"/>
    <d v="2015-07-27T11:41:51"/>
    <d v="2015-08-16T00:00:00"/>
    <x v="1"/>
    <n v="15"/>
    <n v="19.512604166666279"/>
    <s v="2015"/>
    <s v="August"/>
    <x v="3"/>
    <x v="5"/>
  </r>
  <r>
    <s v="ID00149"/>
    <s v="Nordic Price &amp; Tender Specialist, Anesthesia &amp; Respiratory Disposables"/>
    <s v="Customer Service"/>
    <s v="Sweden"/>
    <x v="0"/>
    <s v="Ritzke, Christoph"/>
    <s v="Internal"/>
    <d v="2015-07-30T00:00:00"/>
    <d v="2015-12-05T00:00:00"/>
    <x v="1"/>
    <n v="92"/>
    <n v="128"/>
    <s v="2015"/>
    <s v="December"/>
    <x v="2"/>
    <x v="5"/>
  </r>
  <r>
    <s v="ID00489"/>
    <s v="Category Manager Delhaize, Makro, Lidl &amp; Albert Heijn"/>
    <s v="Marketing"/>
    <s v="Belgium"/>
    <x v="0"/>
    <s v="Other"/>
    <s v="Agency"/>
    <d v="2015-08-10T00:00:00"/>
    <d v="2015-10-15T00:00:00"/>
    <x v="1"/>
    <n v="49"/>
    <n v="66"/>
    <s v="2015"/>
    <s v="October"/>
    <x v="2"/>
    <x v="5"/>
  </r>
  <r>
    <s v="ID00566"/>
    <s v="Marketing Manager Specialities &amp; Corona"/>
    <s v="Marketing"/>
    <s v="UK"/>
    <x v="0"/>
    <s v="Vanessa Gramlow"/>
    <s v="Internal"/>
    <d v="2015-08-10T00:00:00"/>
    <d v="2015-08-21T00:00:00"/>
    <x v="1"/>
    <n v="10"/>
    <n v="11"/>
    <s v="2015"/>
    <s v="August"/>
    <x v="3"/>
    <x v="5"/>
  </r>
  <r>
    <s v="ID00191"/>
    <s v="Development Manager"/>
    <s v="Engineering"/>
    <s v="UK"/>
    <x v="0"/>
    <s v="Martin Szczypka"/>
    <s v="Internal"/>
    <d v="2015-08-13T07:31:24"/>
    <d v="2015-11-14T00:00:00"/>
    <x v="1"/>
    <n v="67"/>
    <n v="92.686527777776064"/>
    <s v="2015"/>
    <s v="November"/>
    <x v="2"/>
    <x v="5"/>
  </r>
  <r>
    <s v="ID00361"/>
    <s v="Infrastructure Architect Lead"/>
    <s v="Information Technology"/>
    <s v="USA"/>
    <x v="1"/>
    <s v="Bogaert, Dianna"/>
    <s v="Internal"/>
    <d v="2015-08-18T16:17:53"/>
    <d v="2015-09-21T00:00:00"/>
    <x v="1"/>
    <n v="25"/>
    <n v="33.320914351854299"/>
    <s v="2015"/>
    <s v="September"/>
    <x v="3"/>
    <x v="5"/>
  </r>
  <r>
    <s v="ID00364"/>
    <s v="Effectiveness Leader"/>
    <s v="Information Technology"/>
    <s v="India"/>
    <x v="2"/>
    <s v="Salles, Carli"/>
    <s v="Internal"/>
    <d v="2015-08-25T12:01:50"/>
    <d v="2015-12-10T00:00:00"/>
    <x v="1"/>
    <n v="78"/>
    <n v="106.49872685185255"/>
    <s v="2015"/>
    <s v="December"/>
    <x v="2"/>
    <x v="5"/>
  </r>
  <r>
    <s v="ID00188"/>
    <s v="Sr Technical Manager, BA CoE"/>
    <s v="Engineering"/>
    <s v="USA"/>
    <x v="1"/>
    <s v="Martin Szczypka"/>
    <s v="Internal"/>
    <d v="2015-08-26T12:12:14"/>
    <d v="2015-12-27T00:00:00"/>
    <x v="1"/>
    <n v="88"/>
    <n v="122.49150462963007"/>
    <s v="2015"/>
    <s v="December"/>
    <x v="2"/>
    <x v="5"/>
  </r>
  <r>
    <s v="ID00189"/>
    <s v="Sr Technical Manager, CWF and PP&amp;C CoE"/>
    <s v="Engineering"/>
    <s v="Puerto Rico"/>
    <x v="3"/>
    <s v="Martin Szczypka"/>
    <s v="Internal"/>
    <d v="2015-08-26T12:12:47"/>
    <d v="2015-09-07T00:00:00"/>
    <x v="1"/>
    <n v="9"/>
    <n v="11.491122685183655"/>
    <s v="2015"/>
    <s v="September"/>
    <x v="3"/>
    <x v="5"/>
  </r>
  <r>
    <s v="ID00192"/>
    <s v="Manager Sr Technical"/>
    <s v="Engineering"/>
    <s v="Mexico"/>
    <x v="3"/>
    <s v="Charly Melia"/>
    <s v="Internal"/>
    <d v="2015-09-01T21:56:14"/>
    <d v="2015-12-28T00:00:00"/>
    <x v="1"/>
    <n v="85"/>
    <n v="117.08594907407678"/>
    <s v="2015"/>
    <s v="December"/>
    <x v="2"/>
    <x v="5"/>
  </r>
  <r>
    <s v="ID00377"/>
    <s v="Release Supervisor"/>
    <s v="Information Technology"/>
    <s v="India"/>
    <x v="2"/>
    <s v="Ghedia, Deesha"/>
    <s v="Direct"/>
    <d v="2015-09-02T11:03:26"/>
    <d v="2015-12-18T00:00:00"/>
    <x v="1"/>
    <n v="78"/>
    <n v="106.53928240740788"/>
    <s v="2015"/>
    <s v="December"/>
    <x v="2"/>
    <x v="5"/>
  </r>
  <r>
    <s v="ID00365"/>
    <s v="Incident Management Supervisor"/>
    <s v="Information Technology"/>
    <s v="USA"/>
    <x v="1"/>
    <s v="Bonnett, Sarah"/>
    <s v="Admin"/>
    <d v="2015-09-02T11:04:43"/>
    <d v="2015-09-21T00:00:00"/>
    <x v="1"/>
    <n v="14"/>
    <n v="18.538391203706851"/>
    <s v="2015"/>
    <s v="September"/>
    <x v="3"/>
    <x v="5"/>
  </r>
  <r>
    <s v="ID00190"/>
    <s v="Intern Bachelors"/>
    <s v="Engineering"/>
    <s v="UK"/>
    <x v="0"/>
    <s v="Martin Szczypka"/>
    <s v="Direct"/>
    <d v="2015-09-03T07:20:57"/>
    <s v=""/>
    <x v="0"/>
    <n v="1812"/>
    <n v="2535.6023677083358"/>
    <s v=""/>
    <s v=""/>
    <x v="0"/>
    <x v="0"/>
  </r>
  <r>
    <s v="ID00427"/>
    <s v="Graduate Marketing &amp; Communications; 12 months FTC"/>
    <s v="Marketing"/>
    <s v="UK"/>
    <x v="0"/>
    <s v="Other"/>
    <s v="Direct"/>
    <d v="2015-09-03T07:20:57"/>
    <d v="2015-11-22T00:00:00"/>
    <x v="1"/>
    <n v="57"/>
    <n v="79.693784722221608"/>
    <s v="2015"/>
    <s v="November"/>
    <x v="2"/>
    <x v="5"/>
  </r>
  <r>
    <s v="ID00557"/>
    <s v="Brand Manager Hasser./Franz./Loc. Br"/>
    <s v="Marketing"/>
    <s v="Germany"/>
    <x v="0"/>
    <s v="Other"/>
    <s v="Admin"/>
    <d v="2015-09-09T00:00:00"/>
    <d v="2015-11-22T00:00:00"/>
    <x v="1"/>
    <n v="53"/>
    <n v="74"/>
    <s v="2015"/>
    <s v="November"/>
    <x v="2"/>
    <x v="5"/>
  </r>
  <r>
    <s v="ID00593"/>
    <s v="Commodity Manager"/>
    <s v="Procurement"/>
    <s v="UK"/>
    <x v="0"/>
    <s v="Other"/>
    <s v="Internal"/>
    <d v="2015-09-10T13:49:58"/>
    <d v="2015-10-25T00:00:00"/>
    <x v="1"/>
    <n v="32"/>
    <n v="44.423634259255778"/>
    <s v="2015"/>
    <s v="October"/>
    <x v="2"/>
    <x v="5"/>
  </r>
  <r>
    <s v="ID00384"/>
    <s v="Correspondence Advisor"/>
    <s v="Legal"/>
    <s v="UK"/>
    <x v="0"/>
    <s v="Other"/>
    <s v="Direct"/>
    <d v="2015-09-11T09:58:00"/>
    <d v="2015-12-03T00:00:00"/>
    <x v="1"/>
    <n v="60"/>
    <n v="82.584722222221899"/>
    <s v="2015"/>
    <s v="December"/>
    <x v="2"/>
    <x v="5"/>
  </r>
  <r>
    <s v="ID00419"/>
    <s v="Marcom Digital CoE Program Mgr"/>
    <s v="Marketing"/>
    <s v="UK"/>
    <x v="0"/>
    <s v="Other"/>
    <s v="Internal"/>
    <d v="2015-09-14T12:19:19"/>
    <d v="2015-11-25T00:00:00"/>
    <x v="1"/>
    <n v="53"/>
    <n v="71.486585648148321"/>
    <s v="2015"/>
    <s v="November"/>
    <x v="2"/>
    <x v="5"/>
  </r>
  <r>
    <s v="ID00590"/>
    <s v="Procurement Manager"/>
    <s v="Procurement"/>
    <s v="Czech Republic"/>
    <x v="0"/>
    <s v="Other"/>
    <s v="Internal"/>
    <d v="2015-09-15T09:06:08"/>
    <d v="2015-10-29T00:00:00"/>
    <x v="1"/>
    <n v="33"/>
    <n v="43.620740740741894"/>
    <s v="2015"/>
    <s v="October"/>
    <x v="2"/>
    <x v="5"/>
  </r>
  <r>
    <s v="ID00363"/>
    <s v="IT Director (EMEA)"/>
    <s v="Information Technology"/>
    <s v="UK"/>
    <x v="0"/>
    <s v="Bogaert, Dianna"/>
    <s v="Internal"/>
    <d v="2015-09-15T10:21:40"/>
    <d v="2015-12-21T00:00:00"/>
    <x v="1"/>
    <n v="70"/>
    <n v="96.568287037036498"/>
    <s v="2015"/>
    <s v="December"/>
    <x v="2"/>
    <x v="5"/>
  </r>
  <r>
    <s v="ID00435"/>
    <s v="System Software Product Manager"/>
    <s v="Marketing"/>
    <s v="India"/>
    <x v="2"/>
    <s v="Vanessa Gramlow"/>
    <s v="Internal"/>
    <d v="2015-09-16T12:42:57"/>
    <d v="2015-12-19T00:00:00"/>
    <x v="1"/>
    <n v="68"/>
    <n v="93.470173611109203"/>
    <s v="2015"/>
    <s v="December"/>
    <x v="2"/>
    <x v="5"/>
  </r>
  <r>
    <s v="ID00195"/>
    <s v="Investigation Engineer (Electronics), Infusion Instruments - Basingstoke"/>
    <s v="Engineering"/>
    <s v="UK"/>
    <x v="0"/>
    <s v="Chandar, Neil"/>
    <s v="Referral"/>
    <d v="2015-09-17T00:00:00"/>
    <d v="2015-10-21T00:00:00"/>
    <x v="1"/>
    <n v="25"/>
    <n v="34"/>
    <s v="2015"/>
    <s v="October"/>
    <x v="2"/>
    <x v="5"/>
  </r>
  <r>
    <s v="ID00123"/>
    <s v="Central Data Team Analyst"/>
    <s v="Administration"/>
    <s v="UK"/>
    <x v="0"/>
    <s v="Soh, Anja"/>
    <s v="Direct"/>
    <d v="2015-09-21T00:00:00"/>
    <d v="2015-12-17T00:00:00"/>
    <x v="1"/>
    <n v="64"/>
    <n v="87"/>
    <s v="2015"/>
    <s v="December"/>
    <x v="2"/>
    <x v="5"/>
  </r>
  <r>
    <s v="ID00420"/>
    <s v="Graduate Product Manager"/>
    <s v="Marketing"/>
    <s v="UK"/>
    <x v="0"/>
    <s v="Other"/>
    <s v="Agency"/>
    <d v="2015-09-23T11:59:30"/>
    <d v="2015-11-10T00:00:00"/>
    <x v="1"/>
    <n v="35"/>
    <n v="47.500347222223354"/>
    <s v="2015"/>
    <s v="November"/>
    <x v="2"/>
    <x v="5"/>
  </r>
  <r>
    <s v="ID00448"/>
    <s v="Product Marketing Manager - Stationary Refrigeration"/>
    <s v="Marketing"/>
    <s v="UK"/>
    <x v="0"/>
    <s v="Other"/>
    <s v="Agency"/>
    <d v="2015-09-23T12:42:22"/>
    <d v="2015-11-10T00:00:00"/>
    <x v="1"/>
    <n v="35"/>
    <n v="47.470578703701904"/>
    <s v="2015"/>
    <s v="November"/>
    <x v="2"/>
    <x v="5"/>
  </r>
  <r>
    <s v="ID00187"/>
    <s v="Senior Technical Sales Enginee"/>
    <s v="Engineering"/>
    <s v="UK"/>
    <x v="0"/>
    <s v="Martin Szczypka"/>
    <s v="Internal"/>
    <d v="2015-09-25T09:05:19"/>
    <d v="2015-10-14T00:00:00"/>
    <x v="1"/>
    <n v="14"/>
    <n v="18.62130787037313"/>
    <s v="2015"/>
    <s v="October"/>
    <x v="2"/>
    <x v="5"/>
  </r>
  <r>
    <s v="ID00563"/>
    <s v="Leffe Brewpub Creator"/>
    <s v="Marketing"/>
    <s v="Belgium"/>
    <x v="0"/>
    <s v="Other"/>
    <s v="Internal"/>
    <d v="2015-09-28T00:00:00"/>
    <d v="2015-11-15T00:00:00"/>
    <x v="1"/>
    <n v="35"/>
    <n v="48"/>
    <s v="2015"/>
    <s v="November"/>
    <x v="2"/>
    <x v="5"/>
  </r>
  <r>
    <s v="ID00368"/>
    <s v="Collab &amp; Mobility Analyst"/>
    <s v="Information Technology"/>
    <s v="USA"/>
    <x v="1"/>
    <s v="Beck, James"/>
    <s v="Internal"/>
    <d v="2015-09-29T11:59:56"/>
    <d v="2015-10-07T00:00:00"/>
    <x v="1"/>
    <n v="7"/>
    <n v="7.5000462962998427"/>
    <s v="2015"/>
    <s v="October"/>
    <x v="2"/>
    <x v="5"/>
  </r>
  <r>
    <s v="ID00186"/>
    <s v="Director, Aero E&amp;T EMEA Advanced Technology"/>
    <s v="Engineering"/>
    <s v="France"/>
    <x v="0"/>
    <s v="Martin Szczypka"/>
    <s v="Internal"/>
    <d v="2015-10-01T10:05:13"/>
    <d v="2015-10-04T00:00:00"/>
    <x v="1"/>
    <n v="2"/>
    <n v="2.5797106481477385"/>
    <s v="2015"/>
    <s v="October"/>
    <x v="2"/>
    <x v="5"/>
  </r>
  <r>
    <s v="ID00385"/>
    <s v="Legal Clerk"/>
    <s v="Legal"/>
    <s v="UK"/>
    <x v="0"/>
    <s v="Vanessa Gramlow"/>
    <s v="Direct"/>
    <d v="2015-10-01T11:10:00"/>
    <d v="2015-11-30T00:00:00"/>
    <x v="1"/>
    <n v="43"/>
    <n v="59.534722222218988"/>
    <s v="2015"/>
    <s v="November"/>
    <x v="2"/>
    <x v="5"/>
  </r>
  <r>
    <s v="ID00430"/>
    <s v="E-commerce Category Manager - Footwear"/>
    <s v="Marketing"/>
    <s v="UK"/>
    <x v="0"/>
    <s v="Other"/>
    <s v="Direct"/>
    <d v="2015-10-01T12:41:07"/>
    <d v="2015-10-29T00:00:00"/>
    <x v="1"/>
    <n v="21"/>
    <n v="27.471446759256651"/>
    <s v="2015"/>
    <s v="October"/>
    <x v="2"/>
    <x v="5"/>
  </r>
  <r>
    <s v="ID00423"/>
    <s v="Specialist Product Mrktg"/>
    <s v="Marketing"/>
    <s v="USA"/>
    <x v="1"/>
    <s v="Other"/>
    <s v="Internal"/>
    <d v="2015-10-02T06:46:12"/>
    <d v="2015-12-12T00:00:00"/>
    <x v="1"/>
    <n v="51"/>
    <n v="70.717916666668316"/>
    <s v="2015"/>
    <s v="December"/>
    <x v="2"/>
    <x v="5"/>
  </r>
  <r>
    <s v="ID00591"/>
    <s v="Corporate Procurement - Functional Transformation Senior Manager"/>
    <s v="Procurement"/>
    <s v="India"/>
    <x v="2"/>
    <s v="Other"/>
    <s v="Internal"/>
    <d v="2015-10-02T13:24:52"/>
    <d v="2015-12-13T00:00:00"/>
    <x v="1"/>
    <n v="51"/>
    <n v="71.441064814811398"/>
    <s v="2015"/>
    <s v="December"/>
    <x v="2"/>
    <x v="5"/>
  </r>
  <r>
    <s v="ID00604"/>
    <s v="Sales Director - France"/>
    <s v="Sales"/>
    <s v="France"/>
    <x v="0"/>
    <s v="Other"/>
    <s v="Direct"/>
    <d v="2015-10-06T00:00:00"/>
    <d v="2015-11-23T00:00:00"/>
    <x v="1"/>
    <n v="35"/>
    <n v="48"/>
    <s v="2015"/>
    <s v="November"/>
    <x v="2"/>
    <x v="5"/>
  </r>
  <r>
    <s v="ID00422"/>
    <s v="Event Manager"/>
    <s v="Marketing"/>
    <s v="Romania"/>
    <x v="0"/>
    <s v="Other"/>
    <s v="Internal"/>
    <d v="2015-10-07T15:11:36"/>
    <s v=""/>
    <x v="0"/>
    <n v="1788"/>
    <n v="2501.27552743056"/>
    <s v=""/>
    <s v=""/>
    <x v="0"/>
    <x v="0"/>
  </r>
  <r>
    <s v="ID00367"/>
    <s v="Senior IT Project Leader"/>
    <s v="Information Technology"/>
    <s v="UK"/>
    <x v="0"/>
    <s v="Bonnett, Sarah"/>
    <s v="Internal"/>
    <d v="2015-10-12T08:48:44"/>
    <d v="2015-10-24T00:00:00"/>
    <x v="1"/>
    <n v="10"/>
    <n v="11.63282407407678"/>
    <s v="2015"/>
    <s v="October"/>
    <x v="2"/>
    <x v="5"/>
  </r>
  <r>
    <s v="ID00256"/>
    <s v="EHS Manager"/>
    <s v="Global Infrastructure"/>
    <s v="Netherlands"/>
    <x v="0"/>
    <s v="Beck, James"/>
    <s v="Direct"/>
    <d v="2015-10-13T00:00:00"/>
    <s v=""/>
    <x v="0"/>
    <n v="1784"/>
    <n v="2495.9085829861142"/>
    <s v=""/>
    <s v=""/>
    <x v="0"/>
    <x v="0"/>
  </r>
  <r>
    <s v="ID00366"/>
    <s v="APAC Monitoring Supervisor"/>
    <s v="Information Technology"/>
    <s v="India"/>
    <x v="2"/>
    <s v="Bonnett, Sarah"/>
    <s v="Internal"/>
    <d v="2015-10-13T16:00:49"/>
    <d v="2015-11-28T00:00:00"/>
    <x v="1"/>
    <n v="34"/>
    <n v="45.332766203704523"/>
    <s v="2015"/>
    <s v="November"/>
    <x v="2"/>
    <x v="5"/>
  </r>
  <r>
    <s v="ID00382"/>
    <s v="Administrator/Secretarial Support"/>
    <s v="Legal"/>
    <s v="UK"/>
    <x v="0"/>
    <s v="Other"/>
    <s v="Direct"/>
    <d v="2015-10-14T10:54:00"/>
    <d v="2015-11-08T00:00:00"/>
    <x v="1"/>
    <n v="18"/>
    <n v="24.545833333337214"/>
    <s v="2015"/>
    <s v="November"/>
    <x v="2"/>
    <x v="5"/>
  </r>
  <r>
    <s v="ID00553"/>
    <s v="Marketing Manager Imported Brands"/>
    <s v="Marketing"/>
    <s v="UK"/>
    <x v="0"/>
    <s v="Other"/>
    <s v="Internal"/>
    <d v="2015-10-15T00:00:00"/>
    <d v="2015-12-06T00:00:00"/>
    <x v="1"/>
    <n v="37"/>
    <n v="52"/>
    <s v="2015"/>
    <s v="December"/>
    <x v="2"/>
    <x v="5"/>
  </r>
  <r>
    <s v="ID00378"/>
    <s v="Project Lead"/>
    <s v="Information Technology"/>
    <s v="India"/>
    <x v="2"/>
    <s v="Bogaert, Dianna"/>
    <s v="Internal"/>
    <d v="2015-10-15T07:29:53"/>
    <d v="2015-10-19T00:00:00"/>
    <x v="1"/>
    <n v="3"/>
    <n v="3.6875810185156297"/>
    <s v="2015"/>
    <s v="October"/>
    <x v="2"/>
    <x v="5"/>
  </r>
  <r>
    <s v="ID00137"/>
    <s v="Engineering Technologist"/>
    <s v="Corporate"/>
    <s v="India"/>
    <x v="0"/>
    <s v="Soh, Anja"/>
    <s v="Referral"/>
    <d v="2015-10-19T00:00:00"/>
    <d v="2015-12-29T00:00:00"/>
    <x v="1"/>
    <n v="52"/>
    <n v="71"/>
    <s v="2015"/>
    <s v="December"/>
    <x v="2"/>
    <x v="5"/>
  </r>
  <r>
    <s v="ID00383"/>
    <s v="Auto-Enrolment Administrator"/>
    <s v="Legal"/>
    <s v="UK"/>
    <x v="0"/>
    <s v="Other"/>
    <s v="Direct"/>
    <d v="2015-10-19T16:15:00"/>
    <d v="2015-12-08T00:00:00"/>
    <x v="1"/>
    <n v="37"/>
    <n v="49.322916666664241"/>
    <s v="2015"/>
    <s v="December"/>
    <x v="2"/>
    <x v="5"/>
  </r>
  <r>
    <s v="ID00208"/>
    <s v="BBP Analyst"/>
    <s v="Finance"/>
    <s v="UK"/>
    <x v="0"/>
    <s v="Marshall-Conn, Stephanie"/>
    <s v="Direct"/>
    <d v="2015-10-21T00:00:00"/>
    <d v="2015-11-02T00:00:00"/>
    <x v="1"/>
    <n v="9"/>
    <n v="12"/>
    <s v="2015"/>
    <s v="November"/>
    <x v="2"/>
    <x v="5"/>
  </r>
  <r>
    <s v="ID00369"/>
    <s v="Global Data &amp; Analytic Ops Ldr"/>
    <s v="Information Technology"/>
    <s v="USA"/>
    <x v="1"/>
    <s v="Bonnett, Sarah"/>
    <s v="Internal"/>
    <d v="2015-10-21T06:57:16"/>
    <d v="2015-11-07T00:00:00"/>
    <x v="1"/>
    <n v="13"/>
    <n v="16.710231481483788"/>
    <s v="2015"/>
    <s v="November"/>
    <x v="2"/>
    <x v="5"/>
  </r>
  <r>
    <s v="ID00372"/>
    <s v="CT Global IT Finance Ldr"/>
    <s v="Information Technology"/>
    <s v="India"/>
    <x v="2"/>
    <s v="Beck, James"/>
    <s v="Direct"/>
    <d v="2015-10-21T06:58:40"/>
    <d v="2015-11-29T00:00:00"/>
    <x v="1"/>
    <n v="28"/>
    <n v="38.709259259259852"/>
    <s v="2015"/>
    <s v="November"/>
    <x v="2"/>
    <x v="5"/>
  </r>
  <r>
    <s v="ID00374"/>
    <s v="BI&amp;A Solutions Design Lead"/>
    <s v="Information Technology"/>
    <s v="UK"/>
    <x v="0"/>
    <s v="Bogaert, Dianna"/>
    <s v="Internal"/>
    <d v="2015-10-23T06:43:42"/>
    <d v="2015-12-11T00:00:00"/>
    <x v="1"/>
    <n v="36"/>
    <n v="48.71965277777781"/>
    <s v="2015"/>
    <s v="December"/>
    <x v="2"/>
    <x v="5"/>
  </r>
  <r>
    <s v="ID00432"/>
    <s v="Access Control Product Manager"/>
    <s v="Marketing"/>
    <s v="UK"/>
    <x v="0"/>
    <s v="Other"/>
    <s v="Direct"/>
    <d v="2015-10-26T10:52:57"/>
    <d v="2015-12-07T00:00:00"/>
    <x v="1"/>
    <n v="31"/>
    <n v="41.546562499999709"/>
    <s v="2015"/>
    <s v="December"/>
    <x v="2"/>
    <x v="5"/>
  </r>
  <r>
    <s v="ID00594"/>
    <s v="HBS HGR/Global Airports ISC Leader"/>
    <s v="Procurement"/>
    <s v="Germany"/>
    <x v="0"/>
    <s v="Other"/>
    <s v="Internal"/>
    <d v="2015-10-28T22:43:05"/>
    <d v="2015-11-09T00:00:00"/>
    <x v="1"/>
    <n v="9"/>
    <n v="11.053414351852552"/>
    <s v="2015"/>
    <s v="November"/>
    <x v="2"/>
    <x v="5"/>
  </r>
  <r>
    <s v="ID00428"/>
    <s v="Printer Product Marketing Manager"/>
    <s v="Marketing"/>
    <s v="UK"/>
    <x v="0"/>
    <s v="Other"/>
    <s v="Referral"/>
    <d v="2015-10-29T05:38:21"/>
    <d v="2015-11-17T00:00:00"/>
    <x v="1"/>
    <n v="14"/>
    <n v="18.765034722222481"/>
    <s v="2015"/>
    <s v="November"/>
    <x v="2"/>
    <x v="5"/>
  </r>
  <r>
    <s v="ID00436"/>
    <s v="Director of Product Management"/>
    <s v="Marketing"/>
    <s v="UK"/>
    <x v="0"/>
    <s v="Other"/>
    <s v="Internal"/>
    <d v="2015-11-02T16:18:08"/>
    <d v="2015-11-26T00:00:00"/>
    <x v="1"/>
    <n v="19"/>
    <n v="23.320740740738984"/>
    <s v="2015"/>
    <s v="November"/>
    <x v="2"/>
    <x v="5"/>
  </r>
  <r>
    <s v="ID00439"/>
    <s v="Product Category Manager - IP/Video/Networking"/>
    <s v="Marketing"/>
    <s v="UK"/>
    <x v="0"/>
    <s v="Annelies Verbruggen"/>
    <s v="Agency"/>
    <d v="2015-11-03T08:47:32"/>
    <d v="2015-12-07T00:00:00"/>
    <x v="1"/>
    <n v="25"/>
    <n v="33.633657407408464"/>
    <s v="2015"/>
    <s v="December"/>
    <x v="2"/>
    <x v="5"/>
  </r>
  <r>
    <s v="ID00380"/>
    <s v="Desktop Antivirus Specialist"/>
    <s v="Information Technology"/>
    <s v="Czech Republic"/>
    <x v="0"/>
    <s v="Other"/>
    <s v="Internal"/>
    <d v="2015-11-03T08:58:03"/>
    <d v="2015-11-19T00:00:00"/>
    <x v="1"/>
    <n v="13"/>
    <n v="15.626354166663077"/>
    <s v="2015"/>
    <s v="November"/>
    <x v="2"/>
    <x v="5"/>
  </r>
  <r>
    <s v="ID00425"/>
    <s v="S&amp;PS Europe - Product Marketing Director"/>
    <s v="Marketing"/>
    <s v="UK"/>
    <x v="0"/>
    <s v="Other"/>
    <s v="Internal"/>
    <d v="2015-11-06T08:42:09"/>
    <d v="2015-11-11T00:00:00"/>
    <x v="1"/>
    <n v="4"/>
    <n v="4.6373958333351766"/>
    <s v="2015"/>
    <s v="November"/>
    <x v="2"/>
    <x v="5"/>
  </r>
  <r>
    <s v="ID00209"/>
    <s v="Internal Auditor"/>
    <s v="Finance"/>
    <s v="UK"/>
    <x v="0"/>
    <s v="Bogaert, Dianna"/>
    <s v="Direct"/>
    <d v="2015-11-10T00:00:00"/>
    <d v="2015-11-21T00:00:00"/>
    <x v="1"/>
    <n v="9"/>
    <n v="11"/>
    <s v="2015"/>
    <s v="November"/>
    <x v="2"/>
    <x v="5"/>
  </r>
  <r>
    <s v="ID00370"/>
    <s v="HSF Europe IT Business Partner"/>
    <s v="Information Technology"/>
    <s v="UK"/>
    <x v="0"/>
    <s v="Beck, James"/>
    <s v="Internal"/>
    <d v="2015-11-10T16:16:18"/>
    <s v=""/>
    <x v="0"/>
    <n v="1764"/>
    <n v="2467.2305968750006"/>
    <s v=""/>
    <s v=""/>
    <x v="0"/>
    <x v="0"/>
  </r>
  <r>
    <s v="ID00371"/>
    <s v="Database Administrator Lead"/>
    <s v="Information Technology"/>
    <s v="India"/>
    <x v="2"/>
    <s v="Sanghavi, Shruti"/>
    <s v="Direct"/>
    <d v="2015-11-12T07:17:20"/>
    <d v="2015-11-22T00:00:00"/>
    <x v="1"/>
    <n v="7"/>
    <n v="9.6962962962934398"/>
    <s v="2015"/>
    <s v="November"/>
    <x v="2"/>
    <x v="5"/>
  </r>
  <r>
    <s v="ID00375"/>
    <s v="Infrastructure Support Lead"/>
    <s v="Information Technology"/>
    <s v="India"/>
    <x v="2"/>
    <s v="Bogaert, Dianna"/>
    <s v="Direct"/>
    <d v="2015-11-12T07:17:38"/>
    <s v=""/>
    <x v="0"/>
    <n v="1762"/>
    <n v="2465.6046709490765"/>
    <s v=""/>
    <s v=""/>
    <x v="0"/>
    <x v="0"/>
  </r>
  <r>
    <s v="ID00376"/>
    <s v="Data Report &amp; Dashboard Lead"/>
    <s v="Information Technology"/>
    <s v="India"/>
    <x v="2"/>
    <s v="Beck, James"/>
    <s v="Direct"/>
    <d v="2015-11-12T07:17:45"/>
    <d v="2015-12-26T00:00:00"/>
    <x v="1"/>
    <n v="32"/>
    <n v="43.696006944446708"/>
    <s v="2015"/>
    <s v="December"/>
    <x v="2"/>
    <x v="5"/>
  </r>
  <r>
    <s v="ID00592"/>
    <s v="Manager Business Operations"/>
    <s v="Procurement"/>
    <s v="USA"/>
    <x v="1"/>
    <s v="Other"/>
    <s v="Internal"/>
    <d v="2015-11-12T07:55:53"/>
    <d v="2015-12-26T00:00:00"/>
    <x v="1"/>
    <n v="32"/>
    <n v="43.669525462959427"/>
    <s v="2015"/>
    <s v="December"/>
    <x v="2"/>
    <x v="5"/>
  </r>
  <r>
    <s v="ID00193"/>
    <s v="Field Service Engineer 1"/>
    <s v="Engineering"/>
    <s v="UK"/>
    <x v="0"/>
    <s v="Charly Melia"/>
    <s v="Direct"/>
    <d v="2015-11-13T04:36:01"/>
    <d v="2015-12-05T00:00:00"/>
    <x v="1"/>
    <n v="16"/>
    <n v="21.808321759257524"/>
    <s v="2015"/>
    <s v="December"/>
    <x v="2"/>
    <x v="5"/>
  </r>
  <r>
    <s v="ID00132"/>
    <s v="Cash application analyst"/>
    <s v="Corporate"/>
    <s v="Romania"/>
    <x v="0"/>
    <s v="Soh, Anja"/>
    <s v="Referral"/>
    <d v="2015-11-16T00:00:00"/>
    <d v="2015-12-25T00:00:00"/>
    <x v="1"/>
    <n v="30"/>
    <n v="39"/>
    <s v="2015"/>
    <s v="December"/>
    <x v="2"/>
    <x v="5"/>
  </r>
  <r>
    <s v="ID00433"/>
    <s v="Senior Marketing Director - ADI"/>
    <s v="Marketing"/>
    <s v="UK"/>
    <x v="0"/>
    <s v="Other"/>
    <s v="Agency"/>
    <d v="2015-11-16T06:59:11"/>
    <d v="2015-11-29T00:00:00"/>
    <x v="1"/>
    <n v="10"/>
    <n v="12.708900462959718"/>
    <s v="2015"/>
    <s v="November"/>
    <x v="2"/>
    <x v="5"/>
  </r>
  <r>
    <s v="ID00381"/>
    <s v="Global Security Controls &amp; Compliance Leader"/>
    <s v="Information Technology"/>
    <s v="India"/>
    <x v="2"/>
    <s v="Other"/>
    <s v="Internal"/>
    <d v="2015-11-23T07:58:11"/>
    <d v="2015-12-27T00:00:00"/>
    <x v="1"/>
    <n v="25"/>
    <n v="33.667928240742185"/>
    <s v="2015"/>
    <s v="December"/>
    <x v="2"/>
    <x v="5"/>
  </r>
  <r>
    <s v="ID00431"/>
    <s v="Sr Product Mktg Mgr Electrical"/>
    <s v="Marketing"/>
    <s v="Italy"/>
    <x v="0"/>
    <s v="Other"/>
    <s v="Internal"/>
    <d v="2015-11-24T10:48:35"/>
    <d v="2015-12-20T00:00:00"/>
    <x v="1"/>
    <n v="19"/>
    <n v="25.54959490741021"/>
    <s v="2015"/>
    <s v="December"/>
    <x v="2"/>
    <x v="5"/>
  </r>
  <r>
    <s v="ID00429"/>
    <s v="HSF Europe Regional Marketing Leader"/>
    <s v="Marketing"/>
    <s v="UK"/>
    <x v="0"/>
    <s v="Other"/>
    <s v="Internal"/>
    <d v="2015-11-26T11:58:58"/>
    <d v="2015-12-23T00:00:00"/>
    <x v="1"/>
    <n v="20"/>
    <n v="26.500717592592991"/>
    <s v="2015"/>
    <s v="December"/>
    <x v="2"/>
    <x v="5"/>
  </r>
  <r>
    <s v="ID00387"/>
    <s v="Corporate Counsel"/>
    <s v="Legal"/>
    <s v="Netherlands"/>
    <x v="0"/>
    <s v="Other"/>
    <s v="Direct"/>
    <d v="2015-11-30T00:00:00"/>
    <s v=""/>
    <x v="0"/>
    <n v="1750"/>
    <n v="2447.9085829861142"/>
    <s v=""/>
    <s v=""/>
    <x v="0"/>
    <x v="0"/>
  </r>
  <r>
    <s v="ID00607"/>
    <s v="Sales Exec - London"/>
    <s v="Sales"/>
    <s v="UK"/>
    <x v="0"/>
    <s v="Annelies Verbruggen"/>
    <s v="Direct"/>
    <d v="2015-12-02T00:00:00"/>
    <d v="2015-12-15T00:00:00"/>
    <x v="1"/>
    <n v="10"/>
    <n v="13"/>
    <s v="2015"/>
    <s v="December"/>
    <x v="2"/>
    <x v="5"/>
  </r>
  <r>
    <s v="ID00134"/>
    <s v="ECTL Engineer"/>
    <s v="Corporate"/>
    <s v="India"/>
    <x v="0"/>
    <s v="Soh, Anja"/>
    <s v="Referral"/>
    <d v="2015-12-03T00:00:00"/>
    <s v=""/>
    <x v="0"/>
    <n v="1747"/>
    <n v="2444.9085829861142"/>
    <s v=""/>
    <s v=""/>
    <x v="0"/>
    <x v="0"/>
  </r>
  <r>
    <s v="ID00434"/>
    <s v="Director of Commercial Excellence"/>
    <s v="Marketing"/>
    <s v="USA"/>
    <x v="1"/>
    <s v="Other"/>
    <s v="Internal"/>
    <d v="2015-12-04T10:48:48"/>
    <d v="2015-12-18T00:00:00"/>
    <x v="1"/>
    <n v="11"/>
    <n v="13.549444444441178"/>
    <s v="2015"/>
    <s v="December"/>
    <x v="2"/>
    <x v="5"/>
  </r>
  <r>
    <s v="ID00133"/>
    <s v="Designer"/>
    <s v="Corporate"/>
    <s v="India"/>
    <x v="0"/>
    <s v="Soh, Anja"/>
    <s v="Referral"/>
    <d v="2015-12-07T00:00:00"/>
    <d v="2015-12-15T00:00:00"/>
    <x v="1"/>
    <n v="7"/>
    <n v="8"/>
    <s v="2015"/>
    <s v="December"/>
    <x v="2"/>
    <x v="5"/>
  </r>
  <r>
    <s v="ID00154"/>
    <s v="QA Engineer"/>
    <s v="Development"/>
    <s v="UK"/>
    <x v="0"/>
    <s v="Sorensen, Jonas"/>
    <s v="Direct"/>
    <d v="2015-12-08T00:00:00"/>
    <d v="2015-12-25T00:00:00"/>
    <x v="1"/>
    <n v="14"/>
    <n v="17"/>
    <s v="2015"/>
    <s v="December"/>
    <x v="2"/>
    <x v="5"/>
  </r>
  <r>
    <s v="ID00373"/>
    <s v="Indirect Spend Operations Leader – Hardware/Software, Telecom"/>
    <s v="Information Technology"/>
    <s v="USA"/>
    <x v="1"/>
    <s v="Beck, James"/>
    <s v="Internal"/>
    <d v="2015-12-08T09:47:03"/>
    <d v="2015-12-28T00:00:00"/>
    <x v="1"/>
    <n v="15"/>
    <n v="19.592326388890797"/>
    <s v="2015"/>
    <s v="December"/>
    <x v="2"/>
    <x v="5"/>
  </r>
  <r>
    <s v="ID00259"/>
    <s v="Facility Specialist"/>
    <s v="Global Infrastructure"/>
    <s v="Denmark"/>
    <x v="0"/>
    <s v="Bonnett, Sarah"/>
    <s v="Direct"/>
    <d v="2015-12-09T00:00:00"/>
    <d v="2015-12-09T00:00:00"/>
    <x v="1"/>
    <n v="1"/>
    <n v="0"/>
    <s v="2015"/>
    <s v="December"/>
    <x v="2"/>
    <x v="5"/>
  </r>
  <r>
    <s v="ID00139"/>
    <s v="Customer Service Representative"/>
    <s v="Customer Service"/>
    <s v="UK"/>
    <x v="0"/>
    <s v="Soh, Anja"/>
    <s v="Direct"/>
    <d v="2015-12-14T00:00:00"/>
    <d v="2015-12-21T00:00:00"/>
    <x v="1"/>
    <n v="6"/>
    <n v="7"/>
    <s v="2015"/>
    <s v="December"/>
    <x v="2"/>
    <x v="5"/>
  </r>
  <r>
    <s v="ID00636"/>
    <s v="Jr. Planning Coordinator - Distributor (Planeador de Distribuidores)"/>
    <s v="Supply Chain"/>
    <s v="Colombia"/>
    <x v="3"/>
    <s v="Liselore DuBois"/>
    <s v="Direct"/>
    <d v="2015-12-18T09:46:00"/>
    <d v="2015-12-24T00:00:00"/>
    <x v="1"/>
    <n v="5"/>
    <n v="5.5930555555532919"/>
    <s v="2015"/>
    <s v="December"/>
    <x v="2"/>
    <x v="5"/>
  </r>
  <r>
    <s v="ID00634"/>
    <s v="Customer Account Analyst - High Wycombe"/>
    <s v="Supply Chain"/>
    <s v="UK"/>
    <x v="0"/>
    <s v="Vanessa Gramlow"/>
    <s v="Direct"/>
    <d v="2015-12-29T04:35:00"/>
    <d v="2015-12-30T00:00:00"/>
    <x v="1"/>
    <n v="2"/>
    <n v="0.80902777778101154"/>
    <s v="2015"/>
    <s v="December"/>
    <x v="2"/>
    <x v="5"/>
  </r>
  <r>
    <s v="ID00633"/>
    <s v="Customer Account Analyst - Poland"/>
    <s v="Supply Chain"/>
    <s v="Poland"/>
    <x v="0"/>
    <s v="Other"/>
    <s v="Referral"/>
    <d v="2015-12-29T04:37:00"/>
    <s v=""/>
    <x v="0"/>
    <n v="1729"/>
    <n v="2418.7162218750018"/>
    <s v=""/>
    <s v=""/>
    <x v="0"/>
    <x v="0"/>
  </r>
  <r>
    <s v="ID00635"/>
    <s v="EMEA Planning Analyst (Contract)"/>
    <s v="Supply Chain"/>
    <s v="France"/>
    <x v="0"/>
    <s v="Liselore DuBois"/>
    <s v="Agency"/>
    <d v="2016-01-04T08:24:00"/>
    <s v=""/>
    <x v="0"/>
    <n v="1725"/>
    <n v="2412.5585829861157"/>
    <s v=""/>
    <s v=""/>
    <x v="0"/>
    <x v="0"/>
  </r>
  <r>
    <s v="ID00632"/>
    <s v="Shipping Analyst (Contract)"/>
    <s v="Supply Chain"/>
    <s v="Singapore"/>
    <x v="2"/>
    <s v="Kate Salisbury"/>
    <s v="Direct"/>
    <d v="2016-01-07T20:37:00"/>
    <d v="2016-04-17T00:00:00"/>
    <x v="1"/>
    <n v="72"/>
    <n v="100.14097222222335"/>
    <s v="2016"/>
    <s v="April"/>
    <x v="1"/>
    <x v="6"/>
  </r>
  <r>
    <s v="ID00639"/>
    <s v="Transport European Supervisor"/>
    <s v="Supply Chain"/>
    <s v="Poland"/>
    <x v="0"/>
    <s v="Vanessa Gramlow"/>
    <s v="Internal"/>
    <d v="2016-01-08T05:26:00"/>
    <d v="2016-02-12T00:00:00"/>
    <x v="1"/>
    <n v="26"/>
    <n v="34.773611111115315"/>
    <s v="2016"/>
    <s v="February"/>
    <x v="4"/>
    <x v="6"/>
  </r>
  <r>
    <s v="ID00437"/>
    <s v="Trade Channel Manager"/>
    <s v="Marketing"/>
    <s v="UK"/>
    <x v="0"/>
    <s v="Other"/>
    <s v="Direct"/>
    <d v="2016-01-13T04:30:12"/>
    <d v="2016-08-27T00:00:00"/>
    <x v="1"/>
    <n v="163"/>
    <n v="226.81236111110775"/>
    <s v="2016"/>
    <s v="August"/>
    <x v="3"/>
    <x v="6"/>
  </r>
  <r>
    <s v="ID00379"/>
    <s v="Order to Cash Process Lead"/>
    <s v="Information Technology"/>
    <s v="UK"/>
    <x v="0"/>
    <s v="Vanessa Gramlow"/>
    <s v="Internal"/>
    <d v="2016-01-20T17:20:47"/>
    <d v="2016-04-11T00:00:00"/>
    <x v="1"/>
    <n v="59"/>
    <n v="81.277233796296059"/>
    <s v="2016"/>
    <s v="April"/>
    <x v="1"/>
    <x v="6"/>
  </r>
  <r>
    <s v="ID00642"/>
    <s v="Customer Service Analyst (Night Shift-Australia))"/>
    <s v="Supply Chain"/>
    <s v="Malaysia"/>
    <x v="2"/>
    <s v="Laurene Delelis"/>
    <s v="Direct"/>
    <d v="2016-01-21T23:08:00"/>
    <d v="2016-10-05T00:00:00"/>
    <x v="1"/>
    <n v="185"/>
    <n v="257.0361111111124"/>
    <s v="2016"/>
    <s v="October"/>
    <x v="2"/>
    <x v="6"/>
  </r>
  <r>
    <s v="ID00637"/>
    <s v="Customer Service Manager"/>
    <s v="Supply Chain"/>
    <s v="Malaysia"/>
    <x v="2"/>
    <s v="Liselore DuBois"/>
    <s v="Direct"/>
    <d v="2016-01-21T23:12:00"/>
    <d v="2016-11-10T00:00:00"/>
    <x v="1"/>
    <n v="211"/>
    <n v="293.03333333333285"/>
    <s v="2016"/>
    <s v="November"/>
    <x v="2"/>
    <x v="6"/>
  </r>
  <r>
    <s v="ID00438"/>
    <s v="Embedded Products Leader - Packaged Solutions"/>
    <s v="Marketing"/>
    <s v="UK"/>
    <x v="0"/>
    <s v="Laurene Delelis"/>
    <s v="Internal"/>
    <d v="2016-01-27T03:56:00"/>
    <d v="2016-05-26T00:00:00"/>
    <x v="1"/>
    <n v="87"/>
    <n v="119.83611111110804"/>
    <s v="2016"/>
    <s v="May"/>
    <x v="1"/>
    <x v="6"/>
  </r>
  <r>
    <s v="ID00641"/>
    <s v="Customer Service Analyst (Night Shift-New Zealand)"/>
    <s v="Supply Chain"/>
    <s v="Malaysia"/>
    <x v="2"/>
    <s v="Borbala Pap"/>
    <s v="Direct"/>
    <d v="2016-01-27T18:47:00"/>
    <d v="2016-11-28T00:00:00"/>
    <x v="1"/>
    <n v="219"/>
    <n v="305.21736111110658"/>
    <s v="2016"/>
    <s v="November"/>
    <x v="2"/>
    <x v="6"/>
  </r>
  <r>
    <s v="ID00310"/>
    <s v="OHA Plymouth"/>
    <s v="Health &amp; Dental Clinics"/>
    <s v="UK"/>
    <x v="0"/>
    <s v="Bonnett, Sarah"/>
    <s v="Admin"/>
    <d v="2016-01-28T00:00:00"/>
    <s v=""/>
    <x v="0"/>
    <n v="1707"/>
    <n v="2388.9085829861142"/>
    <s v=""/>
    <s v=""/>
    <x v="0"/>
    <x v="0"/>
  </r>
  <r>
    <s v="ID00445"/>
    <s v="ICT Strategic Marketing Director"/>
    <s v="Marketing"/>
    <s v="USA"/>
    <x v="1"/>
    <s v="Other"/>
    <s v="Internal"/>
    <d v="2016-01-28T14:44:21"/>
    <d v="2016-09-29T00:00:00"/>
    <x v="1"/>
    <n v="176"/>
    <n v="244.38586805555678"/>
    <s v="2016"/>
    <s v="September"/>
    <x v="3"/>
    <x v="6"/>
  </r>
  <r>
    <s v="ID00461"/>
    <s v="Global Pricing Leader"/>
    <s v="Marketing"/>
    <s v="Czech Republic"/>
    <x v="0"/>
    <s v="Vanessa Gramlow"/>
    <s v="Internal"/>
    <d v="2016-02-09T00:00:00"/>
    <d v="2016-05-15T00:00:00"/>
    <x v="1"/>
    <n v="69"/>
    <n v="96"/>
    <s v="2016"/>
    <s v="May"/>
    <x v="1"/>
    <x v="6"/>
  </r>
  <r>
    <s v="ID00449"/>
    <s v="Especialista de Produto de Marketing"/>
    <s v="Marketing"/>
    <s v="Brazil"/>
    <x v="3"/>
    <s v="Other"/>
    <s v="Direct"/>
    <d v="2016-02-11T17:29:30"/>
    <d v="2016-07-04T00:00:00"/>
    <x v="1"/>
    <n v="103"/>
    <n v="143.27118055555911"/>
    <s v="2016"/>
    <s v="July"/>
    <x v="3"/>
    <x v="6"/>
  </r>
  <r>
    <s v="ID00456"/>
    <s v="Marketing Leader – Integrated Systems, Security &amp; Fire Europe"/>
    <s v="Marketing"/>
    <s v="Belgium"/>
    <x v="0"/>
    <s v="Other"/>
    <s v="Internal"/>
    <d v="2016-02-16T00:00:00"/>
    <d v="2016-10-01T00:00:00"/>
    <x v="1"/>
    <n v="164"/>
    <n v="228"/>
    <s v="2016"/>
    <s v="October"/>
    <x v="2"/>
    <x v="6"/>
  </r>
  <r>
    <s v="ID00441"/>
    <s v="Channel Marketing Leader - Honeywell Security &amp; Fire Europe (North &amp; Nordics)"/>
    <s v="Marketing"/>
    <s v="UK"/>
    <x v="0"/>
    <s v="Other"/>
    <s v="Internal"/>
    <d v="2016-02-16T06:54:21"/>
    <d v="2016-05-22T00:00:00"/>
    <x v="1"/>
    <n v="69"/>
    <n v="95.71225694444729"/>
    <s v="2016"/>
    <s v="May"/>
    <x v="1"/>
    <x v="6"/>
  </r>
  <r>
    <s v="ID00443"/>
    <s v="Residential Marketing Leader"/>
    <s v="Marketing"/>
    <s v="UK"/>
    <x v="0"/>
    <s v="Annelies Verbruggen"/>
    <s v="Internal"/>
    <d v="2016-02-16T06:55:32"/>
    <d v="2016-07-25T00:00:00"/>
    <x v="1"/>
    <n v="115"/>
    <n v="159.71143518518511"/>
    <s v="2016"/>
    <s v="July"/>
    <x v="3"/>
    <x v="6"/>
  </r>
  <r>
    <s v="ID00442"/>
    <s v="Strategic Marketing Leader"/>
    <s v="Marketing"/>
    <s v="UK"/>
    <x v="0"/>
    <s v="Other"/>
    <s v="Internal"/>
    <d v="2016-02-16T06:55:51"/>
    <d v="2016-03-25T00:00:00"/>
    <x v="1"/>
    <n v="29"/>
    <n v="37.711215277777228"/>
    <s v="2016"/>
    <s v="March"/>
    <x v="4"/>
    <x v="6"/>
  </r>
  <r>
    <s v="ID00450"/>
    <s v="Marketing Leader, Medium Enterprise &amp; Distribution, Honeywell Security &amp; Fire Europe"/>
    <s v="Marketing"/>
    <s v="Germany"/>
    <x v="0"/>
    <s v="Other"/>
    <s v="Internal"/>
    <d v="2016-02-16T06:56:23"/>
    <s v=""/>
    <x v="0"/>
    <n v="1694"/>
    <n v="2369.6194278935218"/>
    <s v=""/>
    <s v=""/>
    <x v="0"/>
    <x v="0"/>
  </r>
  <r>
    <s v="ID00640"/>
    <s v="Logistics Analyst"/>
    <s v="Supply Chain"/>
    <s v="Poland"/>
    <x v="0"/>
    <s v="Vanessa Gramlow"/>
    <s v="Internal"/>
    <d v="2016-02-23T11:16:00"/>
    <s v=""/>
    <x v="0"/>
    <n v="1689"/>
    <n v="2362.4391385416675"/>
    <s v=""/>
    <s v=""/>
    <x v="0"/>
    <x v="0"/>
  </r>
  <r>
    <s v="ID00284"/>
    <s v="Associate Dentist (SAT)"/>
    <s v="Health &amp; Dental Clinics"/>
    <s v="UK"/>
    <x v="0"/>
    <s v="Bonnett, Sarah"/>
    <s v="Direct"/>
    <d v="2016-02-25T00:00:00"/>
    <d v="2016-08-24T00:00:00"/>
    <x v="1"/>
    <n v="130"/>
    <n v="181"/>
    <s v="2016"/>
    <s v="August"/>
    <x v="3"/>
    <x v="6"/>
  </r>
  <r>
    <s v="ID00452"/>
    <s v="Regional Marketing Manager EMEA - Workflow Solutions"/>
    <s v="Marketing"/>
    <s v="UK"/>
    <x v="0"/>
    <s v="Other"/>
    <s v="Internal"/>
    <d v="2016-02-26T00:00:00"/>
    <d v="2016-05-23T00:00:00"/>
    <x v="1"/>
    <n v="62"/>
    <n v="87"/>
    <s v="2016"/>
    <s v="May"/>
    <x v="1"/>
    <x v="6"/>
  </r>
  <r>
    <s v="ID00638"/>
    <s v="Master Scheduler Singapore"/>
    <s v="Supply Chain"/>
    <s v="Singapore"/>
    <x v="2"/>
    <s v="Laurene Delelis"/>
    <s v="Internal"/>
    <d v="2016-03-01T19:23:00"/>
    <s v=""/>
    <x v="0"/>
    <n v="1684"/>
    <n v="2355.1009440972266"/>
    <s v=""/>
    <s v=""/>
    <x v="0"/>
    <x v="0"/>
  </r>
  <r>
    <s v="ID00643"/>
    <s v="Finite Scheduler (Singapore)"/>
    <s v="Supply Chain"/>
    <s v="Singapore"/>
    <x v="2"/>
    <s v="Miguel Costa"/>
    <s v="Direct"/>
    <d v="2016-03-04T00:05:00"/>
    <s v=""/>
    <x v="0"/>
    <n v="1681"/>
    <n v="2352.9051107638952"/>
    <s v=""/>
    <s v=""/>
    <x v="0"/>
    <x v="0"/>
  </r>
  <r>
    <s v="ID00440"/>
    <s v="Product Marketing Specialist"/>
    <s v="Marketing"/>
    <s v="UK"/>
    <x v="0"/>
    <s v="Other"/>
    <s v="Internal"/>
    <d v="2016-03-04T11:12:24"/>
    <d v="2016-06-15T00:00:00"/>
    <x v="1"/>
    <n v="74"/>
    <n v="102.53305555555562"/>
    <s v="2016"/>
    <s v="June"/>
    <x v="1"/>
    <x v="6"/>
  </r>
  <r>
    <s v="ID00644"/>
    <s v="Customer Service Analyst (Day Shift)"/>
    <s v="Supply Chain"/>
    <s v="Malaysia"/>
    <x v="2"/>
    <s v="Laurene Delelis"/>
    <s v="Referral"/>
    <d v="2016-03-08T06:59:00"/>
    <d v="2016-10-16T00:00:00"/>
    <x v="1"/>
    <n v="159"/>
    <n v="221.70902777777519"/>
    <s v="2016"/>
    <s v="October"/>
    <x v="2"/>
    <x v="6"/>
  </r>
  <r>
    <s v="ID00454"/>
    <s v="HSF Global Product Manager - Access Control Edge Devices"/>
    <s v="Marketing"/>
    <s v="Germany"/>
    <x v="0"/>
    <s v="Other"/>
    <s v="Internal"/>
    <d v="2016-03-10T00:00:00"/>
    <d v="2016-05-14T00:00:00"/>
    <x v="1"/>
    <n v="47"/>
    <n v="65"/>
    <s v="2016"/>
    <s v="May"/>
    <x v="1"/>
    <x v="6"/>
  </r>
  <r>
    <s v="ID00458"/>
    <s v="HSF Global Product Management Leader SMB SaaS"/>
    <s v="Marketing"/>
    <s v="USA"/>
    <x v="1"/>
    <s v="Other"/>
    <s v="Internal"/>
    <d v="2016-03-10T00:00:00"/>
    <d v="2016-11-02T00:00:00"/>
    <x v="1"/>
    <n v="170"/>
    <n v="237"/>
    <s v="2016"/>
    <s v="November"/>
    <x v="2"/>
    <x v="6"/>
  </r>
  <r>
    <s v="ID00463"/>
    <s v="Lead Pricing Analyst"/>
    <s v="Marketing"/>
    <s v="Czech Republic"/>
    <x v="0"/>
    <s v="Other"/>
    <s v="Direct"/>
    <d v="2016-03-10T00:00:00"/>
    <d v="2016-06-07T00:00:00"/>
    <x v="1"/>
    <n v="64"/>
    <n v="89"/>
    <s v="2016"/>
    <s v="June"/>
    <x v="1"/>
    <x v="6"/>
  </r>
  <r>
    <s v="ID00446"/>
    <s v="HSF Global Product Manager - Access Control Enterprise Software"/>
    <s v="Marketing"/>
    <s v="USA"/>
    <x v="1"/>
    <s v="Other"/>
    <s v="Internal"/>
    <d v="2016-03-10T07:57:29"/>
    <d v="2016-12-11T00:00:00"/>
    <x v="1"/>
    <n v="197"/>
    <n v="275.66841435185052"/>
    <s v="2016"/>
    <s v="December"/>
    <x v="2"/>
    <x v="6"/>
  </r>
  <r>
    <s v="ID00451"/>
    <s v="HSF Global Product Manager - Access Control SMB Software"/>
    <s v="Marketing"/>
    <s v="USA"/>
    <x v="1"/>
    <s v="Vanessa Gramlow"/>
    <s v="Internal"/>
    <d v="2016-03-10T07:57:52"/>
    <d v="2016-06-10T00:00:00"/>
    <x v="1"/>
    <n v="67"/>
    <n v="91.668148148150067"/>
    <s v="2016"/>
    <s v="June"/>
    <x v="1"/>
    <x v="6"/>
  </r>
  <r>
    <s v="ID00447"/>
    <s v="HSF Global Product Manager - Commercial Intrusion SMB Systems"/>
    <s v="Marketing"/>
    <s v="UK"/>
    <x v="0"/>
    <s v="Other"/>
    <s v="Internal"/>
    <d v="2016-03-10T07:59:02"/>
    <d v="2016-04-08T00:00:00"/>
    <x v="1"/>
    <n v="22"/>
    <n v="28.667337962964666"/>
    <s v="2016"/>
    <s v="April"/>
    <x v="1"/>
    <x v="6"/>
  </r>
  <r>
    <s v="ID00457"/>
    <s v="Product Category Manager"/>
    <s v="Marketing"/>
    <s v="UK"/>
    <x v="0"/>
    <s v="Other"/>
    <s v="Agency"/>
    <d v="2016-03-16T00:00:00"/>
    <d v="2016-12-05T00:00:00"/>
    <x v="1"/>
    <n v="189"/>
    <n v="264"/>
    <s v="2016"/>
    <s v="December"/>
    <x v="2"/>
    <x v="6"/>
  </r>
  <r>
    <s v="ID00200"/>
    <s v="Senior Electrical/Electronic Engineer - Project Lead - Basingstoke"/>
    <s v="Engineering"/>
    <s v="UK"/>
    <x v="0"/>
    <s v="Chandar, Neil"/>
    <s v="Agency"/>
    <d v="2016-03-18T00:00:00"/>
    <d v="2016-06-25T00:00:00"/>
    <x v="1"/>
    <n v="71"/>
    <n v="99"/>
    <s v="2016"/>
    <s v="June"/>
    <x v="1"/>
    <x v="6"/>
  </r>
  <r>
    <s v="ID00460"/>
    <s v="Marketing and Communications Manager"/>
    <s v="Marketing"/>
    <s v="Netherlands"/>
    <x v="0"/>
    <s v="Other"/>
    <s v="Internal"/>
    <d v="2016-03-21T00:00:00"/>
    <d v="2016-08-18T00:00:00"/>
    <x v="1"/>
    <n v="109"/>
    <n v="150"/>
    <s v="2016"/>
    <s v="August"/>
    <x v="3"/>
    <x v="6"/>
  </r>
  <r>
    <s v="ID00444"/>
    <s v="Customer Marketing Manager UK"/>
    <s v="Marketing"/>
    <s v="UK"/>
    <x v="0"/>
    <s v="Annelies Verbruggen"/>
    <s v="Internal"/>
    <d v="2016-03-21T05:48:40"/>
    <s v=""/>
    <x v="0"/>
    <n v="1670"/>
    <n v="2335.6664533564835"/>
    <s v=""/>
    <s v=""/>
    <x v="0"/>
    <x v="0"/>
  </r>
  <r>
    <s v="ID00455"/>
    <s v="Global Product Manager - Lead Sensors"/>
    <s v="Marketing"/>
    <s v="UK"/>
    <x v="0"/>
    <s v="Other"/>
    <s v="Internal"/>
    <d v="2016-04-08T00:00:00"/>
    <d v="2016-05-15T00:00:00"/>
    <x v="1"/>
    <n v="26"/>
    <n v="37"/>
    <s v="2016"/>
    <s v="May"/>
    <x v="1"/>
    <x v="6"/>
  </r>
  <r>
    <s v="ID00462"/>
    <s v="Global Product Manager"/>
    <s v="Marketing"/>
    <s v="USA"/>
    <x v="1"/>
    <s v="Other"/>
    <s v="Internal"/>
    <d v="2016-04-14T00:00:00"/>
    <d v="2016-12-02T00:00:00"/>
    <x v="1"/>
    <n v="167"/>
    <n v="232"/>
    <s v="2016"/>
    <s v="December"/>
    <x v="2"/>
    <x v="6"/>
  </r>
  <r>
    <s v="ID00291"/>
    <s v="Dental Nurse-Maternity Cover"/>
    <s v="Health &amp; Dental Clinics"/>
    <s v="UK"/>
    <x v="0"/>
    <s v="Bogaert, Dianna"/>
    <s v="Referral"/>
    <d v="2016-04-15T00:00:00"/>
    <d v="2016-07-29T00:00:00"/>
    <x v="1"/>
    <n v="76"/>
    <n v="105"/>
    <s v="2016"/>
    <s v="July"/>
    <x v="3"/>
    <x v="6"/>
  </r>
  <r>
    <s v="ID00465"/>
    <s v="Strategic Marketing Manager IIOT"/>
    <s v="Marketing"/>
    <s v="USA"/>
    <x v="1"/>
    <s v="Other"/>
    <s v="Internal"/>
    <d v="2016-04-15T00:00:00"/>
    <s v=""/>
    <x v="0"/>
    <n v="1651"/>
    <n v="2310.9085829861142"/>
    <s v=""/>
    <s v=""/>
    <x v="0"/>
    <x v="0"/>
  </r>
  <r>
    <s v="ID00621"/>
    <s v="HR Manager"/>
    <s v="Service Delivery"/>
    <s v="USA"/>
    <x v="1"/>
    <s v="Liselore DuBois"/>
    <s v="Direct"/>
    <d v="2016-04-19T00:00:00"/>
    <d v="2016-06-10T00:00:00"/>
    <x v="1"/>
    <n v="39"/>
    <n v="52"/>
    <s v="2016"/>
    <s v="June"/>
    <x v="1"/>
    <x v="6"/>
  </r>
  <r>
    <s v="ID00315"/>
    <s v="Aesthetic Nurse Prescriber"/>
    <s v="Health &amp; Dental Clinics"/>
    <s v="UK"/>
    <x v="0"/>
    <s v="Beck, James"/>
    <s v="Direct"/>
    <d v="2016-04-25T00:00:00"/>
    <s v=""/>
    <x v="0"/>
    <n v="1645"/>
    <n v="2300.9085829861142"/>
    <s v=""/>
    <s v=""/>
    <x v="0"/>
    <x v="0"/>
  </r>
  <r>
    <s v="ID00289"/>
    <s v="Dermatology Nurse- Part Time West End"/>
    <s v="Health &amp; Dental Clinics"/>
    <s v="UK"/>
    <x v="0"/>
    <s v="Bogaert, Dianna"/>
    <s v="Referral"/>
    <d v="2016-04-28T00:00:00"/>
    <d v="2016-08-04T00:00:00"/>
    <x v="1"/>
    <n v="71"/>
    <n v="98"/>
    <s v="2016"/>
    <s v="August"/>
    <x v="3"/>
    <x v="6"/>
  </r>
  <r>
    <s v="ID00453"/>
    <s v="Strategic Marketing Leader - BreakThrough"/>
    <s v="Marketing"/>
    <s v="UK"/>
    <x v="0"/>
    <s v="Other"/>
    <s v="Internal"/>
    <d v="2016-05-01T00:00:00"/>
    <s v=""/>
    <x v="0"/>
    <n v="1640"/>
    <n v="2294.9085829861142"/>
    <s v=""/>
    <s v=""/>
    <x v="0"/>
    <x v="0"/>
  </r>
  <r>
    <s v="ID00295"/>
    <s v="Centre Manager - Gough Square"/>
    <s v="Health &amp; Dental Clinics"/>
    <s v="UK"/>
    <x v="0"/>
    <s v="Beck, James"/>
    <s v="Internal"/>
    <d v="2016-05-13T00:00:00"/>
    <d v="2016-11-28T00:00:00"/>
    <x v="1"/>
    <n v="142"/>
    <n v="199"/>
    <s v="2016"/>
    <s v="November"/>
    <x v="2"/>
    <x v="6"/>
  </r>
  <r>
    <s v="ID00285"/>
    <s v="Central Sterilisation Assistant"/>
    <s v="Health &amp; Dental Clinics"/>
    <s v="UK"/>
    <x v="0"/>
    <s v="Bonnett, Sarah"/>
    <s v="Direct"/>
    <d v="2016-05-23T00:00:00"/>
    <d v="2016-07-31T00:00:00"/>
    <x v="1"/>
    <n v="50"/>
    <n v="69"/>
    <s v="2016"/>
    <s v="July"/>
    <x v="3"/>
    <x v="6"/>
  </r>
  <r>
    <s v="ID00292"/>
    <s v="Dental Nurse-Saturdays"/>
    <s v="Health &amp; Dental Clinics"/>
    <s v="UK"/>
    <x v="0"/>
    <s v="Beck, James"/>
    <s v="Direct"/>
    <d v="2016-05-23T00:00:00"/>
    <d v="2016-09-24T00:00:00"/>
    <x v="1"/>
    <n v="90"/>
    <n v="124"/>
    <s v="2016"/>
    <s v="September"/>
    <x v="3"/>
    <x v="6"/>
  </r>
  <r>
    <s v="ID00294"/>
    <s v="PA to Healthcare Director"/>
    <s v="Health &amp; Dental Clinics"/>
    <s v="UK"/>
    <x v="0"/>
    <s v="Thakrar, Sweta"/>
    <s v="Internal"/>
    <d v="2016-05-24T00:00:00"/>
    <d v="2016-10-23T00:00:00"/>
    <x v="1"/>
    <n v="109"/>
    <n v="152"/>
    <s v="2016"/>
    <s v="October"/>
    <x v="2"/>
    <x v="6"/>
  </r>
  <r>
    <s v="ID00286"/>
    <s v="Clinical and Operations System Improvement Lead"/>
    <s v="Health &amp; Dental Clinics"/>
    <s v="UK"/>
    <x v="0"/>
    <s v="Bonnett, Sarah"/>
    <s v="Internal"/>
    <d v="2016-05-26T00:00:00"/>
    <d v="2016-07-26T00:00:00"/>
    <x v="1"/>
    <n v="44"/>
    <n v="61"/>
    <s v="2016"/>
    <s v="July"/>
    <x v="3"/>
    <x v="6"/>
  </r>
  <r>
    <s v="ID00287"/>
    <s v="Senior Radiographer-Internal only"/>
    <s v="Health &amp; Dental Clinics"/>
    <s v="UK"/>
    <x v="0"/>
    <s v="Bonnett, Sarah"/>
    <s v="Internal"/>
    <d v="2016-05-26T00:00:00"/>
    <d v="2016-12-13T00:00:00"/>
    <x v="1"/>
    <n v="144"/>
    <n v="201"/>
    <s v="2016"/>
    <s v="December"/>
    <x v="2"/>
    <x v="6"/>
  </r>
  <r>
    <s v="ID00302"/>
    <s v="Physiotherapist-Sessional"/>
    <s v="Health &amp; Dental Clinics"/>
    <s v="UK"/>
    <x v="0"/>
    <s v="Bonnett, Sarah"/>
    <s v="Direct"/>
    <d v="2016-05-31T00:00:00"/>
    <d v="2016-06-19T00:00:00"/>
    <x v="1"/>
    <n v="14"/>
    <n v="19"/>
    <s v="2016"/>
    <s v="June"/>
    <x v="1"/>
    <x v="6"/>
  </r>
  <r>
    <s v="ID00312"/>
    <s v="Dermatology Nurse- Part Time   "/>
    <s v="Health &amp; Dental Clinics"/>
    <s v="UK"/>
    <x v="0"/>
    <s v="Parsons, Laura"/>
    <s v="Direct"/>
    <d v="2016-06-01T00:00:00"/>
    <d v="2016-09-10T00:00:00"/>
    <x v="1"/>
    <n v="73"/>
    <n v="101"/>
    <s v="2016"/>
    <s v="September"/>
    <x v="3"/>
    <x v="6"/>
  </r>
  <r>
    <s v="ID00288"/>
    <s v="Dental Nurse-Mat Cover-Part Time"/>
    <s v="Health &amp; Dental Clinics"/>
    <s v="UK"/>
    <x v="0"/>
    <s v="Bonnett, Sarah"/>
    <s v="Internal"/>
    <d v="2016-06-06T00:00:00"/>
    <d v="2016-06-15T00:00:00"/>
    <x v="1"/>
    <n v="8"/>
    <n v="9"/>
    <s v="2016"/>
    <s v="June"/>
    <x v="1"/>
    <x v="6"/>
  </r>
  <r>
    <s v="ID00305"/>
    <s v="Dental Nurse-Mat Cover"/>
    <s v="Health &amp; Dental Clinics"/>
    <s v="UK"/>
    <x v="0"/>
    <s v="Bogaert, Dianna"/>
    <s v="Direct"/>
    <d v="2016-06-06T00:00:00"/>
    <s v=""/>
    <x v="0"/>
    <n v="1615"/>
    <n v="2258.9085829861142"/>
    <s v=""/>
    <s v=""/>
    <x v="0"/>
    <x v="0"/>
  </r>
  <r>
    <s v="ID00321"/>
    <s v="Dermatologist Sessional-Reading"/>
    <s v="Health &amp; Dental Clinics"/>
    <s v="UK"/>
    <x v="0"/>
    <s v="Bonnett, Sarah"/>
    <s v="Direct"/>
    <d v="2016-06-06T00:00:00"/>
    <d v="2016-07-30T00:00:00"/>
    <x v="1"/>
    <n v="40"/>
    <n v="54"/>
    <s v="2016"/>
    <s v="July"/>
    <x v="3"/>
    <x v="6"/>
  </r>
  <r>
    <s v="ID00290"/>
    <s v="Health Advisor Bank"/>
    <s v="Health &amp; Dental Clinics"/>
    <s v="UK"/>
    <x v="0"/>
    <s v="Bonnett, Sarah"/>
    <s v="Direct"/>
    <d v="2016-06-08T00:00:00"/>
    <d v="2016-07-08T00:00:00"/>
    <x v="1"/>
    <n v="23"/>
    <n v="30"/>
    <s v="2016"/>
    <s v="July"/>
    <x v="3"/>
    <x v="6"/>
  </r>
  <r>
    <s v="ID00459"/>
    <s v="Global Category Leader - Hearing"/>
    <s v="Marketing"/>
    <s v="UK"/>
    <x v="0"/>
    <s v="Other"/>
    <s v="Internal"/>
    <d v="2016-06-11T00:00:00"/>
    <d v="2016-10-23T00:00:00"/>
    <x v="1"/>
    <n v="95"/>
    <n v="134"/>
    <s v="2016"/>
    <s v="October"/>
    <x v="2"/>
    <x v="6"/>
  </r>
  <r>
    <s v="ID00196"/>
    <s v="Senior Product Engineer – Project Lead"/>
    <s v="Engineering"/>
    <s v="UK"/>
    <x v="0"/>
    <s v="Chandar, Neil"/>
    <s v="Direct"/>
    <d v="2016-06-14T00:00:00"/>
    <d v="2016-09-30T00:00:00"/>
    <x v="1"/>
    <n v="79"/>
    <n v="108"/>
    <s v="2016"/>
    <s v="September"/>
    <x v="3"/>
    <x v="6"/>
  </r>
  <r>
    <s v="ID00297"/>
    <s v="Float Nurse"/>
    <s v="Health &amp; Dental Clinics"/>
    <s v="UK"/>
    <x v="0"/>
    <s v="Parsons, Laura"/>
    <s v="Direct"/>
    <d v="2016-06-14T00:00:00"/>
    <d v="2016-08-11T00:00:00"/>
    <x v="1"/>
    <n v="43"/>
    <n v="58"/>
    <s v="2016"/>
    <s v="August"/>
    <x v="3"/>
    <x v="6"/>
  </r>
  <r>
    <s v="ID00307"/>
    <s v="Dermatologist sessional- Solihull"/>
    <s v="Health &amp; Dental Clinics"/>
    <s v="UK"/>
    <x v="0"/>
    <s v="Bonnett, Sarah"/>
    <s v="Direct"/>
    <d v="2016-06-15T00:00:00"/>
    <d v="2016-09-15T00:00:00"/>
    <x v="1"/>
    <n v="67"/>
    <n v="92"/>
    <s v="2016"/>
    <s v="September"/>
    <x v="3"/>
    <x v="6"/>
  </r>
  <r>
    <s v="ID00313"/>
    <s v="Dermatology Nurse-Solihull"/>
    <s v="Health &amp; Dental Clinics"/>
    <s v="UK"/>
    <x v="0"/>
    <s v="Bogaert, Dianna"/>
    <s v="Direct"/>
    <d v="2016-06-15T00:00:00"/>
    <d v="2016-08-07T00:00:00"/>
    <x v="1"/>
    <n v="38"/>
    <n v="53"/>
    <s v="2016"/>
    <s v="August"/>
    <x v="3"/>
    <x v="6"/>
  </r>
  <r>
    <s v="ID00314"/>
    <s v="Dental/Decon Nurse-Multi Site"/>
    <s v="Health &amp; Dental Clinics"/>
    <s v="UK"/>
    <x v="0"/>
    <s v="Bonnett, Sarah"/>
    <s v="Direct"/>
    <d v="2016-06-20T00:00:00"/>
    <d v="2016-09-23T00:00:00"/>
    <x v="1"/>
    <n v="70"/>
    <n v="95"/>
    <s v="2016"/>
    <s v="September"/>
    <x v="3"/>
    <x v="6"/>
  </r>
  <r>
    <s v="ID00293"/>
    <s v="Adminstrator - Bank"/>
    <s v="Health &amp; Dental Clinics"/>
    <s v="UK"/>
    <x v="0"/>
    <s v="Bonnett, Sarah"/>
    <s v="Referral"/>
    <d v="2016-06-21T00:00:00"/>
    <d v="2016-12-10T00:00:00"/>
    <x v="1"/>
    <n v="124"/>
    <n v="172"/>
    <s v="2016"/>
    <s v="December"/>
    <x v="2"/>
    <x v="6"/>
  </r>
  <r>
    <s v="ID00301"/>
    <s v="Senior Physio Fixed Term Contract Part Time"/>
    <s v="Health &amp; Dental Clinics"/>
    <s v="UK"/>
    <x v="0"/>
    <s v="Bogaert, Dianna"/>
    <s v="Direct"/>
    <d v="2016-06-22T00:00:00"/>
    <s v=""/>
    <x v="0"/>
    <n v="1603"/>
    <n v="2242.9085829861142"/>
    <s v=""/>
    <s v=""/>
    <x v="0"/>
    <x v="0"/>
  </r>
  <r>
    <s v="ID00328"/>
    <s v="Radiographer"/>
    <s v="Health &amp; Dental Clinics"/>
    <s v="UK"/>
    <x v="0"/>
    <s v="Salles, Carli"/>
    <s v="Direct"/>
    <d v="2016-06-22T00:00:00"/>
    <d v="2016-12-21T00:00:00"/>
    <x v="1"/>
    <n v="131"/>
    <n v="182"/>
    <s v="2016"/>
    <s v="December"/>
    <x v="2"/>
    <x v="6"/>
  </r>
  <r>
    <s v="ID00296"/>
    <s v="Part time Practice Nurse, Citi Bank"/>
    <s v="Health &amp; Dental Clinics"/>
    <s v="UK"/>
    <x v="0"/>
    <s v="Bonnett, Sarah"/>
    <s v="Direct"/>
    <d v="2016-06-28T00:00:00"/>
    <d v="2016-10-03T00:00:00"/>
    <x v="1"/>
    <n v="70"/>
    <n v="97"/>
    <s v="2016"/>
    <s v="October"/>
    <x v="2"/>
    <x v="6"/>
  </r>
  <r>
    <s v="ID00299"/>
    <s v="Health Clinics Contracting Manager"/>
    <s v="Health &amp; Dental Clinics"/>
    <s v="UK"/>
    <x v="0"/>
    <s v="Bonnett, Sarah"/>
    <s v="Internal"/>
    <d v="2016-06-28T00:00:00"/>
    <d v="2016-07-30T00:00:00"/>
    <x v="1"/>
    <n v="24"/>
    <n v="32"/>
    <s v="2016"/>
    <s v="July"/>
    <x v="3"/>
    <x v="6"/>
  </r>
  <r>
    <s v="ID00304"/>
    <s v="Systems and Operations Support Advisor"/>
    <s v="Health &amp; Dental Clinics"/>
    <s v="UK"/>
    <x v="0"/>
    <s v="Bonnett, Sarah"/>
    <s v="Internal"/>
    <d v="2016-06-30T00:00:00"/>
    <d v="2016-09-26T00:00:00"/>
    <x v="1"/>
    <n v="63"/>
    <n v="88"/>
    <s v="2016"/>
    <s v="September"/>
    <x v="3"/>
    <x v="6"/>
  </r>
  <r>
    <s v="ID00464"/>
    <s v="OEM/Private Label Prod Mgr"/>
    <s v="Marketing"/>
    <s v="UK"/>
    <x v="0"/>
    <s v="Other"/>
    <s v="Internal"/>
    <d v="2016-06-30T00:00:00"/>
    <d v="2016-07-31T00:00:00"/>
    <x v="1"/>
    <n v="22"/>
    <n v="31"/>
    <s v="2016"/>
    <s v="July"/>
    <x v="3"/>
    <x v="6"/>
  </r>
  <r>
    <s v="ID00306"/>
    <s v="Senior MSK Physiotherapist"/>
    <s v="Health &amp; Dental Clinics"/>
    <s v="UK"/>
    <x v="0"/>
    <s v="Ghedia, Deesha"/>
    <s v="Direct"/>
    <d v="2016-07-01T00:00:00"/>
    <d v="2016-11-29T00:00:00"/>
    <x v="1"/>
    <n v="108"/>
    <n v="151"/>
    <s v="2016"/>
    <s v="November"/>
    <x v="2"/>
    <x v="6"/>
  </r>
  <r>
    <s v="ID00467"/>
    <s v="Product Manager Advanced Planning &amp; Scheduling"/>
    <s v="Marketing"/>
    <s v="India"/>
    <x v="2"/>
    <s v="Other"/>
    <s v="Internal"/>
    <d v="2016-07-04T00:00:00"/>
    <d v="2016-12-03T00:00:00"/>
    <x v="1"/>
    <n v="110"/>
    <n v="152"/>
    <s v="2016"/>
    <s v="December"/>
    <x v="2"/>
    <x v="6"/>
  </r>
  <r>
    <s v="ID00466"/>
    <s v="Vertical Marketing Manager"/>
    <s v="Marketing"/>
    <s v="UK"/>
    <x v="0"/>
    <s v="Other"/>
    <s v="Internal"/>
    <d v="2016-07-08T00:00:00"/>
    <s v=""/>
    <x v="0"/>
    <n v="1591"/>
    <n v="2226.9085829861142"/>
    <s v=""/>
    <s v=""/>
    <x v="0"/>
    <x v="0"/>
  </r>
  <r>
    <s v="ID00309"/>
    <s v="HSBC Centre Manager-C.Wharf"/>
    <s v="Health &amp; Dental Clinics"/>
    <s v="UK"/>
    <x v="0"/>
    <s v="Bonnett, Sarah"/>
    <s v="Internal"/>
    <d v="2016-07-12T00:00:00"/>
    <d v="2016-10-01T00:00:00"/>
    <x v="1"/>
    <n v="59"/>
    <n v="81"/>
    <s v="2016"/>
    <s v="October"/>
    <x v="2"/>
    <x v="6"/>
  </r>
  <r>
    <s v="ID00336"/>
    <s v="Hygienist-32 hours per month"/>
    <s v="Health &amp; Dental Clinics"/>
    <s v="UK"/>
    <x v="0"/>
    <s v="Bonnett, Sarah"/>
    <s v="Direct"/>
    <d v="2016-07-18T00:00:00"/>
    <d v="2016-11-23T00:00:00"/>
    <x v="1"/>
    <n v="93"/>
    <n v="128"/>
    <s v="2016"/>
    <s v="November"/>
    <x v="2"/>
    <x v="6"/>
  </r>
  <r>
    <s v="ID00199"/>
    <s v="Investigation Engineer – Disposables"/>
    <s v="Engineering"/>
    <s v="UK"/>
    <x v="0"/>
    <s v="Bonnett, Sarah"/>
    <s v="Direct"/>
    <d v="2016-07-20T00:00:00"/>
    <s v=""/>
    <x v="0"/>
    <n v="1583"/>
    <n v="2214.9085829861142"/>
    <s v=""/>
    <s v=""/>
    <x v="0"/>
    <x v="0"/>
  </r>
  <r>
    <s v="ID00298"/>
    <s v="Specialist Dental Nurse-Part Time"/>
    <s v="Health &amp; Dental Clinics"/>
    <s v="UK"/>
    <x v="0"/>
    <s v="Beck, James"/>
    <s v="Admin"/>
    <d v="2016-07-22T00:00:00"/>
    <d v="2016-11-09T00:00:00"/>
    <x v="1"/>
    <n v="79"/>
    <n v="110"/>
    <s v="2016"/>
    <s v="November"/>
    <x v="2"/>
    <x v="6"/>
  </r>
  <r>
    <s v="ID00300"/>
    <s v="Adminstrator BBH"/>
    <s v="Health &amp; Dental Clinics"/>
    <s v="UK"/>
    <x v="0"/>
    <s v="Thakrar, Sweta"/>
    <s v="Internal"/>
    <d v="2016-07-26T00:00:00"/>
    <d v="2016-10-22T00:00:00"/>
    <x v="1"/>
    <n v="64"/>
    <n v="88"/>
    <s v="2016"/>
    <s v="October"/>
    <x v="2"/>
    <x v="6"/>
  </r>
  <r>
    <s v="ID00308"/>
    <s v="Health Advisor Kings Cross"/>
    <s v="Health &amp; Dental Clinics"/>
    <s v="UK"/>
    <x v="0"/>
    <s v="Beck, James"/>
    <s v="Direct"/>
    <d v="2016-07-28T00:00:00"/>
    <d v="2016-11-29T00:00:00"/>
    <x v="1"/>
    <n v="89"/>
    <n v="124"/>
    <s v="2016"/>
    <s v="November"/>
    <x v="2"/>
    <x v="6"/>
  </r>
  <r>
    <s v="ID00311"/>
    <s v="Dental Administrator/Receptionist"/>
    <s v="Health &amp; Dental Clinics"/>
    <s v="UK"/>
    <x v="0"/>
    <s v="Parsons, Laura"/>
    <s v="Direct"/>
    <d v="2016-07-28T00:00:00"/>
    <d v="2016-10-02T00:00:00"/>
    <x v="1"/>
    <n v="47"/>
    <n v="66"/>
    <s v="2016"/>
    <s v="October"/>
    <x v="2"/>
    <x v="6"/>
  </r>
  <r>
    <s v="ID00303"/>
    <s v="Associate Dentist PT"/>
    <s v="Health &amp; Dental Clinics"/>
    <s v="UK"/>
    <x v="0"/>
    <s v="Beck, James"/>
    <s v="Direct"/>
    <d v="2016-07-29T00:00:00"/>
    <d v="2016-08-19T00:00:00"/>
    <x v="1"/>
    <n v="16"/>
    <n v="21"/>
    <s v="2016"/>
    <s v="August"/>
    <x v="3"/>
    <x v="6"/>
  </r>
  <r>
    <s v="ID00318"/>
    <s v="Bank OHA role, National"/>
    <s v="Health &amp; Dental Clinics"/>
    <s v="UK"/>
    <x v="0"/>
    <s v="Ghedia, Deesha"/>
    <s v="Direct"/>
    <d v="2016-07-29T00:00:00"/>
    <d v="2016-08-23T00:00:00"/>
    <x v="1"/>
    <n v="18"/>
    <n v="25"/>
    <s v="2016"/>
    <s v="August"/>
    <x v="3"/>
    <x v="6"/>
  </r>
  <r>
    <s v="ID00468"/>
    <s v="Product Marketing Manager"/>
    <s v="Marketing"/>
    <s v="Germany"/>
    <x v="0"/>
    <s v="Other"/>
    <s v="Internal"/>
    <d v="2016-07-29T00:00:00"/>
    <s v=""/>
    <x v="0"/>
    <n v="1576"/>
    <n v="2205.9085829861142"/>
    <s v=""/>
    <s v=""/>
    <x v="0"/>
    <x v="0"/>
  </r>
  <r>
    <s v="ID00317"/>
    <s v="Support Co-ordinator- FTC 6 months"/>
    <s v="Health &amp; Dental Clinics"/>
    <s v="UK"/>
    <x v="0"/>
    <s v="Bonnett, Sarah"/>
    <s v="Internal"/>
    <d v="2016-08-02T00:00:00"/>
    <d v="2016-09-01T00:00:00"/>
    <x v="1"/>
    <n v="23"/>
    <n v="30"/>
    <s v="2016"/>
    <s v="September"/>
    <x v="3"/>
    <x v="6"/>
  </r>
  <r>
    <s v="ID00323"/>
    <s v="Dermatologist-West End"/>
    <s v="Health &amp; Dental Clinics"/>
    <s v="UK"/>
    <x v="0"/>
    <s v="Bonnett, Sarah"/>
    <s v="Direct"/>
    <d v="2016-08-03T00:00:00"/>
    <d v="2016-10-03T00:00:00"/>
    <x v="1"/>
    <n v="44"/>
    <n v="61"/>
    <s v="2016"/>
    <s v="October"/>
    <x v="2"/>
    <x v="6"/>
  </r>
  <r>
    <s v="ID00316"/>
    <s v="Adminstrator"/>
    <s v="Health &amp; Dental Clinics"/>
    <s v="UK"/>
    <x v="0"/>
    <s v="Ghedia, Deesha"/>
    <s v="Direct"/>
    <d v="2016-08-04T00:00:00"/>
    <d v="2016-11-30T00:00:00"/>
    <x v="1"/>
    <n v="85"/>
    <n v="118"/>
    <s v="2016"/>
    <s v="November"/>
    <x v="2"/>
    <x v="6"/>
  </r>
  <r>
    <s v="ID00327"/>
    <s v="OHA part time, Glasgow "/>
    <s v="Health &amp; Dental Clinics"/>
    <s v="UK"/>
    <x v="0"/>
    <s v="Salles, Carli"/>
    <s v="Direct"/>
    <d v="2016-08-05T00:00:00"/>
    <d v="2016-09-25T00:00:00"/>
    <x v="1"/>
    <n v="36"/>
    <n v="51"/>
    <s v="2016"/>
    <s v="September"/>
    <x v="3"/>
    <x v="6"/>
  </r>
  <r>
    <s v="ID00319"/>
    <s v="FTC- CPT Pharmacist"/>
    <s v="Health &amp; Dental Clinics"/>
    <s v="UK"/>
    <x v="0"/>
    <s v="Salles, Carli"/>
    <s v="Direct"/>
    <d v="2016-08-08T00:00:00"/>
    <d v="2016-10-03T00:00:00"/>
    <x v="1"/>
    <n v="41"/>
    <n v="56"/>
    <s v="2016"/>
    <s v="October"/>
    <x v="2"/>
    <x v="6"/>
  </r>
  <r>
    <s v="ID00330"/>
    <s v="Dental Receptionist/Administrator"/>
    <s v="Health &amp; Dental Clinics"/>
    <s v="UK"/>
    <x v="0"/>
    <s v="Bonnett, Sarah"/>
    <s v="Direct"/>
    <d v="2016-08-17T00:00:00"/>
    <d v="2016-12-21T00:00:00"/>
    <x v="1"/>
    <n v="91"/>
    <n v="126"/>
    <s v="2016"/>
    <s v="December"/>
    <x v="2"/>
    <x v="6"/>
  </r>
  <r>
    <s v="ID00326"/>
    <s v="Centre Manager-Reading- FTC 6months"/>
    <s v="Health &amp; Dental Clinics"/>
    <s v="UK"/>
    <x v="0"/>
    <s v="Beck, James"/>
    <s v="Internal"/>
    <d v="2016-08-19T00:00:00"/>
    <d v="2016-08-26T00:00:00"/>
    <x v="1"/>
    <n v="6"/>
    <n v="7"/>
    <s v="2016"/>
    <s v="August"/>
    <x v="3"/>
    <x v="6"/>
  </r>
  <r>
    <s v="ID00320"/>
    <s v="Admin -  3 days Nottingham"/>
    <s v="Health &amp; Dental Clinics"/>
    <s v="UK"/>
    <x v="0"/>
    <s v="Beck, James"/>
    <s v="Direct"/>
    <d v="2016-08-22T00:00:00"/>
    <s v=""/>
    <x v="0"/>
    <n v="1560"/>
    <n v="2181.9085829861142"/>
    <s v=""/>
    <s v=""/>
    <x v="0"/>
    <x v="0"/>
  </r>
  <r>
    <s v="ID00322"/>
    <s v="Health Promotion/ London Float Health Adviser"/>
    <s v="Health &amp; Dental Clinics"/>
    <s v="UK"/>
    <x v="0"/>
    <s v="Parsons, Laura"/>
    <s v="Direct"/>
    <d v="2016-08-31T00:00:00"/>
    <d v="2016-11-29T00:00:00"/>
    <x v="1"/>
    <n v="65"/>
    <n v="90"/>
    <s v="2016"/>
    <s v="November"/>
    <x v="2"/>
    <x v="6"/>
  </r>
  <r>
    <s v="ID00329"/>
    <s v="Health Promotion Co-ordinator "/>
    <s v="Health &amp; Dental Clinics"/>
    <s v="UK"/>
    <x v="0"/>
    <s v="Bonnett, Sarah"/>
    <s v="Internal"/>
    <d v="2016-08-31T00:00:00"/>
    <d v="2016-10-02T00:00:00"/>
    <x v="1"/>
    <n v="23"/>
    <n v="32"/>
    <s v="2016"/>
    <s v="October"/>
    <x v="2"/>
    <x v="6"/>
  </r>
  <r>
    <s v="ID00331"/>
    <s v="Senior Physiotherapist "/>
    <s v="Health &amp; Dental Clinics"/>
    <s v="UK"/>
    <x v="0"/>
    <s v="Bonnett, Sarah"/>
    <s v="Direct"/>
    <d v="2016-08-31T00:00:00"/>
    <d v="2016-09-28T00:00:00"/>
    <x v="1"/>
    <n v="21"/>
    <n v="28"/>
    <s v="2016"/>
    <s v="September"/>
    <x v="3"/>
    <x v="6"/>
  </r>
  <r>
    <s v="ID00335"/>
    <s v="Qualified Dental Nurse x 2"/>
    <s v="Health &amp; Dental Clinics"/>
    <s v="UK"/>
    <x v="0"/>
    <s v="Beck, James"/>
    <s v="Direct"/>
    <d v="2016-09-06T00:00:00"/>
    <d v="2016-12-16T00:00:00"/>
    <x v="1"/>
    <n v="74"/>
    <n v="101"/>
    <s v="2016"/>
    <s v="December"/>
    <x v="2"/>
    <x v="6"/>
  </r>
  <r>
    <s v="ID00346"/>
    <s v="Dental Receptionist "/>
    <s v="Health &amp; Dental Clinics"/>
    <s v="UK"/>
    <x v="0"/>
    <s v="Parsons, Laura"/>
    <s v="Direct"/>
    <d v="2016-09-06T00:00:00"/>
    <d v="2016-11-30T00:00:00"/>
    <x v="1"/>
    <n v="62"/>
    <n v="85"/>
    <s v="2016"/>
    <s v="November"/>
    <x v="2"/>
    <x v="6"/>
  </r>
  <r>
    <s v="ID00332"/>
    <s v="Occupational Health Advisor"/>
    <s v="Health &amp; Dental Clinics"/>
    <s v="UK"/>
    <x v="0"/>
    <s v="Bonnett, Sarah"/>
    <s v="Internal"/>
    <d v="2016-09-07T00:00:00"/>
    <s v=""/>
    <x v="0"/>
    <n v="1548"/>
    <n v="2165.9085829861142"/>
    <s v=""/>
    <s v=""/>
    <x v="0"/>
    <x v="0"/>
  </r>
  <r>
    <s v="ID00197"/>
    <s v="Electrical/Electronic Engineer"/>
    <s v="Engineering"/>
    <s v="UK"/>
    <x v="0"/>
    <s v="Bonnett, Sarah"/>
    <s v="Direct"/>
    <d v="2016-09-09T00:00:00"/>
    <d v="2016-11-23T00:00:00"/>
    <x v="1"/>
    <n v="54"/>
    <n v="75"/>
    <s v="2016"/>
    <s v="November"/>
    <x v="2"/>
    <x v="6"/>
  </r>
  <r>
    <s v="ID00333"/>
    <s v="Dental Nurse / Receptionist "/>
    <s v="Health &amp; Dental Clinics"/>
    <s v="UK"/>
    <x v="0"/>
    <s v="Bonnett, Sarah"/>
    <s v="Direct"/>
    <d v="2016-09-12T00:00:00"/>
    <d v="2016-12-06T00:00:00"/>
    <x v="1"/>
    <n v="62"/>
    <n v="85"/>
    <s v="2016"/>
    <s v="December"/>
    <x v="2"/>
    <x v="6"/>
  </r>
  <r>
    <s v="ID00198"/>
    <s v="Regulatory Affairs Specialist"/>
    <s v="Engineering"/>
    <s v="UK"/>
    <x v="0"/>
    <s v="Marshall-Conn, Stephanie"/>
    <s v="Agency"/>
    <d v="2016-09-13T00:00:00"/>
    <d v="2016-10-26T00:00:00"/>
    <x v="1"/>
    <n v="32"/>
    <n v="43"/>
    <s v="2016"/>
    <s v="October"/>
    <x v="2"/>
    <x v="6"/>
  </r>
  <r>
    <s v="ID00334"/>
    <s v="OHA - Bank Nurse"/>
    <s v="Health &amp; Dental Clinics"/>
    <s v="UK"/>
    <x v="0"/>
    <s v="Beck, James"/>
    <s v="Direct"/>
    <d v="2016-09-13T00:00:00"/>
    <d v="2016-11-01T00:00:00"/>
    <x v="1"/>
    <n v="36"/>
    <n v="49"/>
    <s v="2016"/>
    <s v="November"/>
    <x v="2"/>
    <x v="6"/>
  </r>
  <r>
    <s v="ID00324"/>
    <s v="Dental Nurse FTC"/>
    <s v="Health &amp; Dental Clinics"/>
    <s v="UK"/>
    <x v="0"/>
    <s v="Ghedia, Deesha"/>
    <s v="Direct"/>
    <d v="2016-09-14T00:00:00"/>
    <d v="2016-09-22T00:00:00"/>
    <x v="1"/>
    <n v="7"/>
    <n v="8"/>
    <s v="2016"/>
    <s v="September"/>
    <x v="3"/>
    <x v="6"/>
  </r>
  <r>
    <s v="ID00325"/>
    <s v="Trainee Laboratory Technician"/>
    <s v="Health &amp; Dental Clinics"/>
    <s v="UK"/>
    <x v="0"/>
    <s v="Beck, James"/>
    <s v="Admin"/>
    <d v="2016-09-14T00:00:00"/>
    <d v="2016-09-23T00:00:00"/>
    <x v="1"/>
    <n v="8"/>
    <n v="9"/>
    <s v="2016"/>
    <s v="September"/>
    <x v="3"/>
    <x v="6"/>
  </r>
  <r>
    <s v="ID00337"/>
    <s v="Receptionist Administrator"/>
    <s v="Health &amp; Dental Clinics"/>
    <s v="UK"/>
    <x v="0"/>
    <s v="Bonnett, Sarah"/>
    <s v="Direct"/>
    <d v="2016-09-14T00:00:00"/>
    <d v="2016-11-18T00:00:00"/>
    <x v="1"/>
    <n v="48"/>
    <n v="65"/>
    <s v="2016"/>
    <s v="November"/>
    <x v="2"/>
    <x v="6"/>
  </r>
  <r>
    <s v="ID00342"/>
    <s v="Operational Process Manager"/>
    <s v="Health &amp; Dental Clinics"/>
    <s v="UK"/>
    <x v="0"/>
    <s v="Beck, James"/>
    <s v="Internal"/>
    <d v="2016-09-19T00:00:00"/>
    <d v="2016-12-20T00:00:00"/>
    <x v="1"/>
    <n v="67"/>
    <n v="92"/>
    <s v="2016"/>
    <s v="December"/>
    <x v="2"/>
    <x v="6"/>
  </r>
  <r>
    <s v="ID00339"/>
    <s v="Practice Nurse"/>
    <s v="Health &amp; Dental Clinics"/>
    <s v="UK"/>
    <x v="0"/>
    <s v="Beck, James"/>
    <s v="Direct"/>
    <d v="2016-09-20T00:00:00"/>
    <d v="2016-09-26T00:00:00"/>
    <x v="1"/>
    <n v="5"/>
    <n v="6"/>
    <s v="2016"/>
    <s v="September"/>
    <x v="3"/>
    <x v="6"/>
  </r>
  <r>
    <s v="ID00338"/>
    <s v="Central Admin Team Leader"/>
    <s v="Health &amp; Dental Clinics"/>
    <s v="UK"/>
    <x v="0"/>
    <s v="Parsons, Laura"/>
    <s v="Internal"/>
    <d v="2016-09-23T00:00:00"/>
    <s v=""/>
    <x v="0"/>
    <n v="1536"/>
    <n v="2149.9085829861142"/>
    <s v=""/>
    <s v=""/>
    <x v="0"/>
    <x v="0"/>
  </r>
  <r>
    <s v="ID00347"/>
    <s v="Dermatology Nurse"/>
    <s v="Health &amp; Dental Clinics"/>
    <s v="UK"/>
    <x v="0"/>
    <s v="Bonnett, Sarah"/>
    <s v="Direct"/>
    <d v="2016-09-26T00:00:00"/>
    <s v=""/>
    <x v="0"/>
    <n v="1535"/>
    <n v="2146.9085829861142"/>
    <s v=""/>
    <s v=""/>
    <x v="0"/>
    <x v="0"/>
  </r>
  <r>
    <s v="ID00390"/>
    <s v="Lawyer - Business Finance"/>
    <s v="Legal"/>
    <s v="UK"/>
    <x v="0"/>
    <s v="Other"/>
    <s v="Direct"/>
    <d v="2016-09-26T00:00:00"/>
    <d v="2016-11-11T00:00:00"/>
    <x v="1"/>
    <n v="35"/>
    <n v="46"/>
    <s v="2016"/>
    <s v="November"/>
    <x v="2"/>
    <x v="6"/>
  </r>
  <r>
    <s v="ID00651"/>
    <s v="Lawyer - Business Finance"/>
    <s v="Legal"/>
    <s v="UK"/>
    <x v="0"/>
    <s v="Liburd"/>
    <s v="Agency"/>
    <d v="2016-09-26T00:00:00"/>
    <s v=""/>
    <x v="0"/>
    <n v="1535"/>
    <n v="2146.9085829861142"/>
    <s v=""/>
    <s v=""/>
    <x v="0"/>
    <x v="0"/>
  </r>
  <r>
    <s v="ID00657"/>
    <s v="IT Developer"/>
    <s v="Chief Operating Office"/>
    <s v="UK"/>
    <x v="0"/>
    <s v="Victory"/>
    <s v="Agency"/>
    <d v="2016-10-03T00:00:00"/>
    <d v="2016-11-19T00:00:00"/>
    <x v="1"/>
    <n v="35"/>
    <n v="47"/>
    <s v="2016"/>
    <s v="November"/>
    <x v="2"/>
    <x v="6"/>
  </r>
  <r>
    <s v="ID00669"/>
    <s v="Assistant Financial Accountant"/>
    <s v="Chief Finance Office"/>
    <s v="UK"/>
    <x v="0"/>
    <s v="Shufflebotham"/>
    <s v="Agency"/>
    <d v="2016-10-05T00:00:00"/>
    <d v="2016-12-15T00:00:00"/>
    <x v="1"/>
    <n v="52"/>
    <n v="71"/>
    <s v="2016"/>
    <s v="December"/>
    <x v="2"/>
    <x v="6"/>
  </r>
  <r>
    <s v="ID00677"/>
    <s v="Head of Marketing, Consumer Lending"/>
    <s v="Consumer"/>
    <s v="UK"/>
    <x v="0"/>
    <s v="Victory"/>
    <s v="Referral"/>
    <d v="2016-10-05T00:00:00"/>
    <d v="2016-11-15T00:00:00"/>
    <x v="1"/>
    <n v="30"/>
    <n v="41"/>
    <s v="2016"/>
    <s v="November"/>
    <x v="2"/>
    <x v="6"/>
  </r>
  <r>
    <s v="ID00352"/>
    <s v="MSK Physician (Sessional)"/>
    <s v="Health &amp; Dental Clinics"/>
    <s v="UK"/>
    <x v="0"/>
    <s v="Bonnett, Sarah"/>
    <s v="Direct"/>
    <d v="2016-10-06T00:00:00"/>
    <d v="2016-11-18T00:00:00"/>
    <x v="1"/>
    <n v="32"/>
    <n v="43"/>
    <s v="2016"/>
    <s v="November"/>
    <x v="2"/>
    <x v="6"/>
  </r>
  <r>
    <s v="ID00343"/>
    <s v="Primary care Dr Glasgow"/>
    <s v="Health &amp; Dental Clinics"/>
    <s v="UK"/>
    <x v="0"/>
    <s v="Parsons, Laura"/>
    <s v="Referral"/>
    <d v="2016-10-07T00:00:00"/>
    <d v="2016-10-14T00:00:00"/>
    <x v="1"/>
    <n v="6"/>
    <n v="7"/>
    <s v="2016"/>
    <s v="October"/>
    <x v="2"/>
    <x v="6"/>
  </r>
  <r>
    <s v="ID00349"/>
    <s v="Advanced Physiotherapy Practitioner"/>
    <s v="Health &amp; Dental Clinics"/>
    <s v="UK"/>
    <x v="0"/>
    <s v="Beck, James"/>
    <s v="Direct"/>
    <d v="2016-10-10T00:00:00"/>
    <d v="2016-11-25T00:00:00"/>
    <x v="1"/>
    <n v="35"/>
    <n v="46"/>
    <s v="2016"/>
    <s v="November"/>
    <x v="2"/>
    <x v="6"/>
  </r>
  <r>
    <s v="ID00666"/>
    <s v="CR Manager Asset Finance"/>
    <s v="Group Risk"/>
    <s v="UK"/>
    <x v="0"/>
    <s v="Liburd"/>
    <s v="Referral"/>
    <d v="2016-10-10T00:00:00"/>
    <d v="2016-10-17T00:00:00"/>
    <x v="1"/>
    <n v="6"/>
    <n v="7"/>
    <s v="2016"/>
    <s v="October"/>
    <x v="2"/>
    <x v="6"/>
  </r>
  <r>
    <s v="ID00671"/>
    <s v="Pricing Manager"/>
    <s v="Consumer"/>
    <s v="UK"/>
    <x v="0"/>
    <s v="Victory"/>
    <s v="Agency"/>
    <d v="2016-10-11T00:00:00"/>
    <d v="2016-12-01T00:00:00"/>
    <x v="1"/>
    <n v="38"/>
    <n v="51"/>
    <s v="2016"/>
    <s v="December"/>
    <x v="2"/>
    <x v="6"/>
  </r>
  <r>
    <s v="ID00194"/>
    <s v="Electrical/Mechanical Technician"/>
    <s v="Engineering"/>
    <s v="Spain"/>
    <x v="0"/>
    <s v="Bonnett, Sarah"/>
    <s v="Direct"/>
    <d v="2016-10-12T00:00:00"/>
    <d v="2016-12-18T00:00:00"/>
    <x v="1"/>
    <n v="48"/>
    <n v="67"/>
    <s v="2016"/>
    <s v="December"/>
    <x v="2"/>
    <x v="6"/>
  </r>
  <r>
    <s v="ID00672"/>
    <s v="Portfolio Manager"/>
    <s v="Business Finance"/>
    <s v="UK"/>
    <x v="0"/>
    <s v="Victory"/>
    <s v="Direct"/>
    <d v="2016-10-12T00:00:00"/>
    <d v="2016-10-19T00:00:00"/>
    <x v="1"/>
    <n v="6"/>
    <n v="7"/>
    <s v="2016"/>
    <s v="October"/>
    <x v="2"/>
    <x v="6"/>
  </r>
  <r>
    <s v="ID00345"/>
    <s v="Administrator / Receptionist"/>
    <s v="Health &amp; Dental Clinics"/>
    <s v="UK"/>
    <x v="0"/>
    <s v="Clements, Michael"/>
    <s v="Direct"/>
    <d v="2016-10-14T00:00:00"/>
    <d v="2016-11-20T00:00:00"/>
    <x v="1"/>
    <n v="26"/>
    <n v="37"/>
    <s v="2016"/>
    <s v="November"/>
    <x v="2"/>
    <x v="6"/>
  </r>
  <r>
    <s v="ID00340"/>
    <s v="Receptionist/Administrator "/>
    <s v="Health &amp; Dental Clinics"/>
    <s v="UK"/>
    <x v="0"/>
    <s v="Bonnett, Sarah"/>
    <s v="Direct"/>
    <d v="2016-10-17T00:00:00"/>
    <s v=""/>
    <x v="0"/>
    <n v="1520"/>
    <n v="2125.9085829861142"/>
    <s v=""/>
    <s v=""/>
    <x v="0"/>
    <x v="0"/>
  </r>
  <r>
    <s v="ID00353"/>
    <s v="Dental Health clinic receptionist"/>
    <s v="Health &amp; Dental Clinics"/>
    <s v="UK"/>
    <x v="0"/>
    <s v="Parsons, Laura"/>
    <s v="Direct"/>
    <d v="2016-10-17T00:00:00"/>
    <s v=""/>
    <x v="0"/>
    <n v="1520"/>
    <n v="2125.9085829861142"/>
    <s v=""/>
    <s v=""/>
    <x v="0"/>
    <x v="0"/>
  </r>
  <r>
    <s v="ID00389"/>
    <s v="Assistant Company Secretary"/>
    <s v="Legal"/>
    <s v="UK"/>
    <x v="0"/>
    <s v="Other"/>
    <s v="Direct"/>
    <d v="2016-10-20T00:00:00"/>
    <d v="2016-10-30T00:00:00"/>
    <x v="1"/>
    <n v="7"/>
    <n v="10"/>
    <s v="2016"/>
    <s v="October"/>
    <x v="2"/>
    <x v="6"/>
  </r>
  <r>
    <s v="ID00660"/>
    <s v="Assistant Company Secretary"/>
    <s v="Legal"/>
    <s v="UK"/>
    <x v="0"/>
    <s v="Liburd"/>
    <s v="Direct"/>
    <d v="2016-10-20T00:00:00"/>
    <d v="2016-10-20T00:00:00"/>
    <x v="1"/>
    <n v="1"/>
    <n v="0"/>
    <s v="2016"/>
    <s v="October"/>
    <x v="2"/>
    <x v="6"/>
  </r>
  <r>
    <s v="ID00663"/>
    <s v="Senior Analyst - Risk Analytics"/>
    <s v="Group Risk"/>
    <s v="UK"/>
    <x v="0"/>
    <s v="Shufflebotham"/>
    <s v="Agency"/>
    <d v="2016-10-24T00:00:00"/>
    <d v="2016-12-03T00:00:00"/>
    <x v="1"/>
    <n v="30"/>
    <n v="40"/>
    <s v="2016"/>
    <s v="December"/>
    <x v="2"/>
    <x v="6"/>
  </r>
  <r>
    <s v="ID00350"/>
    <s v="Resource Support Coordinator"/>
    <s v="Health &amp; Dental Clinics"/>
    <s v="UK"/>
    <x v="0"/>
    <s v="Beck, James"/>
    <s v="Internal"/>
    <d v="2016-10-25T00:00:00"/>
    <d v="2016-11-01T00:00:00"/>
    <x v="1"/>
    <n v="6"/>
    <n v="7"/>
    <s v="2016"/>
    <s v="November"/>
    <x v="2"/>
    <x v="6"/>
  </r>
  <r>
    <s v="ID00679"/>
    <s v="Pricing Analyst"/>
    <s v="Consumer"/>
    <s v="UK"/>
    <x v="0"/>
    <s v="Victory"/>
    <s v="Agency"/>
    <d v="2016-10-26T00:00:00"/>
    <d v="2016-12-09T00:00:00"/>
    <x v="1"/>
    <n v="33"/>
    <n v="44"/>
    <s v="2016"/>
    <s v="December"/>
    <x v="2"/>
    <x v="6"/>
  </r>
  <r>
    <s v="ID00341"/>
    <s v="Trainee Dental Nurse"/>
    <s v="Health &amp; Dental Clinics"/>
    <s v="UK"/>
    <x v="0"/>
    <s v="Parsons, Laura"/>
    <s v="Admin"/>
    <d v="2016-10-31T00:00:00"/>
    <s v=""/>
    <x v="0"/>
    <n v="1510"/>
    <n v="2111.9085829861142"/>
    <s v=""/>
    <s v=""/>
    <x v="0"/>
    <x v="0"/>
  </r>
  <r>
    <s v="ID00661"/>
    <s v="Insights Analyst"/>
    <s v="Consumer"/>
    <s v="UK"/>
    <x v="0"/>
    <s v="Liburd"/>
    <s v="Internal"/>
    <d v="2016-11-01T00:00:00"/>
    <d v="2016-11-10T00:00:00"/>
    <x v="1"/>
    <n v="8"/>
    <n v="9"/>
    <s v="2016"/>
    <s v="November"/>
    <x v="2"/>
    <x v="6"/>
  </r>
  <r>
    <s v="ID00670"/>
    <s v="Partner Manager"/>
    <s v="Chief Operating Office"/>
    <s v="UK"/>
    <x v="0"/>
    <s v="Liburd"/>
    <s v="Referral"/>
    <d v="2016-11-04T00:00:00"/>
    <d v="2016-11-24T00:00:00"/>
    <x v="1"/>
    <n v="15"/>
    <n v="20"/>
    <s v="2016"/>
    <s v="November"/>
    <x v="2"/>
    <x v="6"/>
  </r>
  <r>
    <s v="ID00393"/>
    <s v="Shipper Receiver"/>
    <s v="Manufacturing"/>
    <s v="USA"/>
    <x v="1"/>
    <s v="Other"/>
    <s v="Referral"/>
    <d v="2016-11-08T00:00:00"/>
    <d v="2016-11-23T00:00:00"/>
    <x v="1"/>
    <n v="12"/>
    <n v="15"/>
    <s v="2016"/>
    <s v="November"/>
    <x v="2"/>
    <x v="6"/>
  </r>
  <r>
    <s v="ID00348"/>
    <s v="Dental  Nurse"/>
    <s v="Health &amp; Dental Clinics"/>
    <s v="UK"/>
    <x v="0"/>
    <s v="Clements, Michael"/>
    <s v="Direct"/>
    <d v="2016-11-15T00:00:00"/>
    <d v="2016-12-12T00:00:00"/>
    <x v="1"/>
    <n v="20"/>
    <n v="27"/>
    <s v="2016"/>
    <s v="December"/>
    <x v="2"/>
    <x v="6"/>
  </r>
  <r>
    <s v="ID00351"/>
    <s v="Health Advisor - Citi"/>
    <s v="Health &amp; Dental Clinics"/>
    <s v="UK"/>
    <x v="0"/>
    <s v="Beck, James"/>
    <s v="Internal"/>
    <d v="2016-11-15T00:00:00"/>
    <d v="2016-12-10T00:00:00"/>
    <x v="1"/>
    <n v="19"/>
    <n v="25"/>
    <s v="2016"/>
    <s v="December"/>
    <x v="2"/>
    <x v="6"/>
  </r>
  <r>
    <s v="ID00344"/>
    <s v="Bank – OHA/OH Practice Nurse"/>
    <s v="Health &amp; Dental Clinics"/>
    <s v="UK"/>
    <x v="0"/>
    <s v="Bonnett, Sarah"/>
    <s v="Direct"/>
    <d v="2016-11-18T00:00:00"/>
    <s v=""/>
    <x v="0"/>
    <n v="1496"/>
    <n v="2093.9085829861142"/>
    <s v=""/>
    <s v=""/>
    <x v="0"/>
    <x v="0"/>
  </r>
  <r>
    <s v="ID00392"/>
    <s v="Welder (2nd Shift)"/>
    <s v="Manufacturing"/>
    <s v="USA"/>
    <x v="1"/>
    <s v="Other"/>
    <s v="Direct"/>
    <d v="2016-11-20T00:00:00"/>
    <d v="2016-12-09T00:00:00"/>
    <x v="1"/>
    <n v="15"/>
    <n v="19"/>
    <s v="2016"/>
    <s v="December"/>
    <x v="2"/>
    <x v="6"/>
  </r>
  <r>
    <s v="ID00674"/>
    <s v="Lawyer"/>
    <s v="Legal"/>
    <s v="UK"/>
    <x v="0"/>
    <s v="Liburd"/>
    <s v="Agency"/>
    <d v="2016-11-20T00:00:00"/>
    <d v="2016-12-21T00:00:00"/>
    <x v="1"/>
    <n v="23"/>
    <n v="31"/>
    <s v="2016"/>
    <s v="December"/>
    <x v="2"/>
    <x v="6"/>
  </r>
  <r>
    <s v="ID00652"/>
    <s v="Assistant Financial Accountant"/>
    <s v="Chief Finance Office"/>
    <s v="UK"/>
    <x v="0"/>
    <s v="Shufflebotham"/>
    <s v="Agency"/>
    <d v="2016-11-22T00:00:00"/>
    <d v="2016-12-25T00:00:00"/>
    <x v="1"/>
    <n v="24"/>
    <n v="33"/>
    <s v="2016"/>
    <s v="December"/>
    <x v="2"/>
    <x v="6"/>
  </r>
  <r>
    <s v="ID00681"/>
    <s v="Cognos TM1 Developer"/>
    <s v="Chief Operating Office"/>
    <s v="UK"/>
    <x v="0"/>
    <s v="Liburd"/>
    <s v="Direct"/>
    <d v="2016-11-28T00:00:00"/>
    <d v="2016-12-06T00:00:00"/>
    <x v="1"/>
    <n v="7"/>
    <n v="8"/>
    <s v="2016"/>
    <s v="December"/>
    <x v="2"/>
    <x v="6"/>
  </r>
  <r>
    <s v="ID00716"/>
    <s v="Market &amp; Liquidity Risk Analyst"/>
    <s v="Group Risk"/>
    <s v="UK"/>
    <x v="0"/>
    <s v="Shufflebotham"/>
    <s v="Direct"/>
    <d v="2016-11-28T00:00:00"/>
    <d v="2016-12-07T00:00:00"/>
    <x v="1"/>
    <n v="8"/>
    <n v="9"/>
    <s v="2016"/>
    <s v="December"/>
    <x v="2"/>
    <x v="6"/>
  </r>
  <r>
    <s v="ID00692"/>
    <s v="Project Manager / Business Analyst – Business Finance"/>
    <s v="Chief Operating Office"/>
    <s v="UK"/>
    <x v="0"/>
    <s v="Liburd"/>
    <s v="Direct"/>
    <d v="2016-11-29T00:00:00"/>
    <d v="2016-12-07T00:00:00"/>
    <x v="1"/>
    <n v="7"/>
    <n v="8"/>
    <s v="2016"/>
    <s v="December"/>
    <x v="2"/>
    <x v="6"/>
  </r>
  <r>
    <s v="ID00748"/>
    <s v="Qlikview Manager"/>
    <s v="Chief Operating Office"/>
    <s v="UK"/>
    <x v="0"/>
    <s v="Liburd"/>
    <s v="Direct"/>
    <d v="2016-11-29T00:00:00"/>
    <d v="2016-12-24T00:00:00"/>
    <x v="1"/>
    <n v="19"/>
    <n v="25"/>
    <s v="2016"/>
    <s v="December"/>
    <x v="2"/>
    <x v="6"/>
  </r>
  <r>
    <s v="ID00730"/>
    <s v="ETL Developer"/>
    <s v="Chief Operating Office"/>
    <s v="UK"/>
    <x v="0"/>
    <s v="Victory"/>
    <s v="Direct"/>
    <d v="2016-11-30T00:00:00"/>
    <d v="2016-12-05T00:00:00"/>
    <x v="1"/>
    <n v="4"/>
    <n v="5"/>
    <s v="2016"/>
    <s v="December"/>
    <x v="2"/>
    <x v="6"/>
  </r>
  <r>
    <s v="ID00698"/>
    <s v="Lending Manager"/>
    <s v="Property Finance"/>
    <s v="UK"/>
    <x v="0"/>
    <s v="Shufflebotham"/>
    <s v="Referral"/>
    <d v="2016-12-01T00:00:00"/>
    <d v="2016-12-12T00:00:00"/>
    <x v="1"/>
    <n v="8"/>
    <n v="11"/>
    <s v="2016"/>
    <s v="December"/>
    <x v="2"/>
    <x v="6"/>
  </r>
  <r>
    <s v="ID00400"/>
    <s v="Welder"/>
    <s v="Manufacturing"/>
    <s v="USA"/>
    <x v="1"/>
    <s v="Other"/>
    <s v="Direct"/>
    <d v="2016-12-02T00:00:00"/>
    <d v="2016-12-18T00:00:00"/>
    <x v="1"/>
    <n v="11"/>
    <n v="16"/>
    <s v="2016"/>
    <s v="December"/>
    <x v="2"/>
    <x v="6"/>
  </r>
  <r>
    <s v="ID00701"/>
    <s v="Complaints Assistant – 6 Month FTC"/>
    <s v="Consumer"/>
    <s v="UK"/>
    <x v="0"/>
    <s v="Liburd"/>
    <s v="Referral"/>
    <d v="2016-12-06T00:00:00"/>
    <d v="2016-12-25T00:00:00"/>
    <x v="1"/>
    <n v="14"/>
    <n v="19"/>
    <s v="2016"/>
    <s v="December"/>
    <x v="2"/>
    <x v="6"/>
  </r>
  <r>
    <s v="ID00662"/>
    <s v="Buyer"/>
    <s v="Chief Operating Office"/>
    <s v="UK"/>
    <x v="0"/>
    <s v="Shufflebotham"/>
    <s v="Direct"/>
    <d v="2016-12-07T00:00:00"/>
    <d v="2016-12-07T00:00:00"/>
    <x v="1"/>
    <n v="1"/>
    <n v="0"/>
    <s v="2016"/>
    <s v="December"/>
    <x v="2"/>
    <x v="6"/>
  </r>
  <r>
    <s v="ID00761"/>
    <s v="Assistant Relationship Manager"/>
    <s v="Property Finance"/>
    <s v="UK"/>
    <x v="0"/>
    <s v="Shufflebotham"/>
    <s v="Direct"/>
    <d v="2016-12-08T00:00:00"/>
    <d v="2016-12-12T00:00:00"/>
    <x v="1"/>
    <n v="3"/>
    <n v="4"/>
    <s v="2016"/>
    <s v="December"/>
    <x v="2"/>
    <x v="6"/>
  </r>
  <r>
    <s v="ID00204"/>
    <s v="Product Discipline Engineer - Hydraulic Systems"/>
    <s v="Engineering"/>
    <s v="Norway"/>
    <x v="0"/>
    <s v="Marshall-Conn, Stephanie"/>
    <s v="Direct"/>
    <d v="2016-12-09T00:00:00"/>
    <d v="2016-12-12T00:00:00"/>
    <x v="1"/>
    <n v="2"/>
    <n v="3"/>
    <s v="2016"/>
    <s v="December"/>
    <x v="2"/>
    <x v="6"/>
  </r>
  <r>
    <s v="ID00710"/>
    <s v="UAT Tester"/>
    <s v="Property Finance"/>
    <s v="UK"/>
    <x v="0"/>
    <s v="Shufflebotham"/>
    <s v="Direct"/>
    <d v="2016-12-13T00:00:00"/>
    <d v="2016-12-21T00:00:00"/>
    <x v="1"/>
    <n v="7"/>
    <n v="8"/>
    <s v="2016"/>
    <s v="December"/>
    <x v="2"/>
    <x v="6"/>
  </r>
  <r>
    <s v="ID00722"/>
    <s v="Credit Risk Assurance &amp; Analytics Analyst"/>
    <s v="Business Finance"/>
    <s v="UK"/>
    <x v="0"/>
    <s v="Victory"/>
    <s v="Referral"/>
    <d v="2016-12-13T00:00:00"/>
    <d v="2016-12-22T00:00:00"/>
    <x v="1"/>
    <n v="8"/>
    <n v="9"/>
    <s v="2016"/>
    <s v="December"/>
    <x v="2"/>
    <x v="6"/>
  </r>
  <r>
    <s v="ID00706"/>
    <s v="Loan Manager"/>
    <s v="Property Finance"/>
    <s v="UK"/>
    <x v="0"/>
    <s v="Shufflebotham"/>
    <s v="Internal"/>
    <d v="2016-12-14T00:00:00"/>
    <d v="2016-12-21T00:00:00"/>
    <x v="1"/>
    <n v="6"/>
    <n v="7"/>
    <s v="2016"/>
    <s v="December"/>
    <x v="2"/>
    <x v="6"/>
  </r>
  <r>
    <s v="ID00780"/>
    <s v="CSR"/>
    <s v="Chief Operating Office"/>
    <s v="UK"/>
    <x v="0"/>
    <s v="Liburd"/>
    <s v="Referral"/>
    <d v="2016-12-14T00:00:00"/>
    <d v="2016-12-24T00:00:00"/>
    <x v="1"/>
    <n v="8"/>
    <n v="10"/>
    <s v="2016"/>
    <s v="December"/>
    <x v="2"/>
    <x v="6"/>
  </r>
  <r>
    <s v="ID00394"/>
    <s v="Electrical Technician"/>
    <s v="Manufacturing"/>
    <s v="USA"/>
    <x v="1"/>
    <s v="Other"/>
    <s v="Referral"/>
    <d v="2016-12-16T00:00:00"/>
    <d v="2016-12-23T00:00:00"/>
    <x v="1"/>
    <n v="6"/>
    <n v="7"/>
    <s v="2016"/>
    <s v="December"/>
    <x v="2"/>
    <x v="6"/>
  </r>
  <r>
    <s v="ID00736"/>
    <s v="Operations Executive"/>
    <s v="Business Finance"/>
    <s v="UK"/>
    <x v="0"/>
    <s v="Victory"/>
    <s v="Direct"/>
    <d v="2016-12-20T00:00:00"/>
    <d v="2016-12-21T00:00:00"/>
    <x v="1"/>
    <n v="2"/>
    <n v="1"/>
    <s v="2016"/>
    <s v="December"/>
    <x v="2"/>
    <x v="6"/>
  </r>
  <r>
    <s v="ID00397"/>
    <s v="Manufacturing Lead Sr. - 2nd Shift"/>
    <s v="Manufacturing"/>
    <s v="USA"/>
    <x v="1"/>
    <s v="Other"/>
    <s v="Admin"/>
    <d v="2016-12-21T00:00:00"/>
    <s v=""/>
    <x v="0"/>
    <n v="1473"/>
    <n v="2060.9085829861142"/>
    <s v=""/>
    <s v=""/>
    <x v="0"/>
    <x v="0"/>
  </r>
  <r>
    <s v="ID00625"/>
    <s v="Inventory Manager (m/w)"/>
    <s v="Supply Chain"/>
    <s v="Germany"/>
    <x v="0"/>
    <s v="Laurene Delelis"/>
    <s v="Direct"/>
    <d v="2016-12-22T00:00:00"/>
    <d v="2016-12-24T00:00:00"/>
    <x v="1"/>
    <n v="2"/>
    <n v="2"/>
    <s v="2016"/>
    <s v="December"/>
    <x v="2"/>
    <x v="6"/>
  </r>
  <r>
    <s v="ID00682"/>
    <s v="Complaint &amp; Quality Assurance Officer"/>
    <s v="Chief Operating Office"/>
    <s v="UK"/>
    <x v="0"/>
    <s v="Liburd"/>
    <s v="Internal"/>
    <d v="2016-12-22T00:00:00"/>
    <s v=""/>
    <x v="0"/>
    <n v="1472"/>
    <n v="2059.9085829861142"/>
    <s v=""/>
    <s v=""/>
    <x v="0"/>
    <x v="0"/>
  </r>
  <r>
    <s v="ID00756"/>
    <s v="Service Desk Engineer"/>
    <s v="Chief Operating Office"/>
    <s v="UK"/>
    <x v="0"/>
    <s v="Liburd"/>
    <s v="Internal"/>
    <d v="2016-12-22T00:00:00"/>
    <d v="2016-12-23T00:00:00"/>
    <x v="1"/>
    <n v="2"/>
    <n v="1"/>
    <s v="2016"/>
    <s v="December"/>
    <x v="2"/>
    <x v="6"/>
  </r>
  <r>
    <s v="ID00627"/>
    <s v="SCM Daten Manager / Materialstammdaten Manager  (m/w) (Filled)"/>
    <s v="Supply Chain"/>
    <s v="Germany"/>
    <x v="0"/>
    <s v="Laurene Delelis"/>
    <s v="Internal"/>
    <d v="2016-12-23T00:00:00"/>
    <d v="2016-12-25T00:00:00"/>
    <x v="1"/>
    <n v="1"/>
    <n v="2"/>
    <s v="2016"/>
    <s v="December"/>
    <x v="2"/>
    <x v="6"/>
  </r>
  <r>
    <s v="ID00719"/>
    <s v="Deputy Head of Operations"/>
    <s v="Business Finance"/>
    <s v="UK"/>
    <x v="0"/>
    <s v="Victory"/>
    <s v="Referral"/>
    <d v="2016-12-23T00:00:00"/>
    <d v="2016-12-24T00:00:00"/>
    <x v="1"/>
    <n v="1"/>
    <n v="1"/>
    <s v="2016"/>
    <s v="December"/>
    <x v="2"/>
    <x v="6"/>
  </r>
  <r>
    <s v="ID00782"/>
    <s v="Client Relationship Manager"/>
    <s v="Business Finance"/>
    <s v="UK"/>
    <x v="0"/>
    <s v="Victory"/>
    <s v="Referral"/>
    <d v="2016-12-23T00:00:00"/>
    <d v="2016-12-23T00:00:00"/>
    <x v="1"/>
    <n v="1"/>
    <n v="0"/>
    <s v="2016"/>
    <s v="December"/>
    <x v="2"/>
    <x v="6"/>
  </r>
  <r>
    <s v="ID00784"/>
    <s v="Collections Assistant – 4 Month FTC"/>
    <s v="Chief Operating Office"/>
    <s v="UK"/>
    <x v="0"/>
    <s v="Liburd"/>
    <s v="Direct"/>
    <d v="2016-12-26T00:00:00"/>
    <d v="2016-12-26T00:00:00"/>
    <x v="1"/>
    <n v="1"/>
    <n v="0"/>
    <s v="2016"/>
    <s v="December"/>
    <x v="2"/>
    <x v="6"/>
  </r>
  <r>
    <s v="ID00388"/>
    <s v="&lt;b&gt;Legal Counsel, Novartis, Prague, Czech Republic&lt;/b&gt;"/>
    <s v="Legal"/>
    <s v="Czech Republic"/>
    <x v="0"/>
    <s v="Other"/>
    <s v="Direct"/>
    <d v="2017-01-02T00:00:00"/>
    <d v="2017-11-10T00:00:00"/>
    <x v="1"/>
    <n v="225"/>
    <n v="312"/>
    <s v="2017"/>
    <s v="November"/>
    <x v="2"/>
    <x v="7"/>
  </r>
  <r>
    <s v="ID00767"/>
    <s v="Programme Manager - Head Office"/>
    <s v="Chief Operating Office"/>
    <s v="UK"/>
    <x v="0"/>
    <s v="Liburd"/>
    <s v="Referral"/>
    <d v="2017-01-02T00:00:00"/>
    <d v="2017-01-14T00:00:00"/>
    <x v="1"/>
    <n v="10"/>
    <n v="12"/>
    <s v="2017"/>
    <s v="January"/>
    <x v="4"/>
    <x v="7"/>
  </r>
  <r>
    <s v="ID00781"/>
    <s v="Risk Analyst"/>
    <s v="Consumer"/>
    <s v="UK"/>
    <x v="0"/>
    <s v="Liburd"/>
    <s v="Agency"/>
    <d v="2017-01-02T00:00:00"/>
    <d v="2017-11-03T00:00:00"/>
    <x v="1"/>
    <n v="220"/>
    <n v="305"/>
    <s v="2017"/>
    <s v="November"/>
    <x v="2"/>
    <x v="7"/>
  </r>
  <r>
    <s v="ID00787"/>
    <s v="Project Manager - Special Projects"/>
    <s v="Chief Operating Office"/>
    <s v="UK"/>
    <x v="0"/>
    <s v="Liburd"/>
    <s v="Referral"/>
    <d v="2017-01-04T00:00:00"/>
    <d v="2017-01-07T00:00:00"/>
    <x v="1"/>
    <n v="3"/>
    <n v="3"/>
    <s v="2017"/>
    <s v="January"/>
    <x v="4"/>
    <x v="7"/>
  </r>
  <r>
    <s v="ID00809"/>
    <s v="Strategy Development Analyst"/>
    <s v="Chief Operating Office"/>
    <s v="UK"/>
    <x v="0"/>
    <s v="Liburd"/>
    <s v="Agency"/>
    <d v="2017-01-04T00:00:00"/>
    <d v="2017-05-18T00:00:00"/>
    <x v="1"/>
    <n v="97"/>
    <n v="134"/>
    <s v="2017"/>
    <s v="May"/>
    <x v="1"/>
    <x v="7"/>
  </r>
  <r>
    <s v="ID00693"/>
    <s v="Training &amp; Competence SME"/>
    <s v="Property Finance"/>
    <s v="UK"/>
    <x v="0"/>
    <s v="Shufflebotham"/>
    <s v="Direct"/>
    <d v="2017-01-06T00:00:00"/>
    <d v="2017-12-08T00:00:00"/>
    <x v="1"/>
    <n v="241"/>
    <n v="336"/>
    <s v="2017"/>
    <s v="December"/>
    <x v="2"/>
    <x v="7"/>
  </r>
  <r>
    <s v="ID00715"/>
    <s v="Head of Market &amp; Liquidity Risk"/>
    <s v="Group Risk"/>
    <s v="UK"/>
    <x v="0"/>
    <s v="Shufflebotham"/>
    <s v="Direct"/>
    <d v="2017-01-06T00:00:00"/>
    <d v="2017-08-14T00:00:00"/>
    <x v="1"/>
    <n v="157"/>
    <n v="220"/>
    <s v="2017"/>
    <s v="August"/>
    <x v="3"/>
    <x v="7"/>
  </r>
  <r>
    <s v="ID00401"/>
    <s v="WAREHOUSE COORD I"/>
    <s v="Manufacturing"/>
    <s v="USA"/>
    <x v="1"/>
    <s v="Vanessa Gramlow"/>
    <s v="Admin"/>
    <d v="2017-01-09T00:00:00"/>
    <d v="2017-11-09T00:00:00"/>
    <x v="1"/>
    <n v="219"/>
    <n v="304"/>
    <s v="2017"/>
    <s v="November"/>
    <x v="2"/>
    <x v="7"/>
  </r>
  <r>
    <s v="ID00689"/>
    <s v="Senior Infrastructure Engineer"/>
    <s v="Chief Operating Office"/>
    <s v="UK"/>
    <x v="0"/>
    <s v="Liburd"/>
    <s v="Direct"/>
    <d v="2017-01-09T00:00:00"/>
    <d v="2017-05-15T00:00:00"/>
    <x v="1"/>
    <n v="91"/>
    <n v="126"/>
    <s v="2017"/>
    <s v="May"/>
    <x v="1"/>
    <x v="7"/>
  </r>
  <r>
    <s v="ID00795"/>
    <s v="Relationship Director"/>
    <s v="Business Finance"/>
    <s v="UK"/>
    <x v="0"/>
    <s v="Victory"/>
    <s v="Referral"/>
    <d v="2017-01-09T00:00:00"/>
    <d v="2017-07-27T00:00:00"/>
    <x v="1"/>
    <n v="144"/>
    <n v="199"/>
    <s v="2017"/>
    <s v="July"/>
    <x v="3"/>
    <x v="7"/>
  </r>
  <r>
    <s v="ID00703"/>
    <s v="Loan Officer"/>
    <s v="Property Finance"/>
    <s v="UK"/>
    <x v="0"/>
    <s v="Shufflebotham"/>
    <s v="Internal"/>
    <d v="2017-01-10T00:00:00"/>
    <d v="2017-12-05T00:00:00"/>
    <x v="1"/>
    <n v="236"/>
    <n v="329"/>
    <s v="2017"/>
    <s v="December"/>
    <x v="2"/>
    <x v="7"/>
  </r>
  <r>
    <s v="ID00779"/>
    <s v="Lending Officer"/>
    <s v="Property Finance"/>
    <s v="UK"/>
    <x v="0"/>
    <s v="Shufflebotham"/>
    <s v="Direct"/>
    <d v="2017-01-10T00:00:00"/>
    <d v="2017-04-15T00:00:00"/>
    <x v="1"/>
    <n v="69"/>
    <n v="95"/>
    <s v="2017"/>
    <s v="April"/>
    <x v="1"/>
    <x v="7"/>
  </r>
  <r>
    <s v="ID00649"/>
    <s v="Relationship Director, North West"/>
    <s v="Business Finance"/>
    <s v="UK"/>
    <x v="0"/>
    <s v="Victory"/>
    <s v="Referral"/>
    <d v="2017-01-11T00:00:00"/>
    <d v="2017-10-02T00:00:00"/>
    <x v="1"/>
    <n v="189"/>
    <n v="264"/>
    <s v="2017"/>
    <s v="October"/>
    <x v="2"/>
    <x v="7"/>
  </r>
  <r>
    <s v="ID00399"/>
    <s v="Welder 2nd Shift (2:30 - 11:00 p.m.)"/>
    <s v="Manufacturing"/>
    <s v="USA"/>
    <x v="1"/>
    <s v="Other"/>
    <s v="Direct"/>
    <d v="2017-01-12T00:00:00"/>
    <d v="2017-01-27T00:00:00"/>
    <x v="1"/>
    <n v="12"/>
    <n v="15"/>
    <s v="2017"/>
    <s v="January"/>
    <x v="4"/>
    <x v="7"/>
  </r>
  <r>
    <s v="ID00403"/>
    <s v="Machinist 2nd Shift (2:30 - 11 p.m.)"/>
    <s v="Manufacturing"/>
    <s v="USA"/>
    <x v="1"/>
    <s v="Laurene Delelis"/>
    <s v="Referral"/>
    <d v="2017-01-13T00:00:00"/>
    <d v="2017-10-14T00:00:00"/>
    <x v="1"/>
    <n v="196"/>
    <n v="274"/>
    <s v="2017"/>
    <s v="October"/>
    <x v="2"/>
    <x v="7"/>
  </r>
  <r>
    <s v="ID00820"/>
    <s v="Project Support/Business Analyst"/>
    <s v="Chief Operating Office"/>
    <s v="UK"/>
    <x v="0"/>
    <s v="Liburd"/>
    <s v="Direct"/>
    <d v="2017-01-16T00:00:00"/>
    <d v="2017-06-20T00:00:00"/>
    <x v="1"/>
    <n v="112"/>
    <n v="155"/>
    <s v="2017"/>
    <s v="June"/>
    <x v="1"/>
    <x v="7"/>
  </r>
  <r>
    <s v="ID00718"/>
    <s v="Relationship Director, South East"/>
    <s v="Business Finance"/>
    <s v="UK"/>
    <x v="0"/>
    <s v="Victory"/>
    <s v="Agency"/>
    <d v="2017-01-17T00:00:00"/>
    <d v="2017-08-15T00:00:00"/>
    <x v="1"/>
    <n v="151"/>
    <n v="210"/>
    <s v="2017"/>
    <s v="August"/>
    <x v="3"/>
    <x v="7"/>
  </r>
  <r>
    <s v="ID00832"/>
    <s v="Head of First Line Risk &amp; Controls Quality Assurance"/>
    <s v="Chief Operating Office"/>
    <s v="UK"/>
    <x v="0"/>
    <s v="Liburd"/>
    <s v="Referral"/>
    <d v="2017-01-19T00:00:00"/>
    <s v=""/>
    <x v="0"/>
    <n v="1452"/>
    <n v="2031.9085829861142"/>
    <s v=""/>
    <s v=""/>
    <x v="0"/>
    <x v="0"/>
  </r>
  <r>
    <s v="ID00814"/>
    <s v="Finance Administration Assistant"/>
    <s v="Chief Finance Office"/>
    <s v="UK"/>
    <x v="0"/>
    <s v="Shufflebotham"/>
    <s v="Direct"/>
    <d v="2017-01-20T00:00:00"/>
    <s v=""/>
    <x v="0"/>
    <n v="1451"/>
    <n v="2030.9085829861142"/>
    <s v=""/>
    <s v=""/>
    <x v="0"/>
    <x v="0"/>
  </r>
  <r>
    <s v="ID00887"/>
    <s v="Risk Analytics SAS Programmer"/>
    <s v="Group Risk"/>
    <s v="UK"/>
    <x v="0"/>
    <s v="Shufflebotham"/>
    <s v="Agency"/>
    <d v="2017-01-20T00:00:00"/>
    <d v="2017-07-27T00:00:00"/>
    <x v="1"/>
    <n v="135"/>
    <n v="188"/>
    <s v="2017"/>
    <s v="July"/>
    <x v="3"/>
    <x v="7"/>
  </r>
  <r>
    <s v="ID00729"/>
    <s v="Relationship Director"/>
    <s v="Business Finance"/>
    <s v="UK"/>
    <x v="0"/>
    <s v="Victory"/>
    <s v="Referral"/>
    <d v="2017-01-24T00:00:00"/>
    <s v=""/>
    <x v="0"/>
    <n v="1449"/>
    <n v="2026.9085829861142"/>
    <s v=""/>
    <s v=""/>
    <x v="0"/>
    <x v="0"/>
  </r>
  <r>
    <s v="ID00751"/>
    <s v="Customer Service Administrator"/>
    <s v="Chief Operating Office"/>
    <s v="UK"/>
    <x v="0"/>
    <s v="Liburd"/>
    <s v="Direct"/>
    <d v="2017-01-26T00:00:00"/>
    <d v="2017-02-15T00:00:00"/>
    <x v="1"/>
    <n v="15"/>
    <n v="20"/>
    <s v="2017"/>
    <s v="February"/>
    <x v="4"/>
    <x v="7"/>
  </r>
  <r>
    <s v="ID00888"/>
    <s v="Facilities Coordinator"/>
    <s v="Chief Operating Office"/>
    <s v="UK"/>
    <x v="0"/>
    <s v="Liburd"/>
    <s v="Direct"/>
    <d v="2017-01-26T00:00:00"/>
    <d v="2017-06-04T00:00:00"/>
    <x v="1"/>
    <n v="92"/>
    <n v="129"/>
    <s v="2017"/>
    <s v="June"/>
    <x v="1"/>
    <x v="7"/>
  </r>
  <r>
    <s v="ID00685"/>
    <s v="Lending Officer"/>
    <s v="Property Finance"/>
    <s v="UK"/>
    <x v="0"/>
    <s v="Shufflebotham"/>
    <s v="Direct"/>
    <d v="2017-01-27T00:00:00"/>
    <d v="2017-07-13T00:00:00"/>
    <x v="1"/>
    <n v="120"/>
    <n v="167"/>
    <s v="2017"/>
    <s v="July"/>
    <x v="3"/>
    <x v="7"/>
  </r>
  <r>
    <s v="ID00764"/>
    <s v="Customer Service Representative - 7 Month FTC"/>
    <s v="Chief Operating Office"/>
    <s v="UK"/>
    <x v="0"/>
    <s v="Liburd"/>
    <s v="Direct"/>
    <d v="2017-01-27T00:00:00"/>
    <s v=""/>
    <x v="0"/>
    <n v="1446"/>
    <n v="2023.9085829861142"/>
    <s v=""/>
    <s v=""/>
    <x v="0"/>
    <x v="0"/>
  </r>
  <r>
    <s v="ID00840"/>
    <s v="IT Development Lead"/>
    <s v="Chief Operating Office"/>
    <s v="UK"/>
    <x v="0"/>
    <s v="Victory"/>
    <s v="Agency"/>
    <d v="2017-01-30T00:00:00"/>
    <s v=""/>
    <x v="0"/>
    <n v="1445"/>
    <n v="2020.9085829861142"/>
    <s v=""/>
    <s v=""/>
    <x v="0"/>
    <x v="0"/>
  </r>
  <r>
    <s v="ID00897"/>
    <s v="Tax Consultant"/>
    <s v="Chief Finance Office"/>
    <s v="UK"/>
    <x v="0"/>
    <s v="Shufflebotham"/>
    <s v="Referral"/>
    <d v="2017-01-30T00:00:00"/>
    <d v="2017-06-14T00:00:00"/>
    <x v="1"/>
    <n v="98"/>
    <n v="135"/>
    <s v="2017"/>
    <s v="June"/>
    <x v="1"/>
    <x v="7"/>
  </r>
  <r>
    <s v="ID00654"/>
    <s v="Senior Finance Manager"/>
    <s v="Chief Finance Office"/>
    <s v="UK"/>
    <x v="0"/>
    <s v="Shufflebotham"/>
    <s v="Agency"/>
    <d v="2017-02-01T00:00:00"/>
    <d v="2017-10-28T00:00:00"/>
    <x v="1"/>
    <n v="193"/>
    <n v="269"/>
    <s v="2017"/>
    <s v="October"/>
    <x v="2"/>
    <x v="7"/>
  </r>
  <r>
    <s v="ID00796"/>
    <s v="Relationship Manager - Development Finance"/>
    <s v="Property Finance"/>
    <s v="UK"/>
    <x v="0"/>
    <s v="Shufflebotham"/>
    <s v="Direct"/>
    <d v="2017-02-01T00:00:00"/>
    <d v="2017-02-05T00:00:00"/>
    <x v="1"/>
    <n v="3"/>
    <n v="4"/>
    <s v="2017"/>
    <s v="February"/>
    <x v="4"/>
    <x v="7"/>
  </r>
  <r>
    <s v="ID00811"/>
    <s v="BAU Developer"/>
    <s v="Chief Operating Office"/>
    <s v="UK"/>
    <x v="0"/>
    <s v="Liburd"/>
    <s v="Agency"/>
    <d v="2017-02-01T00:00:00"/>
    <s v=""/>
    <x v="0"/>
    <n v="1443"/>
    <n v="2018.9085829861142"/>
    <s v=""/>
    <s v=""/>
    <x v="0"/>
    <x v="0"/>
  </r>
  <r>
    <s v="ID00867"/>
    <s v="Sales Manager"/>
    <s v="Business Finance"/>
    <s v="UK"/>
    <x v="0"/>
    <s v="Victory"/>
    <s v="Direct"/>
    <d v="2017-02-01T00:00:00"/>
    <d v="2017-11-26T00:00:00"/>
    <x v="1"/>
    <n v="213"/>
    <n v="298"/>
    <s v="2017"/>
    <s v="November"/>
    <x v="2"/>
    <x v="7"/>
  </r>
  <r>
    <s v="ID00745"/>
    <s v="Lending Manager - Commercial"/>
    <s v="Property Finance"/>
    <s v="UK"/>
    <x v="0"/>
    <s v="Shufflebotham"/>
    <s v="Direct"/>
    <d v="2017-02-06T00:00:00"/>
    <s v=""/>
    <x v="0"/>
    <n v="1440"/>
    <n v="2013.9085829861142"/>
    <s v=""/>
    <s v=""/>
    <x v="0"/>
    <x v="0"/>
  </r>
  <r>
    <s v="ID00825"/>
    <s v="Lending Manager - Residential"/>
    <s v="Property Finance"/>
    <s v="UK"/>
    <x v="0"/>
    <s v="Shufflebotham"/>
    <s v="Direct"/>
    <d v="2017-02-06T00:00:00"/>
    <d v="2017-09-02T00:00:00"/>
    <x v="1"/>
    <n v="150"/>
    <n v="208"/>
    <s v="2017"/>
    <s v="September"/>
    <x v="3"/>
    <x v="7"/>
  </r>
  <r>
    <s v="ID00655"/>
    <s v="Head of ALM Middle Office"/>
    <s v="Chief Finance Office"/>
    <s v="UK"/>
    <x v="0"/>
    <s v="Shufflebotham"/>
    <s v="Agency"/>
    <d v="2017-02-07T00:00:00"/>
    <d v="2017-05-22T00:00:00"/>
    <x v="1"/>
    <n v="75"/>
    <n v="104"/>
    <s v="2017"/>
    <s v="May"/>
    <x v="1"/>
    <x v="7"/>
  </r>
  <r>
    <s v="ID00704"/>
    <s v="Operational Risk Manager - Commercial Property"/>
    <s v="Property Finance"/>
    <s v="UK"/>
    <x v="0"/>
    <s v="Shufflebotham"/>
    <s v="Direct"/>
    <d v="2017-02-07T00:00:00"/>
    <d v="2017-08-23T00:00:00"/>
    <x v="1"/>
    <n v="142"/>
    <n v="197"/>
    <s v="2017"/>
    <s v="August"/>
    <x v="3"/>
    <x v="7"/>
  </r>
  <r>
    <s v="ID00826"/>
    <s v="Regional Managing Director"/>
    <s v="Business Finance"/>
    <s v="UK"/>
    <x v="0"/>
    <s v="Victory"/>
    <s v="Agency"/>
    <d v="2017-02-07T00:00:00"/>
    <d v="2017-06-03T00:00:00"/>
    <x v="1"/>
    <n v="84"/>
    <n v="116"/>
    <s v="2017"/>
    <s v="June"/>
    <x v="1"/>
    <x v="7"/>
  </r>
  <r>
    <s v="ID00893"/>
    <s v="ETL Developer"/>
    <s v="Chief Operating Office"/>
    <s v="UK"/>
    <x v="0"/>
    <s v="Victory"/>
    <s v="Agency"/>
    <d v="2017-02-08T00:00:00"/>
    <d v="2017-03-27T00:00:00"/>
    <x v="1"/>
    <n v="34"/>
    <n v="47"/>
    <s v="2017"/>
    <s v="March"/>
    <x v="4"/>
    <x v="7"/>
  </r>
  <r>
    <s v="ID00749"/>
    <s v="Credit Analyst"/>
    <s v="Property Finance"/>
    <s v="UK"/>
    <x v="0"/>
    <s v="Shufflebotham"/>
    <s v="Direct"/>
    <d v="2017-02-09T00:00:00"/>
    <d v="2017-12-19T00:00:00"/>
    <x v="1"/>
    <n v="224"/>
    <n v="313"/>
    <s v="2017"/>
    <s v="December"/>
    <x v="2"/>
    <x v="7"/>
  </r>
  <r>
    <s v="ID00790"/>
    <s v="Service Desk Engineer"/>
    <s v="Chief Operating Office"/>
    <s v="UK"/>
    <x v="0"/>
    <s v="Victory"/>
    <s v="Direct"/>
    <d v="2017-02-09T00:00:00"/>
    <d v="2017-08-09T00:00:00"/>
    <x v="1"/>
    <n v="130"/>
    <n v="181"/>
    <s v="2017"/>
    <s v="August"/>
    <x v="3"/>
    <x v="7"/>
  </r>
  <r>
    <s v="ID00858"/>
    <s v="Head of Restructuring"/>
    <s v="Chief Operating Office"/>
    <s v="UK"/>
    <x v="0"/>
    <s v="Liburd"/>
    <s v="Referral"/>
    <d v="2017-02-09T00:00:00"/>
    <d v="2017-02-22T00:00:00"/>
    <x v="1"/>
    <n v="10"/>
    <n v="13"/>
    <s v="2017"/>
    <s v="February"/>
    <x v="4"/>
    <x v="7"/>
  </r>
  <r>
    <s v="ID00892"/>
    <s v="ETL Developer"/>
    <s v="Chief Operating Office"/>
    <s v="UK"/>
    <x v="0"/>
    <s v="Victory"/>
    <s v="Direct"/>
    <d v="2017-02-10T00:00:00"/>
    <d v="2017-11-10T00:00:00"/>
    <x v="1"/>
    <n v="196"/>
    <n v="273"/>
    <s v="2017"/>
    <s v="November"/>
    <x v="2"/>
    <x v="7"/>
  </r>
  <r>
    <s v="ID00901"/>
    <s v="ETL Developer"/>
    <s v="Chief Operating Office"/>
    <s v="UK"/>
    <x v="0"/>
    <s v="Victory"/>
    <s v="Direct"/>
    <d v="2017-02-10T00:00:00"/>
    <s v=""/>
    <x v="0"/>
    <n v="1436"/>
    <n v="2009.9085829861142"/>
    <s v=""/>
    <s v=""/>
    <x v="0"/>
    <x v="0"/>
  </r>
  <r>
    <s v="ID00815"/>
    <s v="Project Support/Business Analyst"/>
    <s v="Chief Operating Office"/>
    <s v="UK"/>
    <x v="0"/>
    <s v="Liburd"/>
    <s v="Direct"/>
    <d v="2017-02-14T00:00:00"/>
    <d v="2017-09-19T00:00:00"/>
    <x v="1"/>
    <n v="156"/>
    <n v="217"/>
    <s v="2017"/>
    <s v="September"/>
    <x v="3"/>
    <x v="7"/>
  </r>
  <r>
    <s v="ID00819"/>
    <s v="Customer Service Representative"/>
    <s v="Chief Operating Office"/>
    <s v="UK"/>
    <x v="0"/>
    <s v="Liburd"/>
    <s v="Direct"/>
    <d v="2017-02-15T00:00:00"/>
    <d v="2017-04-14T00:00:00"/>
    <x v="1"/>
    <n v="43"/>
    <n v="58"/>
    <s v="2017"/>
    <s v="April"/>
    <x v="1"/>
    <x v="7"/>
  </r>
  <r>
    <s v="ID00792"/>
    <s v="Lending Officer"/>
    <s v="Chief Operating Office"/>
    <s v="UK"/>
    <x v="0"/>
    <s v="Liburd"/>
    <s v="Internal"/>
    <d v="2017-02-16T00:00:00"/>
    <d v="2017-08-12T00:00:00"/>
    <x v="1"/>
    <n v="127"/>
    <n v="177"/>
    <s v="2017"/>
    <s v="August"/>
    <x v="3"/>
    <x v="7"/>
  </r>
  <r>
    <s v="ID00882"/>
    <s v="Contractor Migration - Bookeeper"/>
    <s v="Chief Finance Office"/>
    <s v="UK"/>
    <x v="0"/>
    <s v="Liburd"/>
    <s v="Agency"/>
    <d v="2017-02-16T00:00:00"/>
    <d v="2017-05-22T00:00:00"/>
    <x v="1"/>
    <n v="68"/>
    <n v="95"/>
    <s v="2017"/>
    <s v="May"/>
    <x v="1"/>
    <x v="7"/>
  </r>
  <r>
    <s v="ID00884"/>
    <s v="Contractor Migration - Complaints Project Manager"/>
    <s v="Consumer"/>
    <s v="UK"/>
    <x v="0"/>
    <s v="Liburd"/>
    <s v="Agency"/>
    <d v="2017-02-16T00:00:00"/>
    <d v="2017-08-18T00:00:00"/>
    <x v="1"/>
    <n v="132"/>
    <n v="183"/>
    <s v="2017"/>
    <s v="August"/>
    <x v="3"/>
    <x v="7"/>
  </r>
  <r>
    <s v="ID00885"/>
    <s v="Contractor Migration - Compliance Manager"/>
    <s v="Business Finance"/>
    <s v="UK"/>
    <x v="0"/>
    <s v="Liburd"/>
    <s v="Agency"/>
    <d v="2017-02-16T00:00:00"/>
    <d v="2017-07-12T00:00:00"/>
    <x v="1"/>
    <n v="105"/>
    <n v="146"/>
    <s v="2017"/>
    <s v="July"/>
    <x v="3"/>
    <x v="7"/>
  </r>
  <r>
    <s v="ID00886"/>
    <s v="Contractor Migration - External Reporting Accountant"/>
    <s v="Chief Finance Office"/>
    <s v="UK"/>
    <x v="0"/>
    <s v="Liburd"/>
    <s v="Direct"/>
    <d v="2017-02-16T00:00:00"/>
    <d v="2017-09-23T00:00:00"/>
    <x v="1"/>
    <n v="157"/>
    <n v="219"/>
    <s v="2017"/>
    <s v="September"/>
    <x v="3"/>
    <x v="7"/>
  </r>
  <r>
    <s v="ID00889"/>
    <s v="Contractor Migration - Project Manager"/>
    <s v="Chief Operating Office"/>
    <s v="UK"/>
    <x v="0"/>
    <s v="Victory"/>
    <s v="Agency"/>
    <d v="2017-02-16T00:00:00"/>
    <d v="2017-09-28T00:00:00"/>
    <x v="1"/>
    <n v="161"/>
    <n v="224"/>
    <s v="2017"/>
    <s v="September"/>
    <x v="3"/>
    <x v="7"/>
  </r>
  <r>
    <s v="ID00899"/>
    <s v="Contractor Migration - IT Developer"/>
    <s v="Chief Finance Office"/>
    <s v="UK"/>
    <x v="0"/>
    <s v="Liburd"/>
    <s v="Agency"/>
    <d v="2017-02-16T00:00:00"/>
    <d v="2017-07-29T00:00:00"/>
    <x v="1"/>
    <n v="117"/>
    <n v="163"/>
    <s v="2017"/>
    <s v="July"/>
    <x v="3"/>
    <x v="7"/>
  </r>
  <r>
    <s v="ID00902"/>
    <s v="Contractor Migration - Business Analyst"/>
    <s v="Chief Operating Office"/>
    <s v="UK"/>
    <x v="0"/>
    <s v="Victory"/>
    <s v="Agency"/>
    <d v="2017-02-16T00:00:00"/>
    <d v="2017-05-10T00:00:00"/>
    <x v="1"/>
    <n v="60"/>
    <n v="83"/>
    <s v="2017"/>
    <s v="May"/>
    <x v="1"/>
    <x v="7"/>
  </r>
  <r>
    <s v="ID00903"/>
    <s v="Contractor Migration - Project Manager"/>
    <s v="Chief Operating Office"/>
    <s v="UK"/>
    <x v="0"/>
    <s v="Victory"/>
    <s v="Agency"/>
    <d v="2017-02-16T00:00:00"/>
    <d v="2017-02-18T00:00:00"/>
    <x v="1"/>
    <n v="2"/>
    <n v="2"/>
    <s v="2017"/>
    <s v="February"/>
    <x v="4"/>
    <x v="7"/>
  </r>
  <r>
    <s v="ID00895"/>
    <s v="Contractor Migration - Test Lead"/>
    <s v="Chief Operating Office"/>
    <s v="UK"/>
    <x v="0"/>
    <s v="Shufflebotham"/>
    <s v="Agency"/>
    <d v="2017-02-17T00:00:00"/>
    <d v="2017-08-04T00:00:00"/>
    <x v="1"/>
    <n v="121"/>
    <n v="168"/>
    <s v="2017"/>
    <s v="August"/>
    <x v="3"/>
    <x v="7"/>
  </r>
  <r>
    <s v="ID00634"/>
    <s v="Health &amp; Disability Assessor"/>
    <s v="Nurses - Adult"/>
    <s v="South East"/>
    <x v="0"/>
    <s v="Althea D'Oyley-Bowen"/>
    <s v="Direct"/>
    <d v="2017-02-20T00:00:00"/>
    <d v="2017-11-17T00:00:00"/>
    <x v="1"/>
    <n v="195"/>
    <n v="270"/>
    <s v="2017"/>
    <s v="November"/>
    <x v="2"/>
    <x v="7"/>
  </r>
  <r>
    <s v="ID00635"/>
    <s v="Health &amp; Disability Assessor"/>
    <s v="Nurses - Adult"/>
    <s v="South East"/>
    <x v="0"/>
    <s v="Althea D'Oyley-Bowen"/>
    <s v="Direct"/>
    <d v="2017-02-20T00:00:00"/>
    <d v="2017-04-15T00:00:00"/>
    <x v="1"/>
    <n v="40"/>
    <n v="54"/>
    <s v="2017"/>
    <s v="April"/>
    <x v="1"/>
    <x v="7"/>
  </r>
  <r>
    <s v="ID00636"/>
    <s v="Health &amp; Disability Assessor"/>
    <s v="Nurses - Adult"/>
    <s v="South East"/>
    <x v="0"/>
    <s v="Althea D'Oyley-Bowen"/>
    <s v="Direct"/>
    <d v="2017-02-20T00:00:00"/>
    <d v="2017-05-01T00:00:00"/>
    <x v="1"/>
    <n v="51"/>
    <n v="70"/>
    <s v="2017"/>
    <s v="May"/>
    <x v="1"/>
    <x v="7"/>
  </r>
  <r>
    <s v="ID00637"/>
    <s v="Health &amp; Disability Assessor"/>
    <s v="Nurses Mental Health"/>
    <s v="South East"/>
    <x v="0"/>
    <s v="Althea D'Oyley-Bowen"/>
    <s v="Direct"/>
    <d v="2017-02-20T00:00:00"/>
    <d v="2017-04-09T00:00:00"/>
    <x v="1"/>
    <n v="35"/>
    <n v="48"/>
    <s v="2017"/>
    <s v="April"/>
    <x v="1"/>
    <x v="7"/>
  </r>
  <r>
    <s v="ID00638"/>
    <s v="Health &amp; Disability Assessor"/>
    <s v="Nurses - Adult"/>
    <s v="London"/>
    <x v="0"/>
    <s v="Althea D'Oyley-Bowen"/>
    <s v="Direct"/>
    <d v="2017-02-20T00:00:00"/>
    <d v="2017-06-03T00:00:00"/>
    <x v="1"/>
    <n v="75"/>
    <n v="103"/>
    <s v="2017"/>
    <s v="June"/>
    <x v="1"/>
    <x v="7"/>
  </r>
  <r>
    <s v="ID00639"/>
    <s v="Health &amp; Disability Assessor"/>
    <s v="Nurses Mental Health"/>
    <s v="South East"/>
    <x v="0"/>
    <s v="Althea D'Oyley-Bowen"/>
    <s v="Direct"/>
    <d v="2017-02-20T00:00:00"/>
    <d v="2017-03-17T00:00:00"/>
    <x v="1"/>
    <n v="20"/>
    <n v="25"/>
    <s v="2017"/>
    <s v="March"/>
    <x v="4"/>
    <x v="7"/>
  </r>
  <r>
    <s v="ID00640"/>
    <s v="Health &amp; Disability Assessor"/>
    <s v="Nurses Mental Health"/>
    <s v="South East"/>
    <x v="0"/>
    <s v="Althea D'Oyley-Bowen"/>
    <s v="Direct"/>
    <d v="2017-02-20T00:00:00"/>
    <d v="2017-07-31T00:00:00"/>
    <x v="1"/>
    <n v="116"/>
    <n v="161"/>
    <s v="2017"/>
    <s v="July"/>
    <x v="3"/>
    <x v="7"/>
  </r>
  <r>
    <s v="ID00641"/>
    <s v="Health &amp; Disability Assessor"/>
    <s v="Occ. Health Therapists"/>
    <s v="London"/>
    <x v="0"/>
    <s v="Althea D'Oyley-Bowen"/>
    <s v="Direct"/>
    <d v="2017-02-20T00:00:00"/>
    <d v="2017-12-24T00:00:00"/>
    <x v="1"/>
    <n v="220"/>
    <n v="307"/>
    <s v="2017"/>
    <s v="December"/>
    <x v="2"/>
    <x v="7"/>
  </r>
  <r>
    <s v="ID00642"/>
    <s v="Health &amp; Disability Assessor"/>
    <s v="Nurses - Adult"/>
    <s v="London"/>
    <x v="0"/>
    <s v="Sushiel Summan"/>
    <s v="Direct"/>
    <d v="2017-02-20T00:00:00"/>
    <d v="2017-04-21T00:00:00"/>
    <x v="1"/>
    <n v="45"/>
    <n v="60"/>
    <s v="2017"/>
    <s v="April"/>
    <x v="1"/>
    <x v="7"/>
  </r>
  <r>
    <s v="ID00643"/>
    <s v="Health &amp; Disability Assessor"/>
    <s v="Nurses - Adult"/>
    <s v="South East"/>
    <x v="0"/>
    <s v="Althea D'Oyley-Bowen"/>
    <s v="Direct"/>
    <d v="2017-02-20T00:00:00"/>
    <d v="2017-08-20T00:00:00"/>
    <x v="1"/>
    <n v="130"/>
    <n v="181"/>
    <s v="2017"/>
    <s v="August"/>
    <x v="3"/>
    <x v="7"/>
  </r>
  <r>
    <s v="ID00708"/>
    <s v="Trainee Lending Manager"/>
    <s v="Property Finance"/>
    <s v="UK"/>
    <x v="0"/>
    <s v="Shufflebotham"/>
    <s v="Internal"/>
    <d v="2017-02-20T00:00:00"/>
    <d v="2017-04-15T00:00:00"/>
    <x v="1"/>
    <n v="40"/>
    <n v="54"/>
    <s v="2017"/>
    <s v="April"/>
    <x v="1"/>
    <x v="7"/>
  </r>
  <r>
    <s v="ID00883"/>
    <s v="Contractor Migration - Business Analyst"/>
    <s v="Chief Operating Office"/>
    <s v="UK"/>
    <x v="0"/>
    <s v="Shufflebotham"/>
    <s v="Agency"/>
    <d v="2017-02-20T00:00:00"/>
    <d v="2017-04-17T00:00:00"/>
    <x v="1"/>
    <n v="41"/>
    <n v="56"/>
    <s v="2017"/>
    <s v="April"/>
    <x v="1"/>
    <x v="7"/>
  </r>
  <r>
    <s v="ID00653"/>
    <s v="Senior Analyst, Model Governance"/>
    <s v="Group Risk"/>
    <s v="UK"/>
    <x v="0"/>
    <s v="Shufflebotham"/>
    <s v="Agency"/>
    <d v="2017-02-21T00:00:00"/>
    <d v="2017-08-30T00:00:00"/>
    <x v="1"/>
    <n v="137"/>
    <n v="190"/>
    <s v="2017"/>
    <s v="August"/>
    <x v="3"/>
    <x v="7"/>
  </r>
  <r>
    <s v="ID00688"/>
    <s v="Lending Manager"/>
    <s v="Property Finance"/>
    <s v="UK"/>
    <x v="0"/>
    <s v="Shufflebotham"/>
    <s v="Referral"/>
    <d v="2017-02-21T00:00:00"/>
    <d v="2017-08-13T00:00:00"/>
    <x v="1"/>
    <n v="124"/>
    <n v="173"/>
    <s v="2017"/>
    <s v="August"/>
    <x v="3"/>
    <x v="7"/>
  </r>
  <r>
    <s v="ID00735"/>
    <s v="Internal Sales Support and Credit Analyst"/>
    <s v="Business Finance"/>
    <s v="UK"/>
    <x v="0"/>
    <s v="Victory"/>
    <s v="Referral"/>
    <d v="2017-02-21T00:00:00"/>
    <d v="2017-05-13T00:00:00"/>
    <x v="1"/>
    <n v="59"/>
    <n v="81"/>
    <s v="2017"/>
    <s v="May"/>
    <x v="1"/>
    <x v="7"/>
  </r>
  <r>
    <s v="ID00833"/>
    <s v="Operations Executive"/>
    <s v="Business Finance"/>
    <s v="UK"/>
    <x v="0"/>
    <s v="Victory"/>
    <s v="Referral"/>
    <d v="2017-02-21T00:00:00"/>
    <d v="2017-03-19T00:00:00"/>
    <x v="1"/>
    <n v="19"/>
    <n v="26"/>
    <s v="2017"/>
    <s v="March"/>
    <x v="4"/>
    <x v="7"/>
  </r>
  <r>
    <s v="ID00890"/>
    <s v="Contractor Migration - ETL Developer"/>
    <s v="Chief Operating Office"/>
    <s v="UK"/>
    <x v="0"/>
    <s v="Victory"/>
    <s v="Agency"/>
    <d v="2017-02-21T00:00:00"/>
    <d v="2017-04-18T00:00:00"/>
    <x v="1"/>
    <n v="41"/>
    <n v="56"/>
    <s v="2017"/>
    <s v="April"/>
    <x v="1"/>
    <x v="7"/>
  </r>
  <r>
    <s v="ID00788"/>
    <s v="Collections and Recoveries Analyst"/>
    <s v="Chief Operating Office"/>
    <s v="UK"/>
    <x v="0"/>
    <s v="Liburd"/>
    <s v="Direct"/>
    <d v="2017-02-22T00:00:00"/>
    <s v=""/>
    <x v="0"/>
    <n v="1428"/>
    <n v="1997.9085829861142"/>
    <s v=""/>
    <s v=""/>
    <x v="0"/>
    <x v="0"/>
  </r>
  <r>
    <s v="ID00834"/>
    <s v="Scanning Assistant"/>
    <s v="Human Resources"/>
    <s v="UK"/>
    <x v="0"/>
    <s v="Liburd"/>
    <s v="Direct"/>
    <d v="2017-02-22T00:00:00"/>
    <d v="2017-12-11T00:00:00"/>
    <x v="1"/>
    <n v="209"/>
    <n v="292"/>
    <s v="2017"/>
    <s v="December"/>
    <x v="2"/>
    <x v="7"/>
  </r>
  <r>
    <s v="ID00813"/>
    <s v="WPF Developer"/>
    <s v="Chief Operating Office"/>
    <s v="UK"/>
    <x v="0"/>
    <s v="Victory"/>
    <s v="Internal"/>
    <d v="2017-02-23T00:00:00"/>
    <d v="2017-05-17T00:00:00"/>
    <x v="1"/>
    <n v="60"/>
    <n v="83"/>
    <s v="2017"/>
    <s v="May"/>
    <x v="1"/>
    <x v="7"/>
  </r>
  <r>
    <s v="ID00842"/>
    <s v="Product Delivery Manager"/>
    <s v="Consumer"/>
    <s v="UK"/>
    <x v="0"/>
    <s v="Liburd"/>
    <s v="Referral"/>
    <d v="2017-02-23T00:00:00"/>
    <d v="2017-03-01T00:00:00"/>
    <x v="1"/>
    <n v="5"/>
    <n v="6"/>
    <s v="2017"/>
    <s v="March"/>
    <x v="4"/>
    <x v="7"/>
  </r>
  <r>
    <s v="ID00630"/>
    <s v="BUYER III"/>
    <s v="Supply Chain"/>
    <s v="Romania"/>
    <x v="0"/>
    <s v="Vanessa Gramlow"/>
    <s v="Direct"/>
    <d v="2017-02-24T00:00:00"/>
    <d v="2017-02-25T00:00:00"/>
    <x v="1"/>
    <n v="1"/>
    <n v="1"/>
    <s v="2017"/>
    <s v="February"/>
    <x v="4"/>
    <x v="7"/>
  </r>
  <r>
    <s v="ID00758"/>
    <s v="Senior Policy and Compliance Analyst"/>
    <s v="Consumer"/>
    <s v="UK"/>
    <x v="0"/>
    <s v="Liburd"/>
    <s v="Referral"/>
    <d v="2017-02-24T00:00:00"/>
    <d v="2017-09-01T00:00:00"/>
    <x v="1"/>
    <n v="136"/>
    <n v="189"/>
    <s v="2017"/>
    <s v="September"/>
    <x v="3"/>
    <x v="7"/>
  </r>
  <r>
    <s v="ID00898"/>
    <s v="Tester"/>
    <s v="Chief Operating Office"/>
    <s v="UK"/>
    <x v="0"/>
    <s v="Liburd"/>
    <s v="Agency"/>
    <d v="2017-02-27T00:00:00"/>
    <d v="2017-06-27T00:00:00"/>
    <x v="1"/>
    <n v="87"/>
    <n v="120"/>
    <s v="2017"/>
    <s v="June"/>
    <x v="1"/>
    <x v="7"/>
  </r>
  <r>
    <s v="ID00632"/>
    <s v="Health &amp; Disability Assessor"/>
    <s v="Nurses - Adult"/>
    <s v="South East"/>
    <x v="0"/>
    <s v="Althea D'Oyley-Bowen"/>
    <s v="Direct"/>
    <d v="2017-02-28T00:00:00"/>
    <d v="2017-09-29T00:00:00"/>
    <x v="1"/>
    <n v="154"/>
    <n v="213"/>
    <s v="2017"/>
    <s v="September"/>
    <x v="3"/>
    <x v="7"/>
  </r>
  <r>
    <s v="ID00633"/>
    <s v="Health &amp; Disability Assessor"/>
    <s v="Nurses - Adult"/>
    <s v="London"/>
    <x v="0"/>
    <s v="Althea D'Oyley-Bowen"/>
    <s v="Direct"/>
    <d v="2017-02-28T00:00:00"/>
    <s v=""/>
    <x v="0"/>
    <n v="1424"/>
    <n v="1991.9085829861142"/>
    <s v=""/>
    <s v=""/>
    <x v="0"/>
    <x v="0"/>
  </r>
  <r>
    <s v="ID00728"/>
    <s v="Operations Executive"/>
    <s v="Business Finance"/>
    <s v="UK"/>
    <x v="0"/>
    <s v="Victory"/>
    <s v="Referral"/>
    <d v="2017-03-01T00:00:00"/>
    <d v="2017-12-28T00:00:00"/>
    <x v="1"/>
    <n v="217"/>
    <n v="302"/>
    <s v="2017"/>
    <s v="December"/>
    <x v="2"/>
    <x v="7"/>
  </r>
  <r>
    <s v="ID00803"/>
    <s v="Office Manager and Sales Support"/>
    <s v="Business Finance"/>
    <s v="UK"/>
    <x v="0"/>
    <s v="Victory"/>
    <s v="Direct"/>
    <d v="2017-03-02T00:00:00"/>
    <d v="2017-05-07T00:00:00"/>
    <x v="1"/>
    <n v="47"/>
    <n v="66"/>
    <s v="2017"/>
    <s v="May"/>
    <x v="1"/>
    <x v="7"/>
  </r>
  <r>
    <s v="ID00831"/>
    <s v="Business Development Manager"/>
    <s v="Consumer"/>
    <s v="UK"/>
    <x v="0"/>
    <s v="Liburd"/>
    <s v="Agency"/>
    <d v="2017-03-02T00:00:00"/>
    <s v=""/>
    <x v="0"/>
    <n v="1422"/>
    <n v="1989.9085829861142"/>
    <s v=""/>
    <s v=""/>
    <x v="0"/>
    <x v="0"/>
  </r>
  <r>
    <s v="ID00891"/>
    <s v="Contractor Migration - IT Solutions Architect"/>
    <s v="Chief Operating Office"/>
    <s v="UK"/>
    <x v="0"/>
    <s v="Shufflebotham"/>
    <s v="Agency"/>
    <d v="2017-03-02T00:00:00"/>
    <d v="2017-06-30T00:00:00"/>
    <x v="1"/>
    <n v="87"/>
    <n v="120"/>
    <s v="2017"/>
    <s v="June"/>
    <x v="1"/>
    <x v="7"/>
  </r>
  <r>
    <s v="ID00631"/>
    <s v="Purchasing Coordinator"/>
    <s v="Supply Chain"/>
    <s v="USA"/>
    <x v="1"/>
    <s v="Vanessa Gramlow"/>
    <s v="Direct"/>
    <d v="2017-03-03T00:00:00"/>
    <d v="2017-05-27T00:00:00"/>
    <x v="1"/>
    <n v="61"/>
    <n v="85"/>
    <s v="2017"/>
    <s v="May"/>
    <x v="1"/>
    <x v="7"/>
  </r>
  <r>
    <s v="ID00665"/>
    <s v="Quality Control Officer"/>
    <s v="Property Finance"/>
    <s v="UK"/>
    <x v="0"/>
    <s v="Victory"/>
    <s v="Direct"/>
    <d v="2017-03-06T00:00:00"/>
    <s v=""/>
    <x v="0"/>
    <n v="1420"/>
    <n v="1985.9085829861142"/>
    <s v=""/>
    <s v=""/>
    <x v="0"/>
    <x v="0"/>
  </r>
  <r>
    <s v="ID00801"/>
    <s v="Risk &amp; Quality Assurance Manager, Collections &amp; Recoveries"/>
    <s v="Chief Operating Office"/>
    <s v="UK"/>
    <x v="0"/>
    <s v="Liburd"/>
    <s v="Internal"/>
    <d v="2017-03-06T00:00:00"/>
    <d v="2017-03-11T00:00:00"/>
    <x v="1"/>
    <n v="5"/>
    <n v="5"/>
    <s v="2017"/>
    <s v="March"/>
    <x v="4"/>
    <x v="7"/>
  </r>
  <r>
    <s v="ID00802"/>
    <s v="Project Analyst"/>
    <s v="Chief Operating Office"/>
    <s v="UK"/>
    <x v="0"/>
    <s v="Liburd"/>
    <s v="Direct"/>
    <d v="2017-03-06T00:00:00"/>
    <d v="2017-09-21T00:00:00"/>
    <x v="1"/>
    <n v="144"/>
    <n v="199"/>
    <s v="2017"/>
    <s v="September"/>
    <x v="3"/>
    <x v="7"/>
  </r>
  <r>
    <s v="ID00894"/>
    <s v="ETL Developer"/>
    <s v="Chief Operating Office"/>
    <s v="UK"/>
    <x v="0"/>
    <s v="Victory"/>
    <s v="Agency"/>
    <d v="2017-03-07T00:00:00"/>
    <d v="2017-12-01T00:00:00"/>
    <x v="1"/>
    <n v="194"/>
    <n v="269"/>
    <s v="2017"/>
    <s v="December"/>
    <x v="2"/>
    <x v="7"/>
  </r>
  <r>
    <s v="ID00757"/>
    <s v="Business Analyst - Secured Lending"/>
    <s v="Property Finance"/>
    <s v="UK"/>
    <x v="0"/>
    <s v="Shufflebotham"/>
    <s v="Internal"/>
    <d v="2017-03-08T00:00:00"/>
    <d v="2017-09-03T00:00:00"/>
    <x v="1"/>
    <n v="128"/>
    <n v="179"/>
    <s v="2017"/>
    <s v="September"/>
    <x v="3"/>
    <x v="7"/>
  </r>
  <r>
    <s v="ID00861"/>
    <s v="Sales Operations Support Administrator"/>
    <s v="Property Finance"/>
    <s v="UK"/>
    <x v="0"/>
    <s v="Shufflebotham"/>
    <s v="Referral"/>
    <d v="2017-03-08T00:00:00"/>
    <d v="2017-05-18T00:00:00"/>
    <x v="1"/>
    <n v="52"/>
    <n v="71"/>
    <s v="2017"/>
    <s v="May"/>
    <x v="1"/>
    <x v="7"/>
  </r>
  <r>
    <s v="ID00744"/>
    <s v="IT Developer"/>
    <s v="Chief Operating Office"/>
    <s v="UK"/>
    <x v="0"/>
    <s v="Victory"/>
    <s v="Agency"/>
    <d v="2017-03-09T00:00:00"/>
    <d v="2017-07-31T00:00:00"/>
    <x v="1"/>
    <n v="103"/>
    <n v="144"/>
    <s v="2017"/>
    <s v="July"/>
    <x v="3"/>
    <x v="7"/>
  </r>
  <r>
    <s v="ID00772"/>
    <s v="Legal Counsel"/>
    <s v="Legal"/>
    <s v="UK"/>
    <x v="0"/>
    <s v="Liburd"/>
    <s v="Direct"/>
    <d v="2017-03-10T00:00:00"/>
    <d v="2017-08-21T00:00:00"/>
    <x v="1"/>
    <n v="117"/>
    <n v="164"/>
    <s v="2017"/>
    <s v="August"/>
    <x v="3"/>
    <x v="7"/>
  </r>
  <r>
    <s v="ID00786"/>
    <s v="Senior Policy and Compliance Manager"/>
    <s v="Consumer"/>
    <s v="UK"/>
    <x v="0"/>
    <s v="Liburd"/>
    <s v="Referral"/>
    <d v="2017-03-10T00:00:00"/>
    <d v="2017-09-02T00:00:00"/>
    <x v="1"/>
    <n v="126"/>
    <n v="176"/>
    <s v="2017"/>
    <s v="September"/>
    <x v="3"/>
    <x v="7"/>
  </r>
  <r>
    <s v="ID00816"/>
    <s v="Lending Manager - Commercial"/>
    <s v="Property Finance"/>
    <s v="UK"/>
    <x v="0"/>
    <s v="Shufflebotham"/>
    <s v="Direct"/>
    <d v="2017-03-10T00:00:00"/>
    <d v="2017-11-28T00:00:00"/>
    <x v="1"/>
    <n v="188"/>
    <n v="263"/>
    <s v="2017"/>
    <s v="November"/>
    <x v="2"/>
    <x v="7"/>
  </r>
  <r>
    <s v="ID00656"/>
    <s v="ETL Developer"/>
    <s v="Chief Operating Office"/>
    <s v="UK"/>
    <x v="0"/>
    <s v="Victory"/>
    <s v="Agency"/>
    <d v="2017-03-13T00:00:00"/>
    <d v="2017-12-20T00:00:00"/>
    <x v="1"/>
    <n v="203"/>
    <n v="282"/>
    <s v="2017"/>
    <s v="December"/>
    <x v="2"/>
    <x v="7"/>
  </r>
  <r>
    <s v="ID00717"/>
    <s v="Relationship Director, South West &amp; Wales"/>
    <s v="Business Finance"/>
    <s v="UK"/>
    <x v="0"/>
    <s v="Victory"/>
    <s v="Agency"/>
    <d v="2017-03-13T00:00:00"/>
    <d v="2017-09-20T00:00:00"/>
    <x v="1"/>
    <n v="138"/>
    <n v="191"/>
    <s v="2017"/>
    <s v="September"/>
    <x v="3"/>
    <x v="7"/>
  </r>
  <r>
    <s v="ID00771"/>
    <s v="Risk &amp; Controls Quality Assurance Officer"/>
    <s v="Chief Operating Office"/>
    <s v="UK"/>
    <x v="0"/>
    <s v="Liburd"/>
    <s v="Direct"/>
    <d v="2017-03-13T00:00:00"/>
    <d v="2017-09-21T00:00:00"/>
    <x v="1"/>
    <n v="139"/>
    <n v="192"/>
    <s v="2017"/>
    <s v="September"/>
    <x v="3"/>
    <x v="7"/>
  </r>
  <r>
    <s v="ID00773"/>
    <s v="Risk &amp; Controls Quality Assurance Officer"/>
    <s v="Chief Operating Office"/>
    <s v="UK"/>
    <x v="0"/>
    <s v="Liburd"/>
    <s v="Internal"/>
    <d v="2017-03-13T00:00:00"/>
    <d v="2017-04-02T00:00:00"/>
    <x v="1"/>
    <n v="15"/>
    <n v="20"/>
    <s v="2017"/>
    <s v="April"/>
    <x v="1"/>
    <x v="7"/>
  </r>
  <r>
    <s v="ID00830"/>
    <s v="Sales Support Manager"/>
    <s v="Business Finance"/>
    <s v="UK"/>
    <x v="0"/>
    <s v="Victory"/>
    <s v="Referral"/>
    <d v="2017-03-13T00:00:00"/>
    <d v="2017-08-27T00:00:00"/>
    <x v="1"/>
    <n v="120"/>
    <n v="167"/>
    <s v="2017"/>
    <s v="August"/>
    <x v="3"/>
    <x v="7"/>
  </r>
  <r>
    <s v="ID00650"/>
    <s v="IT Developer"/>
    <s v="Chief Operating Office"/>
    <s v="UK"/>
    <x v="0"/>
    <s v="Victory"/>
    <s v="Agency"/>
    <d v="2017-03-14T00:00:00"/>
    <d v="2017-06-28T00:00:00"/>
    <x v="1"/>
    <n v="77"/>
    <n v="106"/>
    <s v="2017"/>
    <s v="June"/>
    <x v="1"/>
    <x v="7"/>
  </r>
  <r>
    <s v="ID00810"/>
    <s v="Lending Administrator"/>
    <s v="Property Finance"/>
    <s v="UK"/>
    <x v="0"/>
    <s v="Shufflebotham"/>
    <s v="Direct"/>
    <d v="2017-03-14T00:00:00"/>
    <d v="2017-12-02T00:00:00"/>
    <x v="1"/>
    <n v="189"/>
    <n v="263"/>
    <s v="2017"/>
    <s v="December"/>
    <x v="2"/>
    <x v="7"/>
  </r>
  <r>
    <s v="ID00812"/>
    <s v="Customer Service Representative"/>
    <s v="Consumer"/>
    <s v="UK"/>
    <x v="0"/>
    <s v="Liburd"/>
    <s v="Referral"/>
    <d v="2017-03-15T00:00:00"/>
    <d v="2017-12-07T00:00:00"/>
    <x v="1"/>
    <n v="192"/>
    <n v="267"/>
    <s v="2017"/>
    <s v="December"/>
    <x v="2"/>
    <x v="7"/>
  </r>
  <r>
    <s v="ID00843"/>
    <s v="Relationship Director"/>
    <s v="Business Finance"/>
    <s v="UK"/>
    <x v="0"/>
    <s v="Victory"/>
    <s v="Direct"/>
    <d v="2017-03-15T00:00:00"/>
    <d v="2017-05-02T00:00:00"/>
    <x v="1"/>
    <n v="35"/>
    <n v="48"/>
    <s v="2017"/>
    <s v="May"/>
    <x v="1"/>
    <x v="7"/>
  </r>
  <r>
    <s v="ID00797"/>
    <s v="Litigator"/>
    <s v="Chief Operating Office"/>
    <s v="UK"/>
    <x v="0"/>
    <s v="Liburd"/>
    <s v="Referral"/>
    <d v="2017-03-16T00:00:00"/>
    <d v="2017-04-21T00:00:00"/>
    <x v="1"/>
    <n v="27"/>
    <n v="36"/>
    <s v="2017"/>
    <s v="April"/>
    <x v="1"/>
    <x v="7"/>
  </r>
  <r>
    <s v="ID00838"/>
    <s v="Operations Supervisor"/>
    <s v="Chief Operating Office"/>
    <s v="UK"/>
    <x v="0"/>
    <s v="Victory"/>
    <s v="Referral"/>
    <d v="2017-03-16T00:00:00"/>
    <s v=""/>
    <x v="0"/>
    <n v="1412"/>
    <n v="1975.9085829861142"/>
    <s v=""/>
    <s v=""/>
    <x v="0"/>
    <x v="0"/>
  </r>
  <r>
    <s v="ID00776"/>
    <s v="MI &amp; Reporting Analyst"/>
    <s v="Chief Operating Office"/>
    <s v="UK"/>
    <x v="0"/>
    <s v="Liburd"/>
    <s v="Referral"/>
    <d v="2017-03-17T00:00:00"/>
    <d v="2017-04-10T00:00:00"/>
    <x v="1"/>
    <n v="17"/>
    <n v="24"/>
    <s v="2017"/>
    <s v="April"/>
    <x v="1"/>
    <x v="7"/>
  </r>
  <r>
    <s v="ID00904"/>
    <s v="IFRS9 Developer"/>
    <s v="Chief Operating Office"/>
    <s v="UK"/>
    <x v="0"/>
    <s v="Liburd"/>
    <s v="Agency"/>
    <d v="2017-03-20T00:00:00"/>
    <d v="2017-07-30T00:00:00"/>
    <x v="1"/>
    <n v="95"/>
    <n v="132"/>
    <s v="2017"/>
    <s v="July"/>
    <x v="3"/>
    <x v="7"/>
  </r>
  <r>
    <s v="ID00807"/>
    <s v="Assistant Relationship Manager"/>
    <s v="Property Finance"/>
    <s v="UK"/>
    <x v="0"/>
    <s v="Shufflebotham"/>
    <s v="Referral"/>
    <d v="2017-03-23T00:00:00"/>
    <d v="2017-03-23T00:00:00"/>
    <x v="1"/>
    <n v="1"/>
    <n v="0"/>
    <s v="2017"/>
    <s v="March"/>
    <x v="4"/>
    <x v="7"/>
  </r>
  <r>
    <s v="ID00746"/>
    <s v="Business Development Manager - Mortgages"/>
    <s v="Property Finance"/>
    <s v="UK"/>
    <x v="0"/>
    <s v="Shufflebotham"/>
    <s v="Direct"/>
    <d v="2017-03-24T00:00:00"/>
    <d v="2017-05-22T00:00:00"/>
    <x v="1"/>
    <n v="42"/>
    <n v="59"/>
    <s v="2017"/>
    <s v="May"/>
    <x v="1"/>
    <x v="7"/>
  </r>
  <r>
    <s v="ID00818"/>
    <s v="Quality Assurance Officer"/>
    <s v="Chief Operating Office"/>
    <s v="UK"/>
    <x v="0"/>
    <s v="Liburd"/>
    <s v="Internal"/>
    <d v="2017-03-24T00:00:00"/>
    <d v="2017-12-18T00:00:00"/>
    <x v="1"/>
    <n v="192"/>
    <n v="269"/>
    <s v="2017"/>
    <s v="December"/>
    <x v="2"/>
    <x v="7"/>
  </r>
  <r>
    <s v="ID00844"/>
    <s v="Collections &amp; Recoveries Officer"/>
    <s v="Chief Operating Office"/>
    <s v="UK"/>
    <x v="0"/>
    <s v="Liburd"/>
    <s v="Referral"/>
    <d v="2017-03-27T00:00:00"/>
    <d v="2017-08-29T00:00:00"/>
    <x v="1"/>
    <n v="112"/>
    <n v="155"/>
    <s v="2017"/>
    <s v="August"/>
    <x v="3"/>
    <x v="7"/>
  </r>
  <r>
    <s v="ID00644"/>
    <s v="Health &amp; Disability Assessor"/>
    <s v="Nurses Mental Health"/>
    <s v="London"/>
    <x v="0"/>
    <s v="Sushiel Summan"/>
    <s v="Direct"/>
    <d v="2017-03-28T00:00:00"/>
    <d v="2017-06-18T00:00:00"/>
    <x v="1"/>
    <n v="59"/>
    <n v="82"/>
    <s v="2017"/>
    <s v="June"/>
    <x v="1"/>
    <x v="7"/>
  </r>
  <r>
    <s v="ID00869"/>
    <s v="Product Manager"/>
    <s v="Consumer"/>
    <s v="UK"/>
    <x v="0"/>
    <s v="Liburd"/>
    <s v="Internal"/>
    <d v="2017-03-28T00:00:00"/>
    <d v="2017-08-31T00:00:00"/>
    <x v="1"/>
    <n v="113"/>
    <n v="156"/>
    <s v="2017"/>
    <s v="August"/>
    <x v="3"/>
    <x v="7"/>
  </r>
  <r>
    <s v="ID00860"/>
    <s v="CI &amp; Ops Readiness Lead"/>
    <s v="Chief Operating Office"/>
    <s v="UK"/>
    <x v="0"/>
    <s v="Liburd"/>
    <s v="Internal"/>
    <d v="2017-03-30T00:00:00"/>
    <d v="2017-04-21T00:00:00"/>
    <x v="1"/>
    <n v="17"/>
    <n v="22"/>
    <s v="2017"/>
    <s v="April"/>
    <x v="1"/>
    <x v="7"/>
  </r>
  <r>
    <s v="ID00759"/>
    <s v="Customer Service Representative - 1 Year FTC"/>
    <s v="Chief Operating Office"/>
    <s v="UK"/>
    <x v="0"/>
    <s v="Liburd"/>
    <s v="Direct"/>
    <d v="2017-03-31T00:00:00"/>
    <d v="2017-06-07T00:00:00"/>
    <x v="1"/>
    <n v="49"/>
    <n v="68"/>
    <s v="2017"/>
    <s v="June"/>
    <x v="1"/>
    <x v="7"/>
  </r>
  <r>
    <s v="ID00864"/>
    <s v="Compliance / KYC Analyst"/>
    <s v="Business Finance"/>
    <s v="UK"/>
    <x v="0"/>
    <s v="Victory"/>
    <s v="Direct"/>
    <d v="2017-04-03T00:00:00"/>
    <d v="2017-11-12T00:00:00"/>
    <x v="1"/>
    <n v="160"/>
    <n v="223"/>
    <s v="2017"/>
    <s v="November"/>
    <x v="2"/>
    <x v="7"/>
  </r>
  <r>
    <s v="ID00765"/>
    <s v="Relationship Director, South West &amp; Wales"/>
    <s v="Business Finance"/>
    <s v="UK"/>
    <x v="0"/>
    <s v="Victory"/>
    <s v="Agency"/>
    <d v="2017-04-04T00:00:00"/>
    <d v="2017-05-31T00:00:00"/>
    <x v="1"/>
    <n v="42"/>
    <n v="57"/>
    <s v="2017"/>
    <s v="May"/>
    <x v="1"/>
    <x v="7"/>
  </r>
  <r>
    <s v="ID00896"/>
    <s v="SAS Contractor"/>
    <s v="Group Risk"/>
    <s v="UK"/>
    <x v="0"/>
    <s v="Shufflebotham"/>
    <s v="Agency"/>
    <d v="2017-04-04T00:00:00"/>
    <d v="2017-12-01T00:00:00"/>
    <x v="1"/>
    <n v="174"/>
    <n v="241"/>
    <s v="2017"/>
    <s v="December"/>
    <x v="2"/>
    <x v="7"/>
  </r>
  <r>
    <s v="ID00711"/>
    <s v="Underwriter"/>
    <s v="Chief Operating Office"/>
    <s v="UK"/>
    <x v="0"/>
    <s v="Liburd"/>
    <s v="Referral"/>
    <d v="2017-04-05T00:00:00"/>
    <d v="2017-11-20T00:00:00"/>
    <x v="1"/>
    <n v="164"/>
    <n v="229"/>
    <s v="2017"/>
    <s v="November"/>
    <x v="2"/>
    <x v="7"/>
  </r>
  <r>
    <s v="ID00712"/>
    <s v="Motor - Underwriter"/>
    <s v="Chief Operating Office"/>
    <s v="UK"/>
    <x v="0"/>
    <s v="Liburd"/>
    <s v="Direct"/>
    <d v="2017-04-05T00:00:00"/>
    <d v="2017-06-03T00:00:00"/>
    <x v="1"/>
    <n v="43"/>
    <n v="59"/>
    <s v="2017"/>
    <s v="June"/>
    <x v="1"/>
    <x v="7"/>
  </r>
  <r>
    <s v="ID00724"/>
    <s v="Internal Sales Support and Credit Analyst"/>
    <s v="Business Finance"/>
    <s v="UK"/>
    <x v="0"/>
    <s v="Victory"/>
    <s v="Agency"/>
    <d v="2017-04-05T00:00:00"/>
    <d v="2017-07-28T00:00:00"/>
    <x v="1"/>
    <n v="83"/>
    <n v="114"/>
    <s v="2017"/>
    <s v="July"/>
    <x v="3"/>
    <x v="7"/>
  </r>
  <r>
    <s v="ID00733"/>
    <s v="Relationship Manager, Broker"/>
    <s v="Business Finance"/>
    <s v="UK"/>
    <x v="0"/>
    <s v="Victory"/>
    <s v="Direct"/>
    <d v="2017-04-06T00:00:00"/>
    <d v="2017-09-02T00:00:00"/>
    <x v="1"/>
    <n v="107"/>
    <n v="149"/>
    <s v="2017"/>
    <s v="September"/>
    <x v="3"/>
    <x v="7"/>
  </r>
  <r>
    <s v="ID00806"/>
    <s v="Auditor"/>
    <s v="Business Finance"/>
    <s v="UK"/>
    <x v="0"/>
    <s v="Victory"/>
    <s v="Referral"/>
    <d v="2017-04-06T00:00:00"/>
    <d v="2017-05-19T00:00:00"/>
    <x v="1"/>
    <n v="32"/>
    <n v="43"/>
    <s v="2017"/>
    <s v="May"/>
    <x v="1"/>
    <x v="7"/>
  </r>
  <r>
    <s v="ID00865"/>
    <s v="Relationship Manager - Development Finance"/>
    <s v="Property Finance"/>
    <s v="UK"/>
    <x v="0"/>
    <s v="Shufflebotham"/>
    <s v="Referral"/>
    <d v="2017-04-07T00:00:00"/>
    <s v=""/>
    <x v="0"/>
    <n v="1396"/>
    <n v="1953.9085829861142"/>
    <s v=""/>
    <s v=""/>
    <x v="0"/>
    <x v="0"/>
  </r>
  <r>
    <s v="ID00723"/>
    <s v="Arrears and Servicing Representative"/>
    <s v="Chief Operating Office"/>
    <s v="UK"/>
    <x v="0"/>
    <s v="Liburd"/>
    <s v="Direct"/>
    <d v="2017-04-10T00:00:00"/>
    <d v="2017-06-20T00:00:00"/>
    <x v="1"/>
    <n v="52"/>
    <n v="71"/>
    <s v="2017"/>
    <s v="June"/>
    <x v="1"/>
    <x v="7"/>
  </r>
  <r>
    <s v="ID00846"/>
    <s v="Managing Director, BF"/>
    <s v="Business Finance"/>
    <s v="UK"/>
    <x v="0"/>
    <s v="Victory"/>
    <s v="Referral"/>
    <d v="2017-04-10T00:00:00"/>
    <d v="2017-07-26T00:00:00"/>
    <x v="1"/>
    <n v="78"/>
    <n v="107"/>
    <s v="2017"/>
    <s v="July"/>
    <x v="3"/>
    <x v="7"/>
  </r>
  <r>
    <s v="ID00713"/>
    <s v="Treasury Analyst"/>
    <s v="Chief Finance Office"/>
    <s v="UK"/>
    <x v="0"/>
    <s v="Shufflebotham"/>
    <s v="Referral"/>
    <d v="2017-04-11T00:00:00"/>
    <d v="2017-12-15T00:00:00"/>
    <x v="1"/>
    <n v="179"/>
    <n v="248"/>
    <s v="2017"/>
    <s v="December"/>
    <x v="2"/>
    <x v="7"/>
  </r>
  <r>
    <s v="ID00900"/>
    <s v="Senior Solution Architect"/>
    <s v="Chief Operating Office"/>
    <s v="UK"/>
    <x v="0"/>
    <s v="Victory"/>
    <s v="Agency"/>
    <d v="2017-04-11T00:00:00"/>
    <d v="2017-12-03T00:00:00"/>
    <x v="1"/>
    <n v="169"/>
    <n v="236"/>
    <s v="2017"/>
    <s v="December"/>
    <x v="2"/>
    <x v="7"/>
  </r>
  <r>
    <s v="ID00741"/>
    <s v="Business Improvement Coordinator"/>
    <s v="Consumer"/>
    <s v="UK"/>
    <x v="0"/>
    <s v="Liburd"/>
    <s v="Direct"/>
    <d v="2017-04-18T00:00:00"/>
    <d v="2017-12-26T00:00:00"/>
    <x v="1"/>
    <n v="181"/>
    <n v="252"/>
    <s v="2017"/>
    <s v="December"/>
    <x v="2"/>
    <x v="7"/>
  </r>
  <r>
    <s v="ID00862"/>
    <s v="Sales desk Team Leader"/>
    <s v="Property Finance"/>
    <s v="UK"/>
    <x v="0"/>
    <s v="Shufflebotham"/>
    <s v="Direct"/>
    <d v="2017-04-19T00:00:00"/>
    <d v="2017-07-28T00:00:00"/>
    <x v="1"/>
    <n v="73"/>
    <n v="100"/>
    <s v="2017"/>
    <s v="July"/>
    <x v="3"/>
    <x v="7"/>
  </r>
  <r>
    <s v="ID00687"/>
    <s v="Lending Officer - Secured"/>
    <s v="Property Finance"/>
    <s v="UK"/>
    <x v="0"/>
    <s v="Victory"/>
    <s v="Referral"/>
    <d v="2017-04-20T00:00:00"/>
    <d v="2017-11-10T00:00:00"/>
    <x v="1"/>
    <n v="147"/>
    <n v="204"/>
    <s v="2017"/>
    <s v="November"/>
    <x v="2"/>
    <x v="7"/>
  </r>
  <r>
    <s v="ID00804"/>
    <s v="Customer Service Representative"/>
    <s v="Consumer"/>
    <s v="UK"/>
    <x v="0"/>
    <s v="Liburd"/>
    <s v="Referral"/>
    <d v="2017-04-24T00:00:00"/>
    <d v="2017-06-26T00:00:00"/>
    <x v="1"/>
    <n v="46"/>
    <n v="63"/>
    <s v="2017"/>
    <s v="June"/>
    <x v="1"/>
    <x v="7"/>
  </r>
  <r>
    <s v="ID00752"/>
    <s v="Head of Agricultural Finance"/>
    <s v="Business Finance"/>
    <s v="UK"/>
    <x v="0"/>
    <s v="Victory"/>
    <s v="Agency"/>
    <d v="2017-04-27T00:00:00"/>
    <d v="2017-10-24T00:00:00"/>
    <x v="1"/>
    <n v="129"/>
    <n v="180"/>
    <s v="2017"/>
    <s v="October"/>
    <x v="2"/>
    <x v="7"/>
  </r>
  <r>
    <s v="ID00702"/>
    <s v="Relationship Manager, South West &amp; Wales"/>
    <s v="Business Finance"/>
    <s v="UK"/>
    <x v="0"/>
    <s v="Victory"/>
    <s v="Agency"/>
    <d v="2017-04-28T00:00:00"/>
    <d v="2017-09-17T00:00:00"/>
    <x v="1"/>
    <n v="101"/>
    <n v="142"/>
    <s v="2017"/>
    <s v="September"/>
    <x v="3"/>
    <x v="7"/>
  </r>
  <r>
    <s v="ID00850"/>
    <s v="Portfolio Manager"/>
    <s v="Business Finance"/>
    <s v="UK"/>
    <x v="0"/>
    <s v="Victory"/>
    <s v="Internal"/>
    <d v="2017-05-02T00:00:00"/>
    <d v="2017-11-09T00:00:00"/>
    <x v="1"/>
    <n v="138"/>
    <n v="191"/>
    <s v="2017"/>
    <s v="November"/>
    <x v="2"/>
    <x v="7"/>
  </r>
  <r>
    <s v="ID00868"/>
    <s v="Bookkeeper"/>
    <s v="Chief Finance Office"/>
    <s v="UK"/>
    <x v="0"/>
    <s v="Shufflebotham"/>
    <s v="Agency"/>
    <d v="2017-05-02T00:00:00"/>
    <d v="2017-10-11T00:00:00"/>
    <x v="1"/>
    <n v="117"/>
    <n v="162"/>
    <s v="2017"/>
    <s v="October"/>
    <x v="2"/>
    <x v="7"/>
  </r>
  <r>
    <s v="ID00870"/>
    <s v="Finance Analyst Manager"/>
    <s v="Chief Finance Office"/>
    <s v="UK"/>
    <x v="0"/>
    <s v="Shufflebotham"/>
    <s v="Agency"/>
    <d v="2017-05-02T00:00:00"/>
    <d v="2017-10-14T00:00:00"/>
    <x v="1"/>
    <n v="119"/>
    <n v="165"/>
    <s v="2017"/>
    <s v="October"/>
    <x v="2"/>
    <x v="7"/>
  </r>
  <r>
    <s v="ID00839"/>
    <s v="Director, Wholesale"/>
    <s v="Business Finance"/>
    <s v="UK"/>
    <x v="0"/>
    <s v="Victory"/>
    <s v="Referral"/>
    <d v="2017-05-04T00:00:00"/>
    <d v="2017-11-16T00:00:00"/>
    <x v="1"/>
    <n v="141"/>
    <n v="196"/>
    <s v="2017"/>
    <s v="November"/>
    <x v="2"/>
    <x v="7"/>
  </r>
  <r>
    <s v="ID00841"/>
    <s v="Director, Business Support"/>
    <s v="Business Finance"/>
    <s v="UK"/>
    <x v="0"/>
    <s v="Victory"/>
    <s v="Referral"/>
    <d v="2017-05-04T00:00:00"/>
    <d v="2017-08-12T00:00:00"/>
    <x v="1"/>
    <n v="72"/>
    <n v="100"/>
    <s v="2017"/>
    <s v="August"/>
    <x v="3"/>
    <x v="7"/>
  </r>
  <r>
    <s v="ID00845"/>
    <s v="Development Manager, Marine &amp; Aviation"/>
    <s v="Business Finance"/>
    <s v="UK"/>
    <x v="0"/>
    <s v="Victory"/>
    <s v="Referral"/>
    <d v="2017-05-04T00:00:00"/>
    <d v="2017-09-19T00:00:00"/>
    <x v="1"/>
    <n v="99"/>
    <n v="138"/>
    <s v="2017"/>
    <s v="September"/>
    <x v="3"/>
    <x v="7"/>
  </r>
  <r>
    <s v="ID00668"/>
    <s v="Short Term Lending Manager"/>
    <s v="Property Finance"/>
    <s v="UK"/>
    <x v="0"/>
    <s v="Shufflebotham"/>
    <s v="Referral"/>
    <d v="2017-05-05T00:00:00"/>
    <d v="2017-12-13T00:00:00"/>
    <x v="1"/>
    <n v="159"/>
    <n v="222"/>
    <s v="2017"/>
    <s v="December"/>
    <x v="2"/>
    <x v="7"/>
  </r>
  <r>
    <s v="ID00791"/>
    <s v="Business Development Manager - Networks"/>
    <s v="Property Finance"/>
    <s v="UK"/>
    <x v="0"/>
    <s v="Shufflebotham"/>
    <s v="Direct"/>
    <d v="2017-05-05T00:00:00"/>
    <d v="2017-07-08T00:00:00"/>
    <x v="1"/>
    <n v="46"/>
    <n v="64"/>
    <s v="2017"/>
    <s v="July"/>
    <x v="3"/>
    <x v="7"/>
  </r>
  <r>
    <s v="ID00859"/>
    <s v="STL Lending Manager"/>
    <s v="Property Finance"/>
    <s v="UK"/>
    <x v="0"/>
    <s v="Shufflebotham"/>
    <s v="Direct"/>
    <d v="2017-05-05T00:00:00"/>
    <d v="2017-05-25T00:00:00"/>
    <x v="1"/>
    <n v="15"/>
    <n v="20"/>
    <s v="2017"/>
    <s v="May"/>
    <x v="1"/>
    <x v="7"/>
  </r>
  <r>
    <s v="ID00664"/>
    <s v="BAS Analyst"/>
    <s v="Chief Operating Office"/>
    <s v="UK"/>
    <x v="0"/>
    <s v="Victory"/>
    <s v="Agency"/>
    <d v="2017-05-16T00:00:00"/>
    <d v="2017-08-26T00:00:00"/>
    <x v="1"/>
    <n v="74"/>
    <n v="102"/>
    <s v="2017"/>
    <s v="August"/>
    <x v="3"/>
    <x v="7"/>
  </r>
  <r>
    <s v="ID00793"/>
    <s v="Change Manager"/>
    <s v="Consumer"/>
    <s v="UK"/>
    <x v="0"/>
    <s v="Liburd"/>
    <s v="Referral"/>
    <d v="2017-05-18T00:00:00"/>
    <d v="2017-07-09T00:00:00"/>
    <x v="1"/>
    <n v="37"/>
    <n v="52"/>
    <s v="2017"/>
    <s v="July"/>
    <x v="3"/>
    <x v="7"/>
  </r>
  <r>
    <s v="ID00849"/>
    <s v="BDM - Consumer"/>
    <s v="Consumer"/>
    <s v="UK"/>
    <x v="0"/>
    <s v="Liburd"/>
    <s v="Referral"/>
    <d v="2017-05-18T00:00:00"/>
    <d v="2017-06-16T00:00:00"/>
    <x v="1"/>
    <n v="22"/>
    <n v="29"/>
    <s v="2017"/>
    <s v="June"/>
    <x v="1"/>
    <x v="7"/>
  </r>
  <r>
    <s v="ID00658"/>
    <s v="BAS Analyst"/>
    <s v="Chief Operating Office"/>
    <s v="UK"/>
    <x v="0"/>
    <s v="Victory"/>
    <s v="Agency"/>
    <d v="2017-05-19T00:00:00"/>
    <d v="2017-07-30T00:00:00"/>
    <x v="1"/>
    <n v="51"/>
    <n v="72"/>
    <s v="2017"/>
    <s v="July"/>
    <x v="3"/>
    <x v="7"/>
  </r>
  <r>
    <s v="ID00783"/>
    <s v="IT Developer -  (Property)"/>
    <s v="Chief Operating Office"/>
    <s v="UK"/>
    <x v="0"/>
    <s v="Victory"/>
    <s v="Agency"/>
    <d v="2017-05-22T00:00:00"/>
    <d v="2017-12-06T00:00:00"/>
    <x v="1"/>
    <n v="143"/>
    <n v="198"/>
    <s v="2017"/>
    <s v="December"/>
    <x v="2"/>
    <x v="7"/>
  </r>
  <r>
    <s v="ID00714"/>
    <s v="Head of Compliance Advice"/>
    <s v="Group Risk"/>
    <s v="UK"/>
    <x v="0"/>
    <s v="Shufflebotham"/>
    <s v="Direct"/>
    <d v="2017-05-23T00:00:00"/>
    <d v="2017-08-07T00:00:00"/>
    <x v="1"/>
    <n v="55"/>
    <n v="76"/>
    <s v="2017"/>
    <s v="August"/>
    <x v="3"/>
    <x v="7"/>
  </r>
  <r>
    <s v="ID00876"/>
    <s v="Intermediary Management Executive"/>
    <s v="Property Finance"/>
    <s v="UK"/>
    <x v="0"/>
    <s v="Shufflebotham"/>
    <s v="Direct"/>
    <d v="2017-05-24T00:00:00"/>
    <d v="2017-12-24T00:00:00"/>
    <x v="1"/>
    <n v="153"/>
    <n v="214"/>
    <s v="2017"/>
    <s v="December"/>
    <x v="2"/>
    <x v="7"/>
  </r>
  <r>
    <s v="ID00721"/>
    <s v="Arrears and Servicing Rep"/>
    <s v="Chief Operating Office"/>
    <s v="UK"/>
    <x v="0"/>
    <s v="Liburd"/>
    <s v="Internal"/>
    <d v="2017-05-31T00:00:00"/>
    <d v="2017-08-08T00:00:00"/>
    <x v="1"/>
    <n v="50"/>
    <n v="69"/>
    <s v="2017"/>
    <s v="August"/>
    <x v="3"/>
    <x v="7"/>
  </r>
  <r>
    <s v="ID00847"/>
    <s v="Commercial Director"/>
    <s v="Business Finance"/>
    <s v="UK"/>
    <x v="0"/>
    <s v="Victory"/>
    <s v="Referral"/>
    <d v="2017-06-05T00:00:00"/>
    <d v="2017-10-20T00:00:00"/>
    <x v="1"/>
    <n v="100"/>
    <n v="137"/>
    <s v="2017"/>
    <s v="October"/>
    <x v="2"/>
    <x v="7"/>
  </r>
  <r>
    <s v="ID00905"/>
    <s v="Risk Analytics SAS Programmer"/>
    <s v="Chief Operating Office"/>
    <s v="UK"/>
    <x v="0"/>
    <s v="Shufflebotham"/>
    <s v="Agency"/>
    <d v="2017-06-06T00:00:00"/>
    <d v="2017-06-24T00:00:00"/>
    <x v="1"/>
    <n v="14"/>
    <n v="18"/>
    <s v="2017"/>
    <s v="June"/>
    <x v="1"/>
    <x v="7"/>
  </r>
  <r>
    <s v="ID00908"/>
    <s v="HRIS Consultant"/>
    <s v="Human Resources"/>
    <s v="UK"/>
    <x v="0"/>
    <s v="Liburd"/>
    <s v="Direct"/>
    <d v="2017-06-07T00:00:00"/>
    <d v="2017-10-16T00:00:00"/>
    <x v="1"/>
    <n v="94"/>
    <n v="131"/>
    <s v="2017"/>
    <s v="October"/>
    <x v="2"/>
    <x v="7"/>
  </r>
  <r>
    <s v="ID00699"/>
    <s v="Collections &amp; Recoveries Officer"/>
    <s v="Chief Operating Office"/>
    <s v="UK"/>
    <x v="0"/>
    <s v="Liburd"/>
    <s v="Direct"/>
    <d v="2017-06-08T00:00:00"/>
    <d v="2017-07-17T00:00:00"/>
    <x v="1"/>
    <n v="28"/>
    <n v="39"/>
    <s v="2017"/>
    <s v="July"/>
    <x v="3"/>
    <x v="7"/>
  </r>
  <r>
    <s v="ID00683"/>
    <s v="Programme Manager"/>
    <s v="Chief Operating Office"/>
    <s v="UK"/>
    <x v="0"/>
    <s v="Liburd"/>
    <s v="Direct"/>
    <d v="2017-06-12T00:00:00"/>
    <d v="2017-09-04T00:00:00"/>
    <x v="1"/>
    <n v="61"/>
    <n v="84"/>
    <s v="2017"/>
    <s v="September"/>
    <x v="3"/>
    <x v="7"/>
  </r>
  <r>
    <s v="ID00877"/>
    <s v="BAS Analyst"/>
    <s v="Chief Operating Office"/>
    <s v="UK"/>
    <x v="0"/>
    <s v="Victory"/>
    <s v="Agency"/>
    <d v="2017-06-12T00:00:00"/>
    <d v="2017-11-15T00:00:00"/>
    <x v="1"/>
    <n v="113"/>
    <n v="156"/>
    <s v="2017"/>
    <s v="November"/>
    <x v="2"/>
    <x v="7"/>
  </r>
  <r>
    <s v="ID00863"/>
    <s v="Senior ETL Developer"/>
    <s v="Chief Operating Office"/>
    <s v="UK"/>
    <x v="0"/>
    <s v="Victory"/>
    <s v="Agency"/>
    <d v="2017-06-13T00:00:00"/>
    <s v=""/>
    <x v="0"/>
    <n v="1349"/>
    <n v="1886.9085829861142"/>
    <s v=""/>
    <s v=""/>
    <x v="0"/>
    <x v="0"/>
  </r>
  <r>
    <s v="ID00821"/>
    <s v="Operational Risk Analyst"/>
    <s v="Group Risk"/>
    <s v="UK"/>
    <x v="0"/>
    <s v="Shufflebotham"/>
    <s v="Referral"/>
    <d v="2017-06-19T00:00:00"/>
    <d v="2017-07-27T00:00:00"/>
    <x v="1"/>
    <n v="29"/>
    <n v="38"/>
    <s v="2017"/>
    <s v="July"/>
    <x v="3"/>
    <x v="7"/>
  </r>
  <r>
    <s v="ID00835"/>
    <s v="Head of Outsourced Services &amp; Complaints"/>
    <s v="Chief Operating Office"/>
    <s v="UK"/>
    <x v="0"/>
    <s v="Liburd"/>
    <s v="Referral"/>
    <d v="2017-06-19T00:00:00"/>
    <d v="2017-08-29T00:00:00"/>
    <x v="1"/>
    <n v="52"/>
    <n v="71"/>
    <s v="2017"/>
    <s v="August"/>
    <x v="3"/>
    <x v="7"/>
  </r>
  <r>
    <s v="ID00667"/>
    <s v="Senior Analyst - Analytics"/>
    <s v="Group Risk"/>
    <s v="UK"/>
    <x v="0"/>
    <s v="Shufflebotham"/>
    <s v="Agency"/>
    <d v="2017-06-26T00:00:00"/>
    <s v=""/>
    <x v="0"/>
    <n v="1340"/>
    <n v="1873.9085829861142"/>
    <s v=""/>
    <s v=""/>
    <x v="0"/>
    <x v="0"/>
  </r>
  <r>
    <s v="ID00774"/>
    <s v="Business Development Executive"/>
    <s v="Chief Operating Office"/>
    <s v="UK"/>
    <x v="0"/>
    <s v="Liburd"/>
    <s v="Direct"/>
    <d v="2017-06-27T00:00:00"/>
    <d v="2017-08-28T00:00:00"/>
    <x v="1"/>
    <n v="45"/>
    <n v="62"/>
    <s v="2017"/>
    <s v="August"/>
    <x v="3"/>
    <x v="7"/>
  </r>
  <r>
    <s v="ID00684"/>
    <s v="Marketing Executive/ Senior Marketing Executive"/>
    <s v="Consumer"/>
    <s v="UK"/>
    <x v="0"/>
    <s v="Liburd"/>
    <s v="Direct"/>
    <d v="2017-06-28T00:00:00"/>
    <s v=""/>
    <x v="0"/>
    <n v="1338"/>
    <n v="1871.9085829861142"/>
    <s v=""/>
    <s v=""/>
    <x v="0"/>
    <x v="0"/>
  </r>
  <r>
    <s v="ID00827"/>
    <s v="BDM"/>
    <s v="Consumer"/>
    <s v="UK"/>
    <x v="0"/>
    <s v="Liburd"/>
    <s v="Referral"/>
    <d v="2017-06-28T00:00:00"/>
    <d v="2017-07-15T00:00:00"/>
    <x v="1"/>
    <n v="13"/>
    <n v="17"/>
    <s v="2017"/>
    <s v="July"/>
    <x v="3"/>
    <x v="7"/>
  </r>
  <r>
    <s v="ID00691"/>
    <s v="Sales Manager, Healthcare"/>
    <s v="Business Finance"/>
    <s v="UK"/>
    <x v="0"/>
    <s v="Victory"/>
    <s v="Direct"/>
    <d v="2017-07-03T00:00:00"/>
    <d v="2017-11-30T00:00:00"/>
    <x v="1"/>
    <n v="109"/>
    <n v="150"/>
    <s v="2017"/>
    <s v="November"/>
    <x v="2"/>
    <x v="7"/>
  </r>
  <r>
    <s v="ID00659"/>
    <s v="Relationship Director - North East"/>
    <s v="Business Finance"/>
    <s v="UK"/>
    <x v="0"/>
    <s v="Victory"/>
    <s v="Agency"/>
    <d v="2017-07-04T00:00:00"/>
    <d v="2017-11-01T00:00:00"/>
    <x v="1"/>
    <n v="87"/>
    <n v="120"/>
    <s v="2017"/>
    <s v="November"/>
    <x v="2"/>
    <x v="7"/>
  </r>
  <r>
    <s v="ID00766"/>
    <s v="Relationship Manager, Midlands"/>
    <s v="Business Finance"/>
    <s v="UK"/>
    <x v="0"/>
    <s v="Victory"/>
    <s v="Agency"/>
    <d v="2017-07-06T00:00:00"/>
    <d v="2017-11-20T00:00:00"/>
    <x v="1"/>
    <n v="98"/>
    <n v="137"/>
    <s v="2017"/>
    <s v="November"/>
    <x v="2"/>
    <x v="7"/>
  </r>
  <r>
    <s v="ID00789"/>
    <s v="Relationship Manager- Broker,  South East"/>
    <s v="Business Finance"/>
    <s v="UK"/>
    <x v="0"/>
    <s v="Victory"/>
    <s v="Agency"/>
    <d v="2017-07-06T00:00:00"/>
    <s v=""/>
    <x v="0"/>
    <n v="1332"/>
    <n v="1863.9085829861142"/>
    <s v=""/>
    <s v=""/>
    <x v="0"/>
    <x v="0"/>
  </r>
  <r>
    <s v="ID00871"/>
    <s v="Desk-side Engineer"/>
    <s v="Chief Operating Office"/>
    <s v="UK"/>
    <x v="0"/>
    <s v="Victory"/>
    <s v="Internal"/>
    <d v="2017-07-07T00:00:00"/>
    <d v="2017-10-16T00:00:00"/>
    <x v="1"/>
    <n v="72"/>
    <n v="101"/>
    <s v="2017"/>
    <s v="October"/>
    <x v="2"/>
    <x v="7"/>
  </r>
  <r>
    <s v="ID00673"/>
    <s v="Relationship Director, North West"/>
    <s v="Business Finance"/>
    <s v="UK"/>
    <x v="0"/>
    <s v="Victory"/>
    <s v="Agency"/>
    <d v="2017-07-10T00:00:00"/>
    <d v="2017-12-10T00:00:00"/>
    <x v="1"/>
    <n v="110"/>
    <n v="153"/>
    <s v="2017"/>
    <s v="December"/>
    <x v="2"/>
    <x v="7"/>
  </r>
  <r>
    <s v="ID00753"/>
    <s v="Relationship Director, Midlands"/>
    <s v="Business Finance"/>
    <s v="UK"/>
    <x v="0"/>
    <s v="Victory"/>
    <s v="Referral"/>
    <d v="2017-07-11T00:00:00"/>
    <d v="2017-07-20T00:00:00"/>
    <x v="1"/>
    <n v="8"/>
    <n v="9"/>
    <s v="2017"/>
    <s v="July"/>
    <x v="3"/>
    <x v="7"/>
  </r>
  <r>
    <s v="ID00676"/>
    <s v="New Business Support Analyst, North East"/>
    <s v="Business Finance"/>
    <s v="UK"/>
    <x v="0"/>
    <s v="Victory"/>
    <s v="Direct"/>
    <d v="2017-07-12T00:00:00"/>
    <d v="2017-11-24T00:00:00"/>
    <x v="1"/>
    <n v="98"/>
    <n v="135"/>
    <s v="2017"/>
    <s v="November"/>
    <x v="2"/>
    <x v="7"/>
  </r>
  <r>
    <s v="ID00680"/>
    <s v="Head of Credit Risk Underwriting"/>
    <s v="Business Finance"/>
    <s v="UK"/>
    <x v="0"/>
    <s v="Victory"/>
    <s v="Direct"/>
    <d v="2017-07-12T00:00:00"/>
    <s v=""/>
    <x v="0"/>
    <n v="1328"/>
    <n v="1857.9085829861142"/>
    <s v=""/>
    <s v=""/>
    <x v="0"/>
    <x v="0"/>
  </r>
  <r>
    <s v="ID00697"/>
    <s v="New Business Support Analyst, South East"/>
    <s v="Business Finance"/>
    <s v="UK"/>
    <x v="0"/>
    <s v="Victory"/>
    <s v="Direct"/>
    <d v="2017-07-12T00:00:00"/>
    <d v="2017-09-14T00:00:00"/>
    <x v="1"/>
    <n v="47"/>
    <n v="64"/>
    <s v="2017"/>
    <s v="September"/>
    <x v="3"/>
    <x v="7"/>
  </r>
  <r>
    <s v="ID00720"/>
    <s v="New Business Support Analyst, Scotland"/>
    <s v="Business Finance"/>
    <s v="UK"/>
    <x v="0"/>
    <s v="Victory"/>
    <s v="Referral"/>
    <d v="2017-07-12T00:00:00"/>
    <s v=""/>
    <x v="0"/>
    <n v="1328"/>
    <n v="1857.9085829861142"/>
    <s v=""/>
    <s v=""/>
    <x v="0"/>
    <x v="0"/>
  </r>
  <r>
    <s v="ID00785"/>
    <s v="New Business Support Analyst"/>
    <s v="Business Finance"/>
    <s v="UK"/>
    <x v="0"/>
    <s v="Victory"/>
    <s v="Referral"/>
    <d v="2017-07-12T00:00:00"/>
    <d v="2017-08-28T00:00:00"/>
    <x v="1"/>
    <n v="34"/>
    <n v="47"/>
    <s v="2017"/>
    <s v="August"/>
    <x v="3"/>
    <x v="7"/>
  </r>
  <r>
    <s v="ID00878"/>
    <s v="Head of Asset Management"/>
    <s v="Business Finance"/>
    <s v="UK"/>
    <x v="0"/>
    <s v="Victory"/>
    <s v="Internal"/>
    <d v="2017-07-12T00:00:00"/>
    <d v="2017-08-09T00:00:00"/>
    <x v="1"/>
    <n v="21"/>
    <n v="28"/>
    <s v="2017"/>
    <s v="August"/>
    <x v="3"/>
    <x v="7"/>
  </r>
  <r>
    <s v="ID00686"/>
    <s v="Credit Risk Manager"/>
    <s v="Consumer"/>
    <s v="UK"/>
    <x v="0"/>
    <s v="Liburd"/>
    <s v="Referral"/>
    <d v="2017-07-17T00:00:00"/>
    <d v="2017-08-29T00:00:00"/>
    <x v="1"/>
    <n v="32"/>
    <n v="43"/>
    <s v="2017"/>
    <s v="August"/>
    <x v="3"/>
    <x v="7"/>
  </r>
  <r>
    <s v="ID00866"/>
    <s v="Business Development Manager - Commercial"/>
    <s v="Property Finance"/>
    <s v="UK"/>
    <x v="0"/>
    <s v="Shufflebotham"/>
    <s v="Agency"/>
    <d v="2017-07-17T00:00:00"/>
    <d v="2017-09-30T00:00:00"/>
    <x v="1"/>
    <n v="55"/>
    <n v="75"/>
    <s v="2017"/>
    <s v="September"/>
    <x v="3"/>
    <x v="7"/>
  </r>
  <r>
    <s v="ID00798"/>
    <s v="Portfolio Analytics Manager"/>
    <s v="Group Risk"/>
    <s v="UK"/>
    <x v="0"/>
    <s v="Shufflebotham"/>
    <s v="Agency"/>
    <d v="2017-07-18T00:00:00"/>
    <d v="2017-10-19T00:00:00"/>
    <x v="1"/>
    <n v="68"/>
    <n v="93"/>
    <s v="2017"/>
    <s v="October"/>
    <x v="2"/>
    <x v="7"/>
  </r>
  <r>
    <s v="ID00645"/>
    <s v="Tax Manager"/>
    <s v="Finance"/>
    <s v="Netherlands"/>
    <x v="0"/>
    <s v="Rita Varga"/>
    <s v="Agency"/>
    <d v="2017-07-19T00:00:00"/>
    <s v=""/>
    <x v="0"/>
    <n v="1323"/>
    <n v="1850.9085829861142"/>
    <s v=""/>
    <s v=""/>
    <x v="0"/>
    <x v="0"/>
  </r>
  <r>
    <s v="ID00648"/>
    <s v="Technical Application Engineer"/>
    <s v="Sales &amp; Marketing"/>
    <s v="Germany"/>
    <x v="0"/>
    <s v="Rita Varga"/>
    <s v="Direct"/>
    <d v="2017-07-19T00:00:00"/>
    <d v="2017-07-27T00:00:00"/>
    <x v="1"/>
    <n v="7"/>
    <n v="8"/>
    <s v="2017"/>
    <s v="July"/>
    <x v="3"/>
    <x v="7"/>
  </r>
  <r>
    <s v="ID00768"/>
    <s v="Commercial Director - Property Finance"/>
    <s v="Property Finance"/>
    <s v="UK"/>
    <x v="0"/>
    <s v="Shufflebotham"/>
    <s v="Referral"/>
    <d v="2017-07-19T00:00:00"/>
    <d v="2017-08-14T00:00:00"/>
    <x v="1"/>
    <n v="19"/>
    <n v="26"/>
    <s v="2017"/>
    <s v="August"/>
    <x v="3"/>
    <x v="7"/>
  </r>
  <r>
    <s v="ID00696"/>
    <s v="Senior Risk Analyst"/>
    <s v="Consumer"/>
    <s v="UK"/>
    <x v="0"/>
    <s v="Liburd"/>
    <s v="Direct"/>
    <d v="2017-07-24T00:00:00"/>
    <d v="2017-11-07T00:00:00"/>
    <x v="1"/>
    <n v="77"/>
    <n v="106"/>
    <s v="2017"/>
    <s v="November"/>
    <x v="2"/>
    <x v="7"/>
  </r>
  <r>
    <s v="ID00743"/>
    <s v="Customer Service Representative - Savings"/>
    <s v="Chief Operating Office"/>
    <s v="UK"/>
    <x v="0"/>
    <s v="Liburd"/>
    <s v="Referral"/>
    <d v="2017-07-24T00:00:00"/>
    <d v="2017-12-10T00:00:00"/>
    <x v="1"/>
    <n v="100"/>
    <n v="139"/>
    <s v="2017"/>
    <s v="December"/>
    <x v="2"/>
    <x v="7"/>
  </r>
  <r>
    <s v="ID00805"/>
    <s v="Arrears and Servicing Rep"/>
    <s v="Chief Operating Office"/>
    <s v="UK"/>
    <x v="0"/>
    <s v="Liburd"/>
    <s v="Internal"/>
    <d v="2017-07-24T00:00:00"/>
    <d v="2017-08-29T00:00:00"/>
    <x v="1"/>
    <n v="27"/>
    <n v="36"/>
    <s v="2017"/>
    <s v="August"/>
    <x v="3"/>
    <x v="7"/>
  </r>
  <r>
    <s v="ID00690"/>
    <s v="Senior PMO"/>
    <s v="Chief Operating Office"/>
    <s v="UK"/>
    <x v="0"/>
    <s v="Liburd"/>
    <s v="Direct"/>
    <d v="2017-07-26T00:00:00"/>
    <d v="2017-10-05T00:00:00"/>
    <x v="1"/>
    <n v="52"/>
    <n v="71"/>
    <s v="2017"/>
    <s v="October"/>
    <x v="2"/>
    <x v="7"/>
  </r>
  <r>
    <s v="ID00646"/>
    <s v="Assistant Production Manager"/>
    <s v="Production"/>
    <s v="Netherlands"/>
    <x v="0"/>
    <s v="Rita Varga"/>
    <s v="Direct"/>
    <d v="2017-07-31T00:00:00"/>
    <d v="2017-09-13T00:00:00"/>
    <x v="1"/>
    <n v="33"/>
    <n v="44"/>
    <s v="2017"/>
    <s v="September"/>
    <x v="3"/>
    <x v="7"/>
  </r>
  <r>
    <s v="ID00907"/>
    <s v="Work Experience"/>
    <s v="Property Finance"/>
    <s v="UK"/>
    <x v="0"/>
    <s v="Shufflebotham"/>
    <s v="Direct"/>
    <d v="2017-08-03T00:00:00"/>
    <d v="2017-11-04T00:00:00"/>
    <x v="1"/>
    <n v="67"/>
    <n v="93"/>
    <s v="2017"/>
    <s v="November"/>
    <x v="2"/>
    <x v="7"/>
  </r>
  <r>
    <s v="ID00754"/>
    <s v="IT Developer"/>
    <s v="Chief Operating Office"/>
    <s v="UK"/>
    <x v="0"/>
    <s v="Victory"/>
    <s v="Internal"/>
    <d v="2017-08-04T00:00:00"/>
    <d v="2017-11-23T00:00:00"/>
    <x v="1"/>
    <n v="80"/>
    <n v="111"/>
    <s v="2017"/>
    <s v="November"/>
    <x v="2"/>
    <x v="7"/>
  </r>
  <r>
    <s v="ID00906"/>
    <s v="Project Buffalo Contractor"/>
    <s v="Property Finance"/>
    <s v="UK"/>
    <x v="0"/>
    <s v="Shufflebotham"/>
    <s v="Direct"/>
    <d v="2017-08-04T00:00:00"/>
    <d v="2017-12-01T00:00:00"/>
    <x v="1"/>
    <n v="86"/>
    <n v="119"/>
    <s v="2017"/>
    <s v="December"/>
    <x v="2"/>
    <x v="7"/>
  </r>
  <r>
    <s v="ID00678"/>
    <s v="IT Developer"/>
    <s v="Chief Operating Office"/>
    <s v="UK"/>
    <x v="0"/>
    <s v="Victory"/>
    <s v="Agency"/>
    <d v="2017-08-07T00:00:00"/>
    <d v="2017-10-16T00:00:00"/>
    <x v="1"/>
    <n v="51"/>
    <n v="70"/>
    <s v="2017"/>
    <s v="October"/>
    <x v="2"/>
    <x v="7"/>
  </r>
  <r>
    <s v="ID00738"/>
    <s v="New Business Analyst, Midlands"/>
    <s v="Business Finance"/>
    <s v="UK"/>
    <x v="0"/>
    <s v="Victory"/>
    <s v="Direct"/>
    <d v="2017-08-07T00:00:00"/>
    <d v="2017-10-25T00:00:00"/>
    <x v="1"/>
    <n v="58"/>
    <n v="79"/>
    <s v="2017"/>
    <s v="October"/>
    <x v="2"/>
    <x v="7"/>
  </r>
  <r>
    <s v="ID00731"/>
    <s v="Collections and Recoveries Officer"/>
    <s v="Chief Operating Office"/>
    <s v="UK"/>
    <x v="0"/>
    <s v="Liburd"/>
    <s v="Direct"/>
    <d v="2017-08-08T00:00:00"/>
    <d v="2017-10-05T00:00:00"/>
    <x v="1"/>
    <n v="43"/>
    <n v="58"/>
    <s v="2017"/>
    <s v="October"/>
    <x v="2"/>
    <x v="7"/>
  </r>
  <r>
    <s v="ID00762"/>
    <s v="NPL Manager"/>
    <s v="Chief Operating Office"/>
    <s v="UK"/>
    <x v="0"/>
    <s v="Liburd"/>
    <s v="Direct"/>
    <d v="2017-08-08T00:00:00"/>
    <d v="2017-12-20T00:00:00"/>
    <x v="1"/>
    <n v="97"/>
    <n v="134"/>
    <s v="2017"/>
    <s v="December"/>
    <x v="2"/>
    <x v="7"/>
  </r>
  <r>
    <s v="ID00848"/>
    <s v="Accounts Assistant"/>
    <s v="Chief Finance Office"/>
    <s v="UK"/>
    <x v="0"/>
    <s v="Shufflebotham"/>
    <s v="Direct"/>
    <d v="2017-08-09T00:00:00"/>
    <d v="2017-10-10T00:00:00"/>
    <x v="1"/>
    <n v="45"/>
    <n v="62"/>
    <s v="2017"/>
    <s v="October"/>
    <x v="2"/>
    <x v="7"/>
  </r>
  <r>
    <s v="ID00794"/>
    <s v="Operations Operations"/>
    <s v="Chief Operating Office"/>
    <s v="UK"/>
    <x v="0"/>
    <s v="Liburd"/>
    <s v="Internal"/>
    <d v="2017-08-14T00:00:00"/>
    <d v="2017-10-31T00:00:00"/>
    <x v="1"/>
    <n v="57"/>
    <n v="78"/>
    <s v="2017"/>
    <s v="October"/>
    <x v="2"/>
    <x v="7"/>
  </r>
  <r>
    <s v="ID00854"/>
    <s v="External Reporting Manager"/>
    <s v="Chief Finance Office"/>
    <s v="UK"/>
    <x v="0"/>
    <s v="Shufflebotham"/>
    <s v="Referral"/>
    <d v="2017-08-14T00:00:00"/>
    <d v="2017-11-24T00:00:00"/>
    <x v="1"/>
    <n v="75"/>
    <n v="102"/>
    <s v="2017"/>
    <s v="November"/>
    <x v="2"/>
    <x v="7"/>
  </r>
  <r>
    <s v="ID00675"/>
    <s v="Business Development Manager"/>
    <s v="Consumer"/>
    <s v="UK"/>
    <x v="0"/>
    <s v="Liburd"/>
    <s v="Direct"/>
    <d v="2017-08-15T00:00:00"/>
    <d v="2017-12-09T00:00:00"/>
    <x v="1"/>
    <n v="84"/>
    <n v="116"/>
    <s v="2017"/>
    <s v="December"/>
    <x v="2"/>
    <x v="7"/>
  </r>
  <r>
    <s v="ID00707"/>
    <s v="Senior Credit Portfolio Analyst"/>
    <s v="Group Risk"/>
    <s v="UK"/>
    <x v="0"/>
    <s v="Shufflebotham"/>
    <s v="Referral"/>
    <d v="2017-08-15T00:00:00"/>
    <d v="2017-09-24T00:00:00"/>
    <x v="1"/>
    <n v="29"/>
    <n v="40"/>
    <s v="2017"/>
    <s v="September"/>
    <x v="3"/>
    <x v="7"/>
  </r>
  <r>
    <s v="ID00872"/>
    <s v="Customer Savings Administrator"/>
    <s v="Chief Operating Office"/>
    <s v="UK"/>
    <x v="0"/>
    <s v="Liburd"/>
    <s v="Direct"/>
    <d v="2017-08-15T00:00:00"/>
    <d v="2017-11-14T00:00:00"/>
    <x v="1"/>
    <n v="66"/>
    <n v="91"/>
    <s v="2017"/>
    <s v="November"/>
    <x v="2"/>
    <x v="7"/>
  </r>
  <r>
    <s v="ID00915"/>
    <s v="Complaint Handler - 4"/>
    <s v="Chief Operating Office"/>
    <s v="UK"/>
    <x v="0"/>
    <s v="Liburd"/>
    <s v="Agency"/>
    <d v="2017-08-17T00:00:00"/>
    <d v="2017-10-18T00:00:00"/>
    <x v="1"/>
    <n v="45"/>
    <n v="62"/>
    <s v="2017"/>
    <s v="October"/>
    <x v="2"/>
    <x v="7"/>
  </r>
  <r>
    <s v="ID00726"/>
    <s v="Relationship Director - North East"/>
    <s v="Business Finance"/>
    <s v="UK"/>
    <x v="0"/>
    <s v="Victory"/>
    <s v="Agency"/>
    <d v="2017-08-22T00:00:00"/>
    <s v=""/>
    <x v="0"/>
    <n v="1299"/>
    <n v="1816.9085829861142"/>
    <s v=""/>
    <s v=""/>
    <x v="0"/>
    <x v="0"/>
  </r>
  <r>
    <s v="ID00739"/>
    <s v="New Business Support Analyst, London, Thames Valley South"/>
    <s v="Business Finance"/>
    <s v="UK"/>
    <x v="0"/>
    <s v="Victory"/>
    <s v="Direct"/>
    <d v="2017-08-22T00:00:00"/>
    <d v="2017-10-06T00:00:00"/>
    <x v="1"/>
    <n v="34"/>
    <n v="45"/>
    <s v="2017"/>
    <s v="October"/>
    <x v="2"/>
    <x v="7"/>
  </r>
  <r>
    <s v="ID00853"/>
    <s v="Managing Director, Specialist Asset and Structured Finance"/>
    <s v="Business Finance"/>
    <s v="UK"/>
    <x v="0"/>
    <s v="Victory"/>
    <s v="Referral"/>
    <d v="2017-08-22T00:00:00"/>
    <d v="2017-09-06T00:00:00"/>
    <x v="1"/>
    <n v="12"/>
    <n v="15"/>
    <s v="2017"/>
    <s v="September"/>
    <x v="3"/>
    <x v="7"/>
  </r>
  <r>
    <s v="ID00874"/>
    <s v="Collections and Recoveries Officer"/>
    <s v="Chief Operating Office"/>
    <s v="UK"/>
    <x v="0"/>
    <s v="Liburd"/>
    <s v="Direct"/>
    <d v="2017-08-24T00:00:00"/>
    <d v="2017-12-14T00:00:00"/>
    <x v="1"/>
    <n v="81"/>
    <n v="112"/>
    <s v="2017"/>
    <s v="December"/>
    <x v="2"/>
    <x v="7"/>
  </r>
  <r>
    <s v="ID00909"/>
    <s v="Complaint Handler - 5"/>
    <s v="Chief Operating Office"/>
    <s v="UK"/>
    <x v="0"/>
    <s v="Liburd"/>
    <s v="Agency"/>
    <d v="2017-08-24T00:00:00"/>
    <d v="2017-11-02T00:00:00"/>
    <x v="1"/>
    <n v="51"/>
    <n v="70"/>
    <s v="2017"/>
    <s v="November"/>
    <x v="2"/>
    <x v="7"/>
  </r>
  <r>
    <s v="ID00647"/>
    <s v="Senior Accountant"/>
    <s v="ICOS"/>
    <s v="Germany"/>
    <x v="0"/>
    <s v="Rita Varga"/>
    <s v="Direct"/>
    <d v="2017-08-25T00:00:00"/>
    <d v="2017-09-08T00:00:00"/>
    <x v="1"/>
    <n v="11"/>
    <n v="14"/>
    <s v="2017"/>
    <s v="September"/>
    <x v="3"/>
    <x v="7"/>
  </r>
  <r>
    <s v="ID00734"/>
    <s v="Marketing Operations Manager"/>
    <s v="Human Resources"/>
    <s v="UK"/>
    <x v="0"/>
    <s v="Shufflebotham"/>
    <s v="Referral"/>
    <d v="2017-08-25T00:00:00"/>
    <d v="2017-09-22T00:00:00"/>
    <x v="1"/>
    <n v="21"/>
    <n v="28"/>
    <s v="2017"/>
    <s v="September"/>
    <x v="3"/>
    <x v="7"/>
  </r>
  <r>
    <s v="ID00912"/>
    <s v="Complaint Handler - 3"/>
    <s v="Chief Operating Office"/>
    <s v="UK"/>
    <x v="0"/>
    <s v="Liburd"/>
    <s v="Agency"/>
    <d v="2017-08-29T00:00:00"/>
    <d v="2017-10-07T00:00:00"/>
    <x v="1"/>
    <n v="29"/>
    <n v="39"/>
    <s v="2017"/>
    <s v="October"/>
    <x v="2"/>
    <x v="7"/>
  </r>
  <r>
    <s v="ID00705"/>
    <s v="Assistant Asset Manager"/>
    <s v="Business Finance"/>
    <s v="UK"/>
    <x v="0"/>
    <s v="Victory"/>
    <s v="Direct"/>
    <d v="2017-09-04T00:00:00"/>
    <d v="2017-12-09T00:00:00"/>
    <x v="1"/>
    <n v="70"/>
    <n v="96"/>
    <s v="2017"/>
    <s v="December"/>
    <x v="2"/>
    <x v="7"/>
  </r>
  <r>
    <s v="ID00755"/>
    <s v="Operations Executive"/>
    <s v="Chief Operating Office"/>
    <s v="UK"/>
    <x v="0"/>
    <s v="Liburd"/>
    <s v="Referral"/>
    <d v="2017-09-05T00:00:00"/>
    <d v="2017-11-25T00:00:00"/>
    <x v="1"/>
    <n v="59"/>
    <n v="81"/>
    <s v="2017"/>
    <s v="November"/>
    <x v="2"/>
    <x v="7"/>
  </r>
  <r>
    <s v="ID00770"/>
    <s v="Senior Credit &amp; Risk Manager"/>
    <s v="Business Finance"/>
    <s v="UK"/>
    <x v="0"/>
    <s v="Victory"/>
    <s v="Referral"/>
    <d v="2017-09-05T00:00:00"/>
    <d v="2017-10-20T00:00:00"/>
    <x v="1"/>
    <n v="34"/>
    <n v="45"/>
    <s v="2017"/>
    <s v="October"/>
    <x v="2"/>
    <x v="7"/>
  </r>
  <r>
    <s v="ID00808"/>
    <s v="Operations Executive"/>
    <s v="Chief Operating Office"/>
    <s v="UK"/>
    <x v="0"/>
    <s v="Liburd"/>
    <s v="Internal"/>
    <d v="2017-09-05T00:00:00"/>
    <d v="2017-12-16T00:00:00"/>
    <x v="1"/>
    <n v="74"/>
    <n v="102"/>
    <s v="2017"/>
    <s v="December"/>
    <x v="2"/>
    <x v="7"/>
  </r>
  <r>
    <s v="ID00695"/>
    <s v="Business Analyst"/>
    <s v="Chief Operating Office"/>
    <s v="UK"/>
    <x v="0"/>
    <s v="Liburd"/>
    <s v="Direct"/>
    <d v="2017-09-08T00:00:00"/>
    <d v="2017-12-28T00:00:00"/>
    <x v="1"/>
    <n v="80"/>
    <n v="111"/>
    <s v="2017"/>
    <s v="December"/>
    <x v="2"/>
    <x v="7"/>
  </r>
  <r>
    <s v="ID00727"/>
    <s v="Project Analyst"/>
    <s v="Chief Operating Office"/>
    <s v="UK"/>
    <x v="0"/>
    <s v="Liburd"/>
    <s v="Direct"/>
    <d v="2017-09-08T00:00:00"/>
    <d v="2017-12-28T00:00:00"/>
    <x v="1"/>
    <n v="80"/>
    <n v="111"/>
    <s v="2017"/>
    <s v="December"/>
    <x v="2"/>
    <x v="7"/>
  </r>
  <r>
    <s v="ID00747"/>
    <s v="Sales Support Coordinator"/>
    <s v="Business Finance"/>
    <s v="UK"/>
    <x v="0"/>
    <s v="Victory"/>
    <s v="Direct"/>
    <d v="2017-09-08T00:00:00"/>
    <d v="2017-12-17T00:00:00"/>
    <x v="1"/>
    <n v="71"/>
    <n v="100"/>
    <s v="2017"/>
    <s v="December"/>
    <x v="2"/>
    <x v="7"/>
  </r>
  <r>
    <s v="ID00873"/>
    <s v="Customer Service Representative - Lending"/>
    <s v="Chief Operating Office"/>
    <s v="UK"/>
    <x v="0"/>
    <s v="Liburd"/>
    <s v="Direct"/>
    <d v="2017-09-08T00:00:00"/>
    <d v="2017-10-11T00:00:00"/>
    <x v="1"/>
    <n v="24"/>
    <n v="33"/>
    <s v="2017"/>
    <s v="October"/>
    <x v="2"/>
    <x v="7"/>
  </r>
  <r>
    <s v="ID00879"/>
    <s v="Customer Service Representative"/>
    <s v="Chief Operating Office"/>
    <s v="UK"/>
    <x v="0"/>
    <s v="Liburd"/>
    <s v="Direct"/>
    <d v="2017-09-08T00:00:00"/>
    <d v="2017-10-18T00:00:00"/>
    <x v="1"/>
    <n v="29"/>
    <n v="40"/>
    <s v="2017"/>
    <s v="October"/>
    <x v="2"/>
    <x v="7"/>
  </r>
  <r>
    <s v="ID00700"/>
    <s v="MI and Reporting Analyst - 6 Month Ftc"/>
    <s v="Chief Operating Office"/>
    <s v="UK"/>
    <x v="0"/>
    <s v="Liburd"/>
    <s v="Direct"/>
    <d v="2017-09-12T00:00:00"/>
    <d v="2017-10-13T00:00:00"/>
    <x v="1"/>
    <n v="24"/>
    <n v="31"/>
    <s v="2017"/>
    <s v="October"/>
    <x v="2"/>
    <x v="7"/>
  </r>
  <r>
    <s v="ID00763"/>
    <s v="Senior Regulatory Accountant"/>
    <s v="Chief Finance Office"/>
    <s v="UK"/>
    <x v="0"/>
    <s v="Shufflebotham"/>
    <s v="Direct"/>
    <d v="2017-09-14T00:00:00"/>
    <d v="2017-10-29T00:00:00"/>
    <x v="1"/>
    <n v="32"/>
    <n v="45"/>
    <s v="2017"/>
    <s v="October"/>
    <x v="2"/>
    <x v="7"/>
  </r>
  <r>
    <s v="ID00911"/>
    <s v="IFRS 9 Contractor"/>
    <s v="Group Risk"/>
    <s v="UK"/>
    <x v="0"/>
    <s v="Shufflebotham"/>
    <s v="Direct"/>
    <d v="2017-09-14T00:00:00"/>
    <d v="2017-11-22T00:00:00"/>
    <x v="1"/>
    <n v="50"/>
    <n v="69"/>
    <s v="2017"/>
    <s v="November"/>
    <x v="2"/>
    <x v="7"/>
  </r>
  <r>
    <s v="ID00777"/>
    <s v="Portfolio Manager"/>
    <s v="Business Finance"/>
    <s v="UK"/>
    <x v="0"/>
    <s v="Victory"/>
    <s v="Referral"/>
    <d v="2017-09-15T00:00:00"/>
    <s v=""/>
    <x v="0"/>
    <n v="1281"/>
    <n v="1792.9085829861142"/>
    <s v=""/>
    <s v=""/>
    <x v="0"/>
    <x v="0"/>
  </r>
  <r>
    <s v="ID00828"/>
    <s v="Senior Manager Business Implementation"/>
    <s v="Business Finance"/>
    <s v="UK"/>
    <x v="0"/>
    <s v="Victory"/>
    <s v="Referral"/>
    <d v="2017-09-15T00:00:00"/>
    <d v="2017-12-15T00:00:00"/>
    <x v="1"/>
    <n v="66"/>
    <n v="91"/>
    <s v="2017"/>
    <s v="December"/>
    <x v="2"/>
    <x v="7"/>
  </r>
  <r>
    <s v="ID00880"/>
    <s v="Project Analyst"/>
    <s v="Chief Operating Office"/>
    <s v="UK"/>
    <x v="0"/>
    <s v="Liburd"/>
    <s v="Internal"/>
    <d v="2017-09-15T00:00:00"/>
    <d v="2017-11-14T00:00:00"/>
    <x v="1"/>
    <n v="43"/>
    <n v="60"/>
    <s v="2017"/>
    <s v="November"/>
    <x v="2"/>
    <x v="7"/>
  </r>
  <r>
    <s v="ID00917"/>
    <s v="Complaint Handler - 2"/>
    <s v="Chief Operating Office"/>
    <s v="UK"/>
    <x v="0"/>
    <s v="Liburd"/>
    <s v="Agency"/>
    <d v="2017-09-15T00:00:00"/>
    <d v="2017-12-19T00:00:00"/>
    <x v="1"/>
    <n v="68"/>
    <n v="95"/>
    <s v="2017"/>
    <s v="December"/>
    <x v="2"/>
    <x v="7"/>
  </r>
  <r>
    <s v="ID00824"/>
    <s v="Collections and Recoveries Officer"/>
    <s v="Chief Operating Office"/>
    <s v="UK"/>
    <x v="0"/>
    <s v="Liburd"/>
    <s v="Direct"/>
    <d v="2017-09-22T00:00:00"/>
    <d v="2017-12-04T00:00:00"/>
    <x v="1"/>
    <n v="52"/>
    <n v="73"/>
    <s v="2017"/>
    <s v="December"/>
    <x v="2"/>
    <x v="7"/>
  </r>
  <r>
    <s v="ID00737"/>
    <s v="Accounts Assistant"/>
    <s v="Chief Finance Office"/>
    <s v="UK"/>
    <x v="0"/>
    <s v="Shufflebotham"/>
    <s v="Agency"/>
    <d v="2017-09-28T00:00:00"/>
    <d v="2017-11-14T00:00:00"/>
    <x v="1"/>
    <n v="34"/>
    <n v="47"/>
    <s v="2017"/>
    <s v="November"/>
    <x v="2"/>
    <x v="7"/>
  </r>
  <r>
    <s v="ID00910"/>
    <s v="Compliance Business Partner - Consumer (Contractor)"/>
    <s v="Group Risk"/>
    <s v="UK"/>
    <x v="0"/>
    <s v="Shufflebotham"/>
    <s v="Direct"/>
    <d v="2017-09-28T00:00:00"/>
    <d v="2017-10-13T00:00:00"/>
    <x v="1"/>
    <n v="12"/>
    <n v="15"/>
    <s v="2017"/>
    <s v="October"/>
    <x v="2"/>
    <x v="7"/>
  </r>
  <r>
    <s v="ID00856"/>
    <s v="Operations Executive"/>
    <s v="Chief Operating Office"/>
    <s v="UK"/>
    <x v="0"/>
    <s v="Victory"/>
    <s v="Internal"/>
    <d v="2017-09-29T00:00:00"/>
    <d v="2017-11-06T00:00:00"/>
    <x v="1"/>
    <n v="27"/>
    <n v="38"/>
    <s v="2017"/>
    <s v="November"/>
    <x v="2"/>
    <x v="7"/>
  </r>
  <r>
    <s v="ID00857"/>
    <s v="Operations Executive"/>
    <s v="Chief Operating Office"/>
    <s v="UK"/>
    <x v="0"/>
    <s v="Victory"/>
    <s v="Internal"/>
    <d v="2017-09-29T00:00:00"/>
    <d v="2017-12-11T00:00:00"/>
    <x v="1"/>
    <n v="52"/>
    <n v="73"/>
    <s v="2017"/>
    <s v="December"/>
    <x v="2"/>
    <x v="7"/>
  </r>
  <r>
    <s v="ID00875"/>
    <s v="Customer Service Representative"/>
    <s v="Chief Operating Office"/>
    <s v="UK"/>
    <x v="0"/>
    <s v="Liburd"/>
    <s v="Direct"/>
    <d v="2017-09-29T00:00:00"/>
    <d v="2017-10-23T00:00:00"/>
    <x v="1"/>
    <n v="17"/>
    <n v="24"/>
    <s v="2017"/>
    <s v="October"/>
    <x v="2"/>
    <x v="7"/>
  </r>
  <r>
    <s v="ID00916"/>
    <s v="Compliance Business Partner - Property Finance (Contractor)"/>
    <s v="Group Risk"/>
    <s v="UK"/>
    <x v="0"/>
    <s v="Shufflebotham"/>
    <s v="Direct"/>
    <d v="2017-09-29T00:00:00"/>
    <d v="2017-12-21T00:00:00"/>
    <x v="1"/>
    <n v="60"/>
    <n v="83"/>
    <s v="2017"/>
    <s v="December"/>
    <x v="2"/>
    <x v="7"/>
  </r>
  <r>
    <s v="ID00919"/>
    <s v="IT Developer"/>
    <s v="Chief Operating Office"/>
    <s v="UK"/>
    <x v="0"/>
    <s v="Liburd"/>
    <s v="Agency"/>
    <d v="2017-09-29T00:00:00"/>
    <d v="2017-09-29T00:00:00"/>
    <x v="1"/>
    <n v="1"/>
    <n v="0"/>
    <s v="2017"/>
    <s v="September"/>
    <x v="3"/>
    <x v="7"/>
  </r>
  <r>
    <s v="ID00799"/>
    <s v="HRIS, Payroll &amp; HR Project Manager"/>
    <s v="Human Resources"/>
    <s v="UK"/>
    <x v="0"/>
    <s v="Shufflebotham"/>
    <s v="Referral"/>
    <d v="2017-10-03T00:00:00"/>
    <d v="2017-10-31T00:00:00"/>
    <x v="1"/>
    <n v="21"/>
    <n v="28"/>
    <s v="2017"/>
    <s v="October"/>
    <x v="2"/>
    <x v="7"/>
  </r>
  <r>
    <s v="ID00694"/>
    <s v="Project Analyst"/>
    <s v="Chief Operating Office"/>
    <s v="UK"/>
    <x v="0"/>
    <s v="Liburd"/>
    <s v="Internal"/>
    <d v="2017-10-05T00:00:00"/>
    <d v="2017-11-11T00:00:00"/>
    <x v="1"/>
    <n v="27"/>
    <n v="37"/>
    <s v="2017"/>
    <s v="November"/>
    <x v="2"/>
    <x v="7"/>
  </r>
  <r>
    <s v="ID00742"/>
    <s v="HR Adviser"/>
    <s v="Human Resources"/>
    <s v="UK"/>
    <x v="0"/>
    <s v="Shufflebotham"/>
    <s v="Direct"/>
    <d v="2017-10-05T00:00:00"/>
    <d v="2017-12-21T00:00:00"/>
    <x v="1"/>
    <n v="56"/>
    <n v="77"/>
    <s v="2017"/>
    <s v="December"/>
    <x v="2"/>
    <x v="7"/>
  </r>
  <r>
    <s v="ID00817"/>
    <s v="Relationship Director, North West"/>
    <s v="Business Finance"/>
    <s v="UK"/>
    <x v="0"/>
    <s v="Victory"/>
    <s v="Referral"/>
    <d v="2017-10-05T00:00:00"/>
    <d v="2017-10-25T00:00:00"/>
    <x v="1"/>
    <n v="15"/>
    <n v="20"/>
    <s v="2017"/>
    <s v="October"/>
    <x v="2"/>
    <x v="7"/>
  </r>
  <r>
    <s v="ID00709"/>
    <s v="Analyst, Structured Finance"/>
    <s v="Business Finance"/>
    <s v="UK"/>
    <x v="0"/>
    <s v="Victory"/>
    <s v="Internal"/>
    <d v="2017-10-06T00:00:00"/>
    <d v="2017-12-22T00:00:00"/>
    <x v="1"/>
    <n v="56"/>
    <n v="77"/>
    <s v="2017"/>
    <s v="December"/>
    <x v="2"/>
    <x v="7"/>
  </r>
  <r>
    <s v="ID00732"/>
    <s v="Associate, Structured Finance"/>
    <s v="Business Finance"/>
    <s v="UK"/>
    <x v="0"/>
    <s v="Victory"/>
    <s v="Referral"/>
    <d v="2017-10-12T00:00:00"/>
    <d v="2017-12-13T00:00:00"/>
    <x v="1"/>
    <n v="45"/>
    <n v="62"/>
    <s v="2017"/>
    <s v="December"/>
    <x v="2"/>
    <x v="7"/>
  </r>
  <r>
    <s v="ID00836"/>
    <s v="Director, Renewable Energy Finance"/>
    <s v="Business Finance"/>
    <s v="UK"/>
    <x v="0"/>
    <s v="Victory"/>
    <s v="Agency"/>
    <d v="2017-10-13T00:00:00"/>
    <d v="2017-11-19T00:00:00"/>
    <x v="1"/>
    <n v="26"/>
    <n v="37"/>
    <s v="2017"/>
    <s v="November"/>
    <x v="2"/>
    <x v="7"/>
  </r>
  <r>
    <s v="ID00750"/>
    <s v="Account Administrator, Healthcare"/>
    <s v="Business Finance"/>
    <s v="UK"/>
    <x v="0"/>
    <s v="Victory"/>
    <s v="Direct"/>
    <d v="2017-10-18T00:00:00"/>
    <s v=""/>
    <x v="0"/>
    <n v="1258"/>
    <n v="1759.9085829861142"/>
    <s v=""/>
    <s v=""/>
    <x v="0"/>
    <x v="0"/>
  </r>
  <r>
    <s v="ID00725"/>
    <s v="Group Head of IT Development"/>
    <s v="Chief Operating Office"/>
    <s v="UK"/>
    <x v="0"/>
    <s v="Victory"/>
    <s v="Agency"/>
    <d v="2017-10-19T00:00:00"/>
    <d v="2017-11-01T00:00:00"/>
    <x v="1"/>
    <n v="10"/>
    <n v="13"/>
    <s v="2017"/>
    <s v="November"/>
    <x v="2"/>
    <x v="7"/>
  </r>
  <r>
    <s v="ID00851"/>
    <s v="Client Manager"/>
    <s v="Business Finance"/>
    <s v="UK"/>
    <x v="0"/>
    <s v="Victory"/>
    <s v="Direct"/>
    <d v="2017-10-19T00:00:00"/>
    <d v="2017-11-15T00:00:00"/>
    <x v="1"/>
    <n v="20"/>
    <n v="27"/>
    <s v="2017"/>
    <s v="November"/>
    <x v="2"/>
    <x v="7"/>
  </r>
  <r>
    <s v="ID00740"/>
    <s v="Lending Manager"/>
    <s v="Property Finance"/>
    <s v="UK"/>
    <x v="0"/>
    <s v="Shufflebotham"/>
    <s v="Direct"/>
    <d v="2017-11-01T00:00:00"/>
    <s v=""/>
    <x v="0"/>
    <n v="1248"/>
    <n v="1745.9085829861142"/>
    <s v=""/>
    <s v=""/>
    <x v="0"/>
    <x v="0"/>
  </r>
  <r>
    <s v="ID00913"/>
    <s v="ETL Developer"/>
    <s v="Chief Operating Office"/>
    <s v="UK"/>
    <x v="0"/>
    <s v="Victory"/>
    <s v="Agency"/>
    <d v="2017-11-02T00:00:00"/>
    <d v="2017-12-12T00:00:00"/>
    <x v="1"/>
    <n v="29"/>
    <n v="40"/>
    <s v="2017"/>
    <s v="December"/>
    <x v="2"/>
    <x v="7"/>
  </r>
  <r>
    <s v="ID00920"/>
    <s v="Complaint Handler - 6"/>
    <s v="Chief Operating Office"/>
    <s v="UK"/>
    <x v="0"/>
    <s v="Liburd"/>
    <s v="Agency"/>
    <d v="2017-11-06T00:00:00"/>
    <s v=""/>
    <x v="0"/>
    <n v="1245"/>
    <n v="1740.9085829861142"/>
    <s v=""/>
    <s v=""/>
    <x v="0"/>
    <x v="0"/>
  </r>
  <r>
    <s v="ID00800"/>
    <s v="Lending Administrator"/>
    <s v="Property Finance"/>
    <s v="UK"/>
    <x v="0"/>
    <s v="Shufflebotham"/>
    <s v="Direct"/>
    <d v="2017-11-10T00:00:00"/>
    <d v="2017-11-10T00:00:00"/>
    <x v="1"/>
    <n v="1"/>
    <n v="0"/>
    <s v="2017"/>
    <s v="November"/>
    <x v="2"/>
    <x v="7"/>
  </r>
  <r>
    <s v="ID00822"/>
    <s v="Senior Risk Analytics Manager"/>
    <s v="Group Risk"/>
    <s v="UK"/>
    <x v="0"/>
    <s v="Shufflebotham"/>
    <s v="Direct"/>
    <d v="2017-11-10T00:00:00"/>
    <d v="2017-11-29T00:00:00"/>
    <x v="1"/>
    <n v="14"/>
    <n v="19"/>
    <s v="2017"/>
    <s v="November"/>
    <x v="2"/>
    <x v="7"/>
  </r>
  <r>
    <s v="ID00778"/>
    <s v="Credit Manager - Group Credit Risk"/>
    <s v="Group Risk"/>
    <s v="UK"/>
    <x v="0"/>
    <s v="Shufflebotham"/>
    <s v="Referral"/>
    <d v="2017-11-15T00:00:00"/>
    <d v="2017-12-25T00:00:00"/>
    <x v="1"/>
    <n v="29"/>
    <n v="40"/>
    <s v="2017"/>
    <s v="December"/>
    <x v="2"/>
    <x v="7"/>
  </r>
  <r>
    <s v="ID00760"/>
    <s v="Learning and Development Manager"/>
    <s v="Human Resources"/>
    <s v="UK"/>
    <x v="0"/>
    <s v="Liburd"/>
    <s v="Direct"/>
    <d v="2017-11-17T00:00:00"/>
    <d v="2017-12-22T00:00:00"/>
    <x v="1"/>
    <n v="26"/>
    <n v="35"/>
    <s v="2017"/>
    <s v="December"/>
    <x v="2"/>
    <x v="7"/>
  </r>
  <r>
    <s v="ID00918"/>
    <s v="IT Developer"/>
    <s v="Chief Operating Office"/>
    <s v="UK"/>
    <x v="0"/>
    <s v="Liburd"/>
    <s v="Agency"/>
    <d v="2017-11-17T00:00:00"/>
    <d v="2017-12-07T00:00:00"/>
    <x v="1"/>
    <n v="15"/>
    <n v="20"/>
    <s v="2017"/>
    <s v="December"/>
    <x v="2"/>
    <x v="7"/>
  </r>
  <r>
    <s v="ID00914"/>
    <s v="Data Protection Consultant"/>
    <s v="Group Risk"/>
    <s v="UK"/>
    <x v="0"/>
    <s v="Shufflebotham"/>
    <s v="Agency"/>
    <d v="2017-11-24T00:00:00"/>
    <d v="2017-12-04T00:00:00"/>
    <x v="1"/>
    <n v="7"/>
    <n v="10"/>
    <s v="2017"/>
    <s v="December"/>
    <x v="2"/>
    <x v="7"/>
  </r>
  <r>
    <s v="ID00775"/>
    <s v="Learning &amp; Development Partner – Property"/>
    <s v="Property Finance"/>
    <s v="UK"/>
    <x v="0"/>
    <s v="Liburd"/>
    <s v="Direct"/>
    <d v="2017-11-28T00:00:00"/>
    <d v="2017-12-20T00:00:00"/>
    <x v="1"/>
    <n v="17"/>
    <n v="22"/>
    <s v="2017"/>
    <s v="December"/>
    <x v="2"/>
    <x v="7"/>
  </r>
  <r>
    <s v="ID00769"/>
    <s v="Product  and Markets Director"/>
    <s v="Consumer"/>
    <s v="UK"/>
    <x v="0"/>
    <s v="Liburd"/>
    <s v="Internal"/>
    <d v="2017-12-01T00:00:00"/>
    <d v="2017-12-11T00:00:00"/>
    <x v="1"/>
    <n v="7"/>
    <n v="10"/>
    <s v="2017"/>
    <s v="December"/>
    <x v="2"/>
    <x v="7"/>
  </r>
  <r>
    <s v="ID00829"/>
    <s v="Sales Support Coordinator"/>
    <s v="Business Finance"/>
    <s v="UK"/>
    <x v="0"/>
    <s v="Victory"/>
    <s v="Internal"/>
    <d v="2017-12-01T00:00:00"/>
    <d v="2017-12-09T00:00:00"/>
    <x v="1"/>
    <n v="6"/>
    <n v="8"/>
    <s v="2017"/>
    <s v="December"/>
    <x v="2"/>
    <x v="7"/>
  </r>
  <r>
    <s v="ID00852"/>
    <s v="Business Development Manager"/>
    <s v="Business Finance"/>
    <s v="UK"/>
    <x v="0"/>
    <s v="Victory"/>
    <s v="Referral"/>
    <d v="2017-12-01T00:00:00"/>
    <d v="2017-12-19T00:00:00"/>
    <x v="1"/>
    <n v="13"/>
    <n v="18"/>
    <s v="2017"/>
    <s v="December"/>
    <x v="2"/>
    <x v="7"/>
  </r>
  <r>
    <s v="ID00855"/>
    <s v="Analyst, Structured Finance"/>
    <s v="Business Finance"/>
    <s v="UK"/>
    <x v="0"/>
    <s v="Victory"/>
    <s v="Direct"/>
    <d v="2017-12-01T00:00:00"/>
    <d v="2017-12-02T00:00:00"/>
    <x v="1"/>
    <n v="1"/>
    <n v="1"/>
    <s v="2017"/>
    <s v="December"/>
    <x v="2"/>
    <x v="7"/>
  </r>
  <r>
    <s v="ID00837"/>
    <s v="Senior Relationship Manager"/>
    <s v="Property Finance"/>
    <s v="UK"/>
    <x v="0"/>
    <s v="Shufflebotham"/>
    <s v="Referral"/>
    <d v="2017-12-04T00:00:00"/>
    <d v="2017-12-04T00:00:00"/>
    <x v="1"/>
    <n v="1"/>
    <n v="0"/>
    <s v="2017"/>
    <s v="December"/>
    <x v="2"/>
    <x v="7"/>
  </r>
  <r>
    <s v="ID00823"/>
    <s v="Credit Officer, Group Credit Risk"/>
    <s v="Group Risk"/>
    <s v="UK"/>
    <x v="0"/>
    <s v="Shufflebotham"/>
    <s v="Internal"/>
    <d v="2017-12-06T00:00:00"/>
    <d v="2017-12-16T00:00:00"/>
    <x v="1"/>
    <n v="8"/>
    <n v="10"/>
    <s v="2017"/>
    <s v="December"/>
    <x v="2"/>
    <x v="7"/>
  </r>
  <r>
    <s v="ID00921"/>
    <s v="Project Manager - GDPR"/>
    <s v="Chief Operating Office"/>
    <s v="UK"/>
    <x v="0"/>
    <s v="Liburd"/>
    <s v="Direct"/>
    <d v="2017-12-11T00:00:00"/>
    <d v="2017-12-14T00:00:00"/>
    <x v="1"/>
    <n v="4"/>
    <n v="3"/>
    <s v="2017"/>
    <s v="December"/>
    <x v="2"/>
    <x v="7"/>
  </r>
  <r>
    <s v="ID00922"/>
    <s v="Contractor Migration - IT Developer"/>
    <s v="Chief Operating Office"/>
    <s v="UK"/>
    <x v="0"/>
    <s v="Liburd"/>
    <s v="Agency"/>
    <d v="2017-12-18T00:00:00"/>
    <s v=""/>
    <x v="0"/>
    <n v="1215"/>
    <n v="1698.9085829861142"/>
    <s v=""/>
    <s v=""/>
    <x v="0"/>
    <x v="0"/>
  </r>
  <r>
    <s v="ID00881"/>
    <s v="Risk and Compliance Officer"/>
    <s v="Chief Operating Office"/>
    <s v="UK"/>
    <x v="0"/>
    <s v="Liburd"/>
    <s v="Direct"/>
    <d v="2017-12-28T00:00:00"/>
    <d v="2017-12-28T00:00:00"/>
    <x v="1"/>
    <n v="1"/>
    <n v="0"/>
    <s v="2017"/>
    <s v="December"/>
    <x v="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B6E41-91D6-4F52-9155-D445D8286F51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L12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showAll="0"/>
    <pivotField numFmtId="14" showAll="0"/>
    <pivotField showAll="0"/>
    <pivotField axis="axisPage" showAll="0">
      <items count="3">
        <item x="1"/>
        <item x="0"/>
        <item t="default"/>
      </items>
    </pivotField>
    <pivotField showAll="0"/>
    <pivotField numFmtId="1" showAll="0"/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9" item="0" hier="-1"/>
  </pageFields>
  <dataFields count="1">
    <dataField name="Count of Reg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EA9EC-69AB-4BAC-9F89-A4C656D2DEEA}" name="FiscalYear" displayName="FiscalYear" ref="A1:B13" totalsRowShown="0" headerRowDxfId="3" dataDxfId="2">
  <autoFilter ref="A1:B13" xr:uid="{00000000-0009-0000-0100-000002000000}"/>
  <tableColumns count="2">
    <tableColumn id="1" xr3:uid="{524411AD-0C46-47B0-90C2-30DCEAFC9822}" name="Month" dataDxfId="1"/>
    <tableColumn id="2" xr3:uid="{5B8004FA-6FD8-4C49-BE50-7C57B41A983D}" name="Quarte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R794"/>
  <sheetViews>
    <sheetView topLeftCell="C1" zoomScale="88" zoomScaleNormal="88" workbookViewId="0">
      <pane ySplit="1" topLeftCell="A83" activePane="bottomLeft" state="frozen"/>
      <selection pane="bottomLeft" activeCell="S10" sqref="S10"/>
    </sheetView>
  </sheetViews>
  <sheetFormatPr defaultRowHeight="14.5" x14ac:dyDescent="0.35"/>
  <cols>
    <col min="1" max="1" width="12.54296875" bestFit="1" customWidth="1"/>
    <col min="2" max="2" width="47.453125" bestFit="1" customWidth="1"/>
    <col min="3" max="3" width="37.54296875" bestFit="1" customWidth="1"/>
    <col min="4" max="4" width="22.54296875" bestFit="1" customWidth="1"/>
    <col min="6" max="6" width="16.1796875" bestFit="1" customWidth="1"/>
    <col min="8" max="9" width="16.453125" style="1" customWidth="1"/>
    <col min="10" max="10" width="11.26953125" style="17" customWidth="1"/>
    <col min="11" max="11" width="14.453125" customWidth="1"/>
    <col min="12" max="12" width="12.81640625" bestFit="1" customWidth="1"/>
  </cols>
  <sheetData>
    <row r="1" spans="1:18" s="2" customFormat="1" ht="5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38"/>
      <c r="R1" s="38"/>
    </row>
    <row r="2" spans="1:18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s="1">
        <v>40577</v>
      </c>
      <c r="I2" s="1" t="s">
        <v>23</v>
      </c>
      <c r="J2" s="17" t="str">
        <f>IF(I2="","Open","Filled")</f>
        <v>Open</v>
      </c>
      <c r="K2">
        <f ca="1">IF(J2="Filled",NETWORKDAYS(H2,I2),NETWORKDAYS(H2,TODAY()))</f>
        <v>3110</v>
      </c>
      <c r="L2" s="18">
        <f ca="1">IF(J2="Filled",I2-H2,NOW()-H2)</f>
        <v>4353.4963288194413</v>
      </c>
      <c r="M2" t="str">
        <f>IFERROR(TEXT(I2,"YYYY")," ")</f>
        <v/>
      </c>
      <c r="N2" t="str">
        <f>IFERROR(TEXT(I2,"MMMM")," ")</f>
        <v/>
      </c>
      <c r="O2" t="str">
        <f>IFERROR(VLOOKUP(N2,FiscalYear[#All],2,0)," ")</f>
        <v xml:space="preserve"> </v>
      </c>
      <c r="P2" t="str">
        <f>IFERROR(TEXT(I2,"YYYY"),"")</f>
        <v/>
      </c>
    </row>
    <row r="3" spans="1:18" x14ac:dyDescent="0.3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28</v>
      </c>
      <c r="G3" t="s">
        <v>22</v>
      </c>
      <c r="H3" s="1">
        <v>40582</v>
      </c>
      <c r="I3" s="1">
        <v>40664</v>
      </c>
      <c r="J3" s="17" t="str">
        <f t="shared" ref="J3:J66" si="0">IF(I3="","Open","Filled")</f>
        <v>Filled</v>
      </c>
      <c r="K3">
        <f t="shared" ref="K3:K66" ca="1" si="1">IF(J3="Filled",NETWORKDAYS(H3,I3),NETWORKDAYS(H3,TODAY()))</f>
        <v>59</v>
      </c>
      <c r="L3" s="18">
        <f t="shared" ref="L3:L66" ca="1" si="2">IF(J3="Filled",I3-H3,NOW()-H3)</f>
        <v>82</v>
      </c>
      <c r="M3" t="str">
        <f t="shared" ref="M3:M66" si="3">IFERROR(TEXT(I3,"YYYY")," ")</f>
        <v>2011</v>
      </c>
      <c r="N3" t="str">
        <f t="shared" ref="N3:N66" si="4">IFERROR(TEXT(I3,"MMMM")," ")</f>
        <v>May</v>
      </c>
      <c r="O3" t="str">
        <f>IFERROR(VLOOKUP(N3,FiscalYear[#All],2,0)," ")</f>
        <v>Q3</v>
      </c>
      <c r="P3" t="str">
        <f t="shared" ref="P3:P66" si="5">IFERROR(TEXT(I3,"YYYY"),"")</f>
        <v>2011</v>
      </c>
    </row>
    <row r="4" spans="1:18" x14ac:dyDescent="0.35">
      <c r="A4" t="s">
        <v>29</v>
      </c>
      <c r="B4" t="s">
        <v>30</v>
      </c>
      <c r="C4" t="s">
        <v>18</v>
      </c>
      <c r="D4" t="s">
        <v>27</v>
      </c>
      <c r="E4" t="s">
        <v>20</v>
      </c>
      <c r="F4" t="s">
        <v>31</v>
      </c>
      <c r="G4" t="s">
        <v>22</v>
      </c>
      <c r="H4" s="1">
        <v>40582</v>
      </c>
      <c r="I4" s="1">
        <v>40874</v>
      </c>
      <c r="J4" s="17" t="str">
        <f t="shared" si="0"/>
        <v>Filled</v>
      </c>
      <c r="K4">
        <f t="shared" ca="1" si="1"/>
        <v>209</v>
      </c>
      <c r="L4" s="18">
        <f t="shared" ca="1" si="2"/>
        <v>292</v>
      </c>
      <c r="M4" t="str">
        <f t="shared" si="3"/>
        <v>2011</v>
      </c>
      <c r="N4" t="str">
        <f t="shared" si="4"/>
        <v>November</v>
      </c>
      <c r="O4" t="str">
        <f>IFERROR(VLOOKUP(N4,FiscalYear[#All],2,0)," ")</f>
        <v>Q1</v>
      </c>
      <c r="P4" t="str">
        <f t="shared" si="5"/>
        <v>2011</v>
      </c>
    </row>
    <row r="5" spans="1:18" x14ac:dyDescent="0.35">
      <c r="A5" t="s">
        <v>32</v>
      </c>
      <c r="B5" t="s">
        <v>33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s="1">
        <v>40599</v>
      </c>
      <c r="I5" s="1">
        <v>40820</v>
      </c>
      <c r="J5" s="17" t="str">
        <f t="shared" si="0"/>
        <v>Filled</v>
      </c>
      <c r="K5">
        <f t="shared" ca="1" si="1"/>
        <v>158</v>
      </c>
      <c r="L5" s="18">
        <f t="shared" ca="1" si="2"/>
        <v>221</v>
      </c>
      <c r="M5" t="str">
        <f t="shared" si="3"/>
        <v>2011</v>
      </c>
      <c r="N5" t="str">
        <f t="shared" si="4"/>
        <v>October</v>
      </c>
      <c r="O5" t="str">
        <f>IFERROR(VLOOKUP(N5,FiscalYear[#All],2,0)," ")</f>
        <v>Q1</v>
      </c>
      <c r="P5" t="str">
        <f t="shared" si="5"/>
        <v>2011</v>
      </c>
    </row>
    <row r="6" spans="1:18" x14ac:dyDescent="0.35">
      <c r="A6" t="s">
        <v>34</v>
      </c>
      <c r="B6" t="s">
        <v>35</v>
      </c>
      <c r="C6" t="s">
        <v>36</v>
      </c>
      <c r="D6" t="s">
        <v>27</v>
      </c>
      <c r="E6" t="s">
        <v>20</v>
      </c>
      <c r="F6" t="s">
        <v>21</v>
      </c>
      <c r="G6" t="s">
        <v>22</v>
      </c>
      <c r="H6" s="1">
        <v>40604</v>
      </c>
      <c r="I6" s="1">
        <v>40770</v>
      </c>
      <c r="J6" s="17" t="str">
        <f t="shared" si="0"/>
        <v>Filled</v>
      </c>
      <c r="K6">
        <f t="shared" ca="1" si="1"/>
        <v>119</v>
      </c>
      <c r="L6" s="18">
        <f t="shared" ca="1" si="2"/>
        <v>166</v>
      </c>
      <c r="M6" t="str">
        <f t="shared" si="3"/>
        <v>2011</v>
      </c>
      <c r="N6" t="str">
        <f t="shared" si="4"/>
        <v>August</v>
      </c>
      <c r="O6" t="str">
        <f>IFERROR(VLOOKUP(N6,FiscalYear[#All],2,0)," ")</f>
        <v>Q4</v>
      </c>
      <c r="P6" t="str">
        <f t="shared" si="5"/>
        <v>2011</v>
      </c>
    </row>
    <row r="7" spans="1:18" x14ac:dyDescent="0.35">
      <c r="A7" t="s">
        <v>37</v>
      </c>
      <c r="B7" t="s">
        <v>38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s="1">
        <v>40613</v>
      </c>
      <c r="I7" s="1">
        <v>40871</v>
      </c>
      <c r="J7" s="17" t="str">
        <f t="shared" si="0"/>
        <v>Filled</v>
      </c>
      <c r="K7">
        <f t="shared" ca="1" si="1"/>
        <v>185</v>
      </c>
      <c r="L7" s="18">
        <f t="shared" ca="1" si="2"/>
        <v>258</v>
      </c>
      <c r="M7" t="str">
        <f t="shared" si="3"/>
        <v>2011</v>
      </c>
      <c r="N7" t="str">
        <f t="shared" si="4"/>
        <v>November</v>
      </c>
      <c r="O7" t="str">
        <f>IFERROR(VLOOKUP(N7,FiscalYear[#All],2,0)," ")</f>
        <v>Q1</v>
      </c>
      <c r="P7" t="str">
        <f t="shared" si="5"/>
        <v>2011</v>
      </c>
    </row>
    <row r="8" spans="1:18" x14ac:dyDescent="0.35">
      <c r="A8" t="s">
        <v>39</v>
      </c>
      <c r="B8" t="s">
        <v>40</v>
      </c>
      <c r="C8" t="s">
        <v>18</v>
      </c>
      <c r="D8" t="s">
        <v>27</v>
      </c>
      <c r="E8" t="s">
        <v>20</v>
      </c>
      <c r="F8" t="s">
        <v>21</v>
      </c>
      <c r="G8" t="s">
        <v>22</v>
      </c>
      <c r="H8" s="1">
        <v>40618</v>
      </c>
      <c r="I8" s="1">
        <v>40852</v>
      </c>
      <c r="J8" s="17" t="str">
        <f t="shared" si="0"/>
        <v>Filled</v>
      </c>
      <c r="K8">
        <f t="shared" ca="1" si="1"/>
        <v>168</v>
      </c>
      <c r="L8" s="18">
        <f t="shared" ca="1" si="2"/>
        <v>234</v>
      </c>
      <c r="M8" t="str">
        <f t="shared" si="3"/>
        <v>2011</v>
      </c>
      <c r="N8" t="str">
        <f t="shared" si="4"/>
        <v>November</v>
      </c>
      <c r="O8" t="str">
        <f>IFERROR(VLOOKUP(N8,FiscalYear[#All],2,0)," ")</f>
        <v>Q1</v>
      </c>
      <c r="P8" t="str">
        <f t="shared" si="5"/>
        <v>2011</v>
      </c>
    </row>
    <row r="9" spans="1:18" x14ac:dyDescent="0.35">
      <c r="A9" t="s">
        <v>41</v>
      </c>
      <c r="B9" t="s">
        <v>42</v>
      </c>
      <c r="C9" t="s">
        <v>18</v>
      </c>
      <c r="D9" t="s">
        <v>27</v>
      </c>
      <c r="E9" t="s">
        <v>20</v>
      </c>
      <c r="F9" t="s">
        <v>21</v>
      </c>
      <c r="G9" t="s">
        <v>22</v>
      </c>
      <c r="H9" s="1">
        <v>40619</v>
      </c>
      <c r="I9" s="1">
        <v>40672</v>
      </c>
      <c r="J9" s="17" t="str">
        <f t="shared" si="0"/>
        <v>Filled</v>
      </c>
      <c r="K9">
        <f t="shared" ca="1" si="1"/>
        <v>38</v>
      </c>
      <c r="L9" s="18">
        <f t="shared" ca="1" si="2"/>
        <v>53</v>
      </c>
      <c r="M9" t="str">
        <f t="shared" si="3"/>
        <v>2011</v>
      </c>
      <c r="N9" t="str">
        <f t="shared" si="4"/>
        <v>May</v>
      </c>
      <c r="O9" t="str">
        <f>IFERROR(VLOOKUP(N9,FiscalYear[#All],2,0)," ")</f>
        <v>Q3</v>
      </c>
      <c r="P9" t="str">
        <f t="shared" si="5"/>
        <v>2011</v>
      </c>
    </row>
    <row r="10" spans="1:18" x14ac:dyDescent="0.35">
      <c r="A10" t="s">
        <v>43</v>
      </c>
      <c r="B10" t="s">
        <v>44</v>
      </c>
      <c r="C10" t="s">
        <v>26</v>
      </c>
      <c r="D10" t="s">
        <v>45</v>
      </c>
      <c r="E10" t="s">
        <v>20</v>
      </c>
      <c r="F10" t="s">
        <v>46</v>
      </c>
      <c r="G10" t="s">
        <v>47</v>
      </c>
      <c r="H10" s="1">
        <v>40633</v>
      </c>
      <c r="I10" s="1">
        <v>40796</v>
      </c>
      <c r="J10" s="17" t="str">
        <f t="shared" si="0"/>
        <v>Filled</v>
      </c>
      <c r="K10">
        <f t="shared" ca="1" si="1"/>
        <v>117</v>
      </c>
      <c r="L10" s="18">
        <f t="shared" ca="1" si="2"/>
        <v>163</v>
      </c>
      <c r="M10" t="str">
        <f t="shared" si="3"/>
        <v>2011</v>
      </c>
      <c r="N10" t="str">
        <f t="shared" si="4"/>
        <v>September</v>
      </c>
      <c r="O10" t="str">
        <f>IFERROR(VLOOKUP(N10,FiscalYear[#All],2,0)," ")</f>
        <v>Q4</v>
      </c>
      <c r="P10" t="str">
        <f t="shared" si="5"/>
        <v>2011</v>
      </c>
    </row>
    <row r="11" spans="1:18" x14ac:dyDescent="0.35">
      <c r="A11" t="s">
        <v>48</v>
      </c>
      <c r="B11" t="s">
        <v>49</v>
      </c>
      <c r="C11" t="s">
        <v>18</v>
      </c>
      <c r="D11" t="s">
        <v>27</v>
      </c>
      <c r="E11" t="s">
        <v>20</v>
      </c>
      <c r="F11" t="s">
        <v>21</v>
      </c>
      <c r="G11" t="s">
        <v>22</v>
      </c>
      <c r="H11" s="1">
        <v>40641</v>
      </c>
      <c r="I11" s="1">
        <v>40665</v>
      </c>
      <c r="J11" s="17" t="str">
        <f t="shared" si="0"/>
        <v>Filled</v>
      </c>
      <c r="K11">
        <f t="shared" ca="1" si="1"/>
        <v>17</v>
      </c>
      <c r="L11" s="18">
        <f t="shared" ca="1" si="2"/>
        <v>24</v>
      </c>
      <c r="M11" t="str">
        <f t="shared" si="3"/>
        <v>2011</v>
      </c>
      <c r="N11" t="str">
        <f t="shared" si="4"/>
        <v>May</v>
      </c>
      <c r="O11" t="str">
        <f>IFERROR(VLOOKUP(N11,FiscalYear[#All],2,0)," ")</f>
        <v>Q3</v>
      </c>
      <c r="P11" t="str">
        <f t="shared" si="5"/>
        <v>2011</v>
      </c>
    </row>
    <row r="12" spans="1:18" x14ac:dyDescent="0.35">
      <c r="A12" t="s">
        <v>50</v>
      </c>
      <c r="B12" t="s">
        <v>51</v>
      </c>
      <c r="C12" t="s">
        <v>18</v>
      </c>
      <c r="D12" t="s">
        <v>27</v>
      </c>
      <c r="E12" t="s">
        <v>20</v>
      </c>
      <c r="F12" t="s">
        <v>31</v>
      </c>
      <c r="G12" t="s">
        <v>22</v>
      </c>
      <c r="H12" s="1">
        <v>40659</v>
      </c>
      <c r="I12" s="1">
        <v>40870</v>
      </c>
      <c r="J12" s="17" t="str">
        <f t="shared" si="0"/>
        <v>Filled</v>
      </c>
      <c r="K12">
        <f t="shared" ca="1" si="1"/>
        <v>152</v>
      </c>
      <c r="L12" s="18">
        <f t="shared" ca="1" si="2"/>
        <v>211</v>
      </c>
      <c r="M12" t="str">
        <f t="shared" si="3"/>
        <v>2011</v>
      </c>
      <c r="N12" t="str">
        <f t="shared" si="4"/>
        <v>November</v>
      </c>
      <c r="O12" t="str">
        <f>IFERROR(VLOOKUP(N12,FiscalYear[#All],2,0)," ")</f>
        <v>Q1</v>
      </c>
      <c r="P12" t="str">
        <f t="shared" si="5"/>
        <v>2011</v>
      </c>
    </row>
    <row r="13" spans="1:18" x14ac:dyDescent="0.35">
      <c r="A13" t="s">
        <v>52</v>
      </c>
      <c r="B13" t="s">
        <v>53</v>
      </c>
      <c r="C13" t="s">
        <v>18</v>
      </c>
      <c r="D13" t="s">
        <v>27</v>
      </c>
      <c r="E13" t="s">
        <v>20</v>
      </c>
      <c r="F13" t="s">
        <v>21</v>
      </c>
      <c r="G13" t="s">
        <v>22</v>
      </c>
      <c r="H13" s="1">
        <v>40660</v>
      </c>
      <c r="I13" s="1">
        <v>40833</v>
      </c>
      <c r="J13" s="17" t="str">
        <f t="shared" si="0"/>
        <v>Filled</v>
      </c>
      <c r="K13">
        <f t="shared" ca="1" si="1"/>
        <v>124</v>
      </c>
      <c r="L13" s="18">
        <f t="shared" ca="1" si="2"/>
        <v>173</v>
      </c>
      <c r="M13" t="str">
        <f t="shared" si="3"/>
        <v>2011</v>
      </c>
      <c r="N13" t="str">
        <f t="shared" si="4"/>
        <v>October</v>
      </c>
      <c r="O13" t="str">
        <f>IFERROR(VLOOKUP(N13,FiscalYear[#All],2,0)," ")</f>
        <v>Q1</v>
      </c>
      <c r="P13" t="str">
        <f t="shared" si="5"/>
        <v>2011</v>
      </c>
    </row>
    <row r="14" spans="1:18" x14ac:dyDescent="0.35">
      <c r="A14" t="s">
        <v>54</v>
      </c>
      <c r="B14" t="s">
        <v>55</v>
      </c>
      <c r="C14" t="s">
        <v>18</v>
      </c>
      <c r="D14" t="s">
        <v>27</v>
      </c>
      <c r="E14" t="s">
        <v>20</v>
      </c>
      <c r="F14" t="s">
        <v>21</v>
      </c>
      <c r="G14" t="s">
        <v>22</v>
      </c>
      <c r="H14" s="1">
        <v>40665</v>
      </c>
      <c r="I14" s="1">
        <v>40810</v>
      </c>
      <c r="J14" s="17" t="str">
        <f t="shared" si="0"/>
        <v>Filled</v>
      </c>
      <c r="K14">
        <f t="shared" ca="1" si="1"/>
        <v>105</v>
      </c>
      <c r="L14" s="18">
        <f t="shared" ca="1" si="2"/>
        <v>145</v>
      </c>
      <c r="M14" t="str">
        <f t="shared" si="3"/>
        <v>2011</v>
      </c>
      <c r="N14" t="str">
        <f t="shared" si="4"/>
        <v>September</v>
      </c>
      <c r="O14" t="str">
        <f>IFERROR(VLOOKUP(N14,FiscalYear[#All],2,0)," ")</f>
        <v>Q4</v>
      </c>
      <c r="P14" t="str">
        <f t="shared" si="5"/>
        <v>2011</v>
      </c>
    </row>
    <row r="15" spans="1:18" x14ac:dyDescent="0.35">
      <c r="A15" t="s">
        <v>56</v>
      </c>
      <c r="B15" t="s">
        <v>57</v>
      </c>
      <c r="C15" t="s">
        <v>26</v>
      </c>
      <c r="D15" t="s">
        <v>45</v>
      </c>
      <c r="E15" t="s">
        <v>20</v>
      </c>
      <c r="F15" t="s">
        <v>28</v>
      </c>
      <c r="G15" t="s">
        <v>22</v>
      </c>
      <c r="H15" s="1">
        <v>40666</v>
      </c>
      <c r="I15" s="1">
        <v>40771</v>
      </c>
      <c r="J15" s="17" t="str">
        <f t="shared" si="0"/>
        <v>Filled</v>
      </c>
      <c r="K15">
        <f t="shared" ca="1" si="1"/>
        <v>76</v>
      </c>
      <c r="L15" s="18">
        <f t="shared" ca="1" si="2"/>
        <v>105</v>
      </c>
      <c r="M15" t="str">
        <f t="shared" si="3"/>
        <v>2011</v>
      </c>
      <c r="N15" t="str">
        <f t="shared" si="4"/>
        <v>August</v>
      </c>
      <c r="O15" t="str">
        <f>IFERROR(VLOOKUP(N15,FiscalYear[#All],2,0)," ")</f>
        <v>Q4</v>
      </c>
      <c r="P15" t="str">
        <f t="shared" si="5"/>
        <v>2011</v>
      </c>
    </row>
    <row r="16" spans="1:18" x14ac:dyDescent="0.35">
      <c r="A16" t="s">
        <v>58</v>
      </c>
      <c r="B16" t="s">
        <v>59</v>
      </c>
      <c r="C16" t="s">
        <v>18</v>
      </c>
      <c r="D16" t="s">
        <v>27</v>
      </c>
      <c r="E16" t="s">
        <v>20</v>
      </c>
      <c r="F16" t="s">
        <v>21</v>
      </c>
      <c r="G16" t="s">
        <v>22</v>
      </c>
      <c r="H16" s="1">
        <v>40708</v>
      </c>
      <c r="I16" s="1">
        <v>40853</v>
      </c>
      <c r="J16" s="17" t="str">
        <f t="shared" si="0"/>
        <v>Filled</v>
      </c>
      <c r="K16">
        <f t="shared" ca="1" si="1"/>
        <v>104</v>
      </c>
      <c r="L16" s="18">
        <f t="shared" ca="1" si="2"/>
        <v>145</v>
      </c>
      <c r="M16" t="str">
        <f t="shared" si="3"/>
        <v>2011</v>
      </c>
      <c r="N16" t="str">
        <f t="shared" si="4"/>
        <v>November</v>
      </c>
      <c r="O16" t="str">
        <f>IFERROR(VLOOKUP(N16,FiscalYear[#All],2,0)," ")</f>
        <v>Q1</v>
      </c>
      <c r="P16" t="str">
        <f t="shared" si="5"/>
        <v>2011</v>
      </c>
    </row>
    <row r="17" spans="1:16" x14ac:dyDescent="0.35">
      <c r="A17" t="s">
        <v>60</v>
      </c>
      <c r="B17" t="s">
        <v>61</v>
      </c>
      <c r="C17" t="s">
        <v>18</v>
      </c>
      <c r="D17" t="s">
        <v>27</v>
      </c>
      <c r="E17" t="s">
        <v>20</v>
      </c>
      <c r="F17" t="s">
        <v>21</v>
      </c>
      <c r="G17" t="s">
        <v>22</v>
      </c>
      <c r="H17" s="1">
        <v>40714</v>
      </c>
      <c r="I17" s="1">
        <v>40771</v>
      </c>
      <c r="J17" s="17" t="str">
        <f t="shared" si="0"/>
        <v>Filled</v>
      </c>
      <c r="K17">
        <f t="shared" ca="1" si="1"/>
        <v>42</v>
      </c>
      <c r="L17" s="18">
        <f t="shared" ca="1" si="2"/>
        <v>57</v>
      </c>
      <c r="M17" t="str">
        <f t="shared" si="3"/>
        <v>2011</v>
      </c>
      <c r="N17" t="str">
        <f t="shared" si="4"/>
        <v>August</v>
      </c>
      <c r="O17" t="str">
        <f>IFERROR(VLOOKUP(N17,FiscalYear[#All],2,0)," ")</f>
        <v>Q4</v>
      </c>
      <c r="P17" t="str">
        <f t="shared" si="5"/>
        <v>2011</v>
      </c>
    </row>
    <row r="18" spans="1:16" x14ac:dyDescent="0.35">
      <c r="A18" t="s">
        <v>62</v>
      </c>
      <c r="B18" t="s">
        <v>63</v>
      </c>
      <c r="C18" t="s">
        <v>18</v>
      </c>
      <c r="D18" t="s">
        <v>27</v>
      </c>
      <c r="E18" t="s">
        <v>20</v>
      </c>
      <c r="F18" t="s">
        <v>21</v>
      </c>
      <c r="G18" t="s">
        <v>22</v>
      </c>
      <c r="H18" s="1">
        <v>40714</v>
      </c>
      <c r="I18" s="1">
        <v>40839</v>
      </c>
      <c r="J18" s="17" t="str">
        <f t="shared" si="0"/>
        <v>Filled</v>
      </c>
      <c r="K18">
        <f t="shared" ca="1" si="1"/>
        <v>90</v>
      </c>
      <c r="L18" s="18">
        <f t="shared" ca="1" si="2"/>
        <v>125</v>
      </c>
      <c r="M18" t="str">
        <f t="shared" si="3"/>
        <v>2011</v>
      </c>
      <c r="N18" t="str">
        <f t="shared" si="4"/>
        <v>October</v>
      </c>
      <c r="O18" t="str">
        <f>IFERROR(VLOOKUP(N18,FiscalYear[#All],2,0)," ")</f>
        <v>Q1</v>
      </c>
      <c r="P18" t="str">
        <f t="shared" si="5"/>
        <v>2011</v>
      </c>
    </row>
    <row r="19" spans="1:16" x14ac:dyDescent="0.35">
      <c r="A19" t="s">
        <v>64</v>
      </c>
      <c r="B19" t="s">
        <v>65</v>
      </c>
      <c r="C19" t="s">
        <v>18</v>
      </c>
      <c r="D19" t="s">
        <v>27</v>
      </c>
      <c r="E19" t="s">
        <v>20</v>
      </c>
      <c r="F19" t="s">
        <v>21</v>
      </c>
      <c r="G19" t="s">
        <v>22</v>
      </c>
      <c r="H19" s="1">
        <v>40715</v>
      </c>
      <c r="I19" s="1" t="s">
        <v>23</v>
      </c>
      <c r="J19" s="17" t="str">
        <f t="shared" si="0"/>
        <v>Open</v>
      </c>
      <c r="K19">
        <f t="shared" ca="1" si="1"/>
        <v>3012</v>
      </c>
      <c r="L19" s="18">
        <f t="shared" ca="1" si="2"/>
        <v>4215.4963288194413</v>
      </c>
      <c r="M19" t="str">
        <f t="shared" si="3"/>
        <v/>
      </c>
      <c r="N19" t="str">
        <f t="shared" si="4"/>
        <v/>
      </c>
      <c r="O19" t="str">
        <f>IFERROR(VLOOKUP(N19,FiscalYear[#All],2,0)," ")</f>
        <v xml:space="preserve"> </v>
      </c>
      <c r="P19" t="str">
        <f t="shared" si="5"/>
        <v/>
      </c>
    </row>
    <row r="20" spans="1:16" x14ac:dyDescent="0.35">
      <c r="A20" t="s">
        <v>66</v>
      </c>
      <c r="B20" t="s">
        <v>67</v>
      </c>
      <c r="C20" t="s">
        <v>26</v>
      </c>
      <c r="D20" t="s">
        <v>45</v>
      </c>
      <c r="E20" t="s">
        <v>20</v>
      </c>
      <c r="F20" t="s">
        <v>68</v>
      </c>
      <c r="G20" t="s">
        <v>22</v>
      </c>
      <c r="H20" s="1">
        <v>40716</v>
      </c>
      <c r="I20" s="1">
        <v>40725</v>
      </c>
      <c r="J20" s="17" t="str">
        <f t="shared" si="0"/>
        <v>Filled</v>
      </c>
      <c r="K20">
        <f t="shared" ca="1" si="1"/>
        <v>8</v>
      </c>
      <c r="L20" s="18">
        <f t="shared" ca="1" si="2"/>
        <v>9</v>
      </c>
      <c r="M20" t="str">
        <f t="shared" si="3"/>
        <v>2011</v>
      </c>
      <c r="N20" t="str">
        <f t="shared" si="4"/>
        <v>July</v>
      </c>
      <c r="O20" t="str">
        <f>IFERROR(VLOOKUP(N20,FiscalYear[#All],2,0)," ")</f>
        <v>Q4</v>
      </c>
      <c r="P20" t="str">
        <f t="shared" si="5"/>
        <v>2011</v>
      </c>
    </row>
    <row r="21" spans="1:16" x14ac:dyDescent="0.35">
      <c r="A21" t="s">
        <v>69</v>
      </c>
      <c r="B21" t="s">
        <v>70</v>
      </c>
      <c r="C21" t="s">
        <v>26</v>
      </c>
      <c r="D21" t="s">
        <v>71</v>
      </c>
      <c r="E21" t="s">
        <v>20</v>
      </c>
      <c r="F21" t="s">
        <v>72</v>
      </c>
      <c r="G21" t="s">
        <v>22</v>
      </c>
      <c r="H21" s="1">
        <v>40728</v>
      </c>
      <c r="I21" s="1">
        <v>40750</v>
      </c>
      <c r="J21" s="17" t="str">
        <f t="shared" si="0"/>
        <v>Filled</v>
      </c>
      <c r="K21">
        <f t="shared" ca="1" si="1"/>
        <v>17</v>
      </c>
      <c r="L21" s="18">
        <f t="shared" ca="1" si="2"/>
        <v>22</v>
      </c>
      <c r="M21" t="str">
        <f t="shared" si="3"/>
        <v>2011</v>
      </c>
      <c r="N21" t="str">
        <f t="shared" si="4"/>
        <v>July</v>
      </c>
      <c r="O21" t="str">
        <f>IFERROR(VLOOKUP(N21,FiscalYear[#All],2,0)," ")</f>
        <v>Q4</v>
      </c>
      <c r="P21" t="str">
        <f t="shared" si="5"/>
        <v>2011</v>
      </c>
    </row>
    <row r="22" spans="1:16" x14ac:dyDescent="0.35">
      <c r="A22" t="s">
        <v>73</v>
      </c>
      <c r="B22" t="s">
        <v>74</v>
      </c>
      <c r="C22" t="s">
        <v>18</v>
      </c>
      <c r="D22" t="s">
        <v>71</v>
      </c>
      <c r="E22" t="s">
        <v>20</v>
      </c>
      <c r="F22" t="s">
        <v>21</v>
      </c>
      <c r="G22" t="s">
        <v>22</v>
      </c>
      <c r="H22" s="1">
        <v>40728</v>
      </c>
      <c r="I22" s="1">
        <v>40878</v>
      </c>
      <c r="J22" s="17" t="str">
        <f t="shared" si="0"/>
        <v>Filled</v>
      </c>
      <c r="K22">
        <f t="shared" ca="1" si="1"/>
        <v>109</v>
      </c>
      <c r="L22" s="18">
        <f t="shared" ca="1" si="2"/>
        <v>150</v>
      </c>
      <c r="M22" t="str">
        <f t="shared" si="3"/>
        <v>2011</v>
      </c>
      <c r="N22" t="str">
        <f t="shared" si="4"/>
        <v>December</v>
      </c>
      <c r="O22" t="str">
        <f>IFERROR(VLOOKUP(N22,FiscalYear[#All],2,0)," ")</f>
        <v>Q1</v>
      </c>
      <c r="P22" t="str">
        <f t="shared" si="5"/>
        <v>2011</v>
      </c>
    </row>
    <row r="23" spans="1:16" x14ac:dyDescent="0.35">
      <c r="A23" t="s">
        <v>75</v>
      </c>
      <c r="B23" t="s">
        <v>76</v>
      </c>
      <c r="C23" t="s">
        <v>18</v>
      </c>
      <c r="D23" t="s">
        <v>71</v>
      </c>
      <c r="E23" t="s">
        <v>20</v>
      </c>
      <c r="F23" t="s">
        <v>31</v>
      </c>
      <c r="G23" t="s">
        <v>22</v>
      </c>
      <c r="H23" s="1">
        <v>40728</v>
      </c>
      <c r="I23" s="1">
        <v>40838</v>
      </c>
      <c r="J23" s="17" t="str">
        <f t="shared" si="0"/>
        <v>Filled</v>
      </c>
      <c r="K23">
        <f t="shared" ca="1" si="1"/>
        <v>80</v>
      </c>
      <c r="L23" s="18">
        <f t="shared" ca="1" si="2"/>
        <v>110</v>
      </c>
      <c r="M23" t="str">
        <f t="shared" si="3"/>
        <v>2011</v>
      </c>
      <c r="N23" t="str">
        <f t="shared" si="4"/>
        <v>October</v>
      </c>
      <c r="O23" t="str">
        <f>IFERROR(VLOOKUP(N23,FiscalYear[#All],2,0)," ")</f>
        <v>Q1</v>
      </c>
      <c r="P23" t="str">
        <f t="shared" si="5"/>
        <v>2011</v>
      </c>
    </row>
    <row r="24" spans="1:16" x14ac:dyDescent="0.35">
      <c r="A24" t="s">
        <v>77</v>
      </c>
      <c r="B24" t="s">
        <v>78</v>
      </c>
      <c r="C24" t="s">
        <v>26</v>
      </c>
      <c r="D24" t="s">
        <v>45</v>
      </c>
      <c r="E24" t="s">
        <v>20</v>
      </c>
      <c r="F24" t="s">
        <v>46</v>
      </c>
      <c r="G24" t="s">
        <v>22</v>
      </c>
      <c r="H24" s="1">
        <v>40730</v>
      </c>
      <c r="I24" s="1">
        <v>40810</v>
      </c>
      <c r="J24" s="17" t="str">
        <f t="shared" si="0"/>
        <v>Filled</v>
      </c>
      <c r="K24">
        <f t="shared" ca="1" si="1"/>
        <v>58</v>
      </c>
      <c r="L24" s="18">
        <f t="shared" ca="1" si="2"/>
        <v>80</v>
      </c>
      <c r="M24" t="str">
        <f t="shared" si="3"/>
        <v>2011</v>
      </c>
      <c r="N24" t="str">
        <f t="shared" si="4"/>
        <v>September</v>
      </c>
      <c r="O24" t="str">
        <f>IFERROR(VLOOKUP(N24,FiscalYear[#All],2,0)," ")</f>
        <v>Q4</v>
      </c>
      <c r="P24" t="str">
        <f t="shared" si="5"/>
        <v>2011</v>
      </c>
    </row>
    <row r="25" spans="1:16" x14ac:dyDescent="0.35">
      <c r="A25" t="s">
        <v>79</v>
      </c>
      <c r="B25" t="s">
        <v>80</v>
      </c>
      <c r="C25" t="s">
        <v>18</v>
      </c>
      <c r="D25" t="s">
        <v>19</v>
      </c>
      <c r="E25" t="s">
        <v>20</v>
      </c>
      <c r="F25" t="s">
        <v>21</v>
      </c>
      <c r="G25" t="s">
        <v>47</v>
      </c>
      <c r="H25" s="1">
        <v>40739</v>
      </c>
      <c r="I25" s="1">
        <v>40865</v>
      </c>
      <c r="J25" s="17" t="str">
        <f t="shared" si="0"/>
        <v>Filled</v>
      </c>
      <c r="K25">
        <f t="shared" ca="1" si="1"/>
        <v>91</v>
      </c>
      <c r="L25" s="18">
        <f t="shared" ca="1" si="2"/>
        <v>126</v>
      </c>
      <c r="M25" t="str">
        <f t="shared" si="3"/>
        <v>2011</v>
      </c>
      <c r="N25" t="str">
        <f t="shared" si="4"/>
        <v>November</v>
      </c>
      <c r="O25" t="str">
        <f>IFERROR(VLOOKUP(N25,FiscalYear[#All],2,0)," ")</f>
        <v>Q1</v>
      </c>
      <c r="P25" t="str">
        <f t="shared" si="5"/>
        <v>2011</v>
      </c>
    </row>
    <row r="26" spans="1:16" x14ac:dyDescent="0.35">
      <c r="A26" t="s">
        <v>81</v>
      </c>
      <c r="B26" t="s">
        <v>82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s="1">
        <v>40751</v>
      </c>
      <c r="I26" s="1" t="s">
        <v>23</v>
      </c>
      <c r="J26" s="17" t="str">
        <f t="shared" si="0"/>
        <v>Open</v>
      </c>
      <c r="K26">
        <f t="shared" ca="1" si="1"/>
        <v>2986</v>
      </c>
      <c r="L26" s="18">
        <f t="shared" ca="1" si="2"/>
        <v>4179.4963288194413</v>
      </c>
      <c r="M26" t="str">
        <f t="shared" si="3"/>
        <v/>
      </c>
      <c r="N26" t="str">
        <f t="shared" si="4"/>
        <v/>
      </c>
      <c r="O26" t="str">
        <f>IFERROR(VLOOKUP(N26,FiscalYear[#All],2,0)," ")</f>
        <v xml:space="preserve"> </v>
      </c>
      <c r="P26" t="str">
        <f t="shared" si="5"/>
        <v/>
      </c>
    </row>
    <row r="27" spans="1:16" x14ac:dyDescent="0.35">
      <c r="A27" t="s">
        <v>83</v>
      </c>
      <c r="B27" t="s">
        <v>84</v>
      </c>
      <c r="C27" t="s">
        <v>26</v>
      </c>
      <c r="D27" t="s">
        <v>45</v>
      </c>
      <c r="E27" t="s">
        <v>20</v>
      </c>
      <c r="F27" t="s">
        <v>72</v>
      </c>
      <c r="G27" t="s">
        <v>22</v>
      </c>
      <c r="H27" s="1">
        <v>40770</v>
      </c>
      <c r="I27" s="1">
        <v>40831</v>
      </c>
      <c r="J27" s="17" t="str">
        <f t="shared" si="0"/>
        <v>Filled</v>
      </c>
      <c r="K27">
        <f t="shared" ca="1" si="1"/>
        <v>45</v>
      </c>
      <c r="L27" s="18">
        <f t="shared" ca="1" si="2"/>
        <v>61</v>
      </c>
      <c r="M27" t="str">
        <f t="shared" si="3"/>
        <v>2011</v>
      </c>
      <c r="N27" t="str">
        <f t="shared" si="4"/>
        <v>October</v>
      </c>
      <c r="O27" t="str">
        <f>IFERROR(VLOOKUP(N27,FiscalYear[#All],2,0)," ")</f>
        <v>Q1</v>
      </c>
      <c r="P27" t="str">
        <f t="shared" si="5"/>
        <v>2011</v>
      </c>
    </row>
    <row r="28" spans="1:16" x14ac:dyDescent="0.35">
      <c r="A28" t="s">
        <v>85</v>
      </c>
      <c r="B28" t="s">
        <v>86</v>
      </c>
      <c r="C28" t="s">
        <v>18</v>
      </c>
      <c r="D28" t="s">
        <v>27</v>
      </c>
      <c r="E28" t="s">
        <v>20</v>
      </c>
      <c r="F28" t="s">
        <v>21</v>
      </c>
      <c r="G28" t="s">
        <v>22</v>
      </c>
      <c r="H28" s="1">
        <v>40780</v>
      </c>
      <c r="I28" s="1">
        <v>40887</v>
      </c>
      <c r="J28" s="17" t="str">
        <f t="shared" si="0"/>
        <v>Filled</v>
      </c>
      <c r="K28">
        <f t="shared" ca="1" si="1"/>
        <v>77</v>
      </c>
      <c r="L28" s="18">
        <f t="shared" ca="1" si="2"/>
        <v>107</v>
      </c>
      <c r="M28" t="str">
        <f t="shared" si="3"/>
        <v>2011</v>
      </c>
      <c r="N28" t="str">
        <f t="shared" si="4"/>
        <v>December</v>
      </c>
      <c r="O28" t="str">
        <f>IFERROR(VLOOKUP(N28,FiscalYear[#All],2,0)," ")</f>
        <v>Q1</v>
      </c>
      <c r="P28" t="str">
        <f t="shared" si="5"/>
        <v>2011</v>
      </c>
    </row>
    <row r="29" spans="1:16" x14ac:dyDescent="0.35">
      <c r="A29" t="s">
        <v>87</v>
      </c>
      <c r="B29" t="s">
        <v>88</v>
      </c>
      <c r="C29" t="s">
        <v>26</v>
      </c>
      <c r="D29" t="s">
        <v>45</v>
      </c>
      <c r="E29" t="s">
        <v>20</v>
      </c>
      <c r="F29" t="s">
        <v>28</v>
      </c>
      <c r="G29" t="s">
        <v>22</v>
      </c>
      <c r="H29" s="1">
        <v>40799</v>
      </c>
      <c r="I29" s="1">
        <v>40871</v>
      </c>
      <c r="J29" s="17" t="str">
        <f t="shared" si="0"/>
        <v>Filled</v>
      </c>
      <c r="K29">
        <f t="shared" ca="1" si="1"/>
        <v>53</v>
      </c>
      <c r="L29" s="18">
        <f t="shared" ca="1" si="2"/>
        <v>72</v>
      </c>
      <c r="M29" t="str">
        <f t="shared" si="3"/>
        <v>2011</v>
      </c>
      <c r="N29" t="str">
        <f t="shared" si="4"/>
        <v>November</v>
      </c>
      <c r="O29" t="str">
        <f>IFERROR(VLOOKUP(N29,FiscalYear[#All],2,0)," ")</f>
        <v>Q1</v>
      </c>
      <c r="P29" t="str">
        <f t="shared" si="5"/>
        <v>2011</v>
      </c>
    </row>
    <row r="30" spans="1:16" x14ac:dyDescent="0.35">
      <c r="A30" t="s">
        <v>89</v>
      </c>
      <c r="B30" t="s">
        <v>90</v>
      </c>
      <c r="C30" t="s">
        <v>18</v>
      </c>
      <c r="D30" t="s">
        <v>27</v>
      </c>
      <c r="E30" t="s">
        <v>20</v>
      </c>
      <c r="F30" t="s">
        <v>21</v>
      </c>
      <c r="G30" t="s">
        <v>22</v>
      </c>
      <c r="H30" s="1">
        <v>40806</v>
      </c>
      <c r="I30" s="1">
        <v>40905</v>
      </c>
      <c r="J30" s="17" t="str">
        <f t="shared" si="0"/>
        <v>Filled</v>
      </c>
      <c r="K30">
        <f t="shared" ca="1" si="1"/>
        <v>72</v>
      </c>
      <c r="L30" s="18">
        <f t="shared" ca="1" si="2"/>
        <v>99</v>
      </c>
      <c r="M30" t="str">
        <f t="shared" si="3"/>
        <v>2011</v>
      </c>
      <c r="N30" t="str">
        <f t="shared" si="4"/>
        <v>December</v>
      </c>
      <c r="O30" t="str">
        <f>IFERROR(VLOOKUP(N30,FiscalYear[#All],2,0)," ")</f>
        <v>Q1</v>
      </c>
      <c r="P30" t="str">
        <f t="shared" si="5"/>
        <v>2011</v>
      </c>
    </row>
    <row r="31" spans="1:16" x14ac:dyDescent="0.35">
      <c r="A31" t="s">
        <v>91</v>
      </c>
      <c r="B31" t="s">
        <v>92</v>
      </c>
      <c r="C31" t="s">
        <v>26</v>
      </c>
      <c r="D31" t="s">
        <v>45</v>
      </c>
      <c r="E31" t="s">
        <v>20</v>
      </c>
      <c r="F31" t="s">
        <v>72</v>
      </c>
      <c r="G31" t="s">
        <v>22</v>
      </c>
      <c r="H31" s="1">
        <v>40807</v>
      </c>
      <c r="I31" s="1">
        <v>40843</v>
      </c>
      <c r="J31" s="17" t="str">
        <f t="shared" si="0"/>
        <v>Filled</v>
      </c>
      <c r="K31">
        <f t="shared" ca="1" si="1"/>
        <v>27</v>
      </c>
      <c r="L31" s="18">
        <f t="shared" ca="1" si="2"/>
        <v>36</v>
      </c>
      <c r="M31" t="str">
        <f t="shared" si="3"/>
        <v>2011</v>
      </c>
      <c r="N31" t="str">
        <f t="shared" si="4"/>
        <v>October</v>
      </c>
      <c r="O31" t="str">
        <f>IFERROR(VLOOKUP(N31,FiscalYear[#All],2,0)," ")</f>
        <v>Q1</v>
      </c>
      <c r="P31" t="str">
        <f t="shared" si="5"/>
        <v>2011</v>
      </c>
    </row>
    <row r="32" spans="1:16" x14ac:dyDescent="0.35">
      <c r="A32" t="s">
        <v>93</v>
      </c>
      <c r="B32" t="s">
        <v>94</v>
      </c>
      <c r="C32" t="s">
        <v>18</v>
      </c>
      <c r="D32" t="s">
        <v>19</v>
      </c>
      <c r="E32" t="s">
        <v>20</v>
      </c>
      <c r="F32" t="s">
        <v>31</v>
      </c>
      <c r="G32" t="s">
        <v>22</v>
      </c>
      <c r="H32" s="1">
        <v>40816</v>
      </c>
      <c r="I32" s="1">
        <v>40863</v>
      </c>
      <c r="J32" s="17" t="str">
        <f t="shared" si="0"/>
        <v>Filled</v>
      </c>
      <c r="K32">
        <f t="shared" ca="1" si="1"/>
        <v>34</v>
      </c>
      <c r="L32" s="18">
        <f t="shared" ca="1" si="2"/>
        <v>47</v>
      </c>
      <c r="M32" t="str">
        <f t="shared" si="3"/>
        <v>2011</v>
      </c>
      <c r="N32" t="str">
        <f t="shared" si="4"/>
        <v>November</v>
      </c>
      <c r="O32" t="str">
        <f>IFERROR(VLOOKUP(N32,FiscalYear[#All],2,0)," ")</f>
        <v>Q1</v>
      </c>
      <c r="P32" t="str">
        <f t="shared" si="5"/>
        <v>2011</v>
      </c>
    </row>
    <row r="33" spans="1:16" x14ac:dyDescent="0.35">
      <c r="A33" t="s">
        <v>95</v>
      </c>
      <c r="B33" t="s">
        <v>96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s="1">
        <v>40816</v>
      </c>
      <c r="I33" s="1">
        <v>40823</v>
      </c>
      <c r="J33" s="17" t="str">
        <f t="shared" si="0"/>
        <v>Filled</v>
      </c>
      <c r="K33">
        <f t="shared" ca="1" si="1"/>
        <v>6</v>
      </c>
      <c r="L33" s="18">
        <f t="shared" ca="1" si="2"/>
        <v>7</v>
      </c>
      <c r="M33" t="str">
        <f t="shared" si="3"/>
        <v>2011</v>
      </c>
      <c r="N33" t="str">
        <f t="shared" si="4"/>
        <v>October</v>
      </c>
      <c r="O33" t="str">
        <f>IFERROR(VLOOKUP(N33,FiscalYear[#All],2,0)," ")</f>
        <v>Q1</v>
      </c>
      <c r="P33" t="str">
        <f t="shared" si="5"/>
        <v>2011</v>
      </c>
    </row>
    <row r="34" spans="1:16" x14ac:dyDescent="0.35">
      <c r="A34" t="s">
        <v>97</v>
      </c>
      <c r="B34" t="s">
        <v>98</v>
      </c>
      <c r="C34" t="s">
        <v>26</v>
      </c>
      <c r="D34" t="s">
        <v>19</v>
      </c>
      <c r="E34" t="s">
        <v>20</v>
      </c>
      <c r="F34" t="s">
        <v>72</v>
      </c>
      <c r="G34" t="s">
        <v>22</v>
      </c>
      <c r="H34" s="1">
        <v>40836</v>
      </c>
      <c r="I34" s="1">
        <v>40840</v>
      </c>
      <c r="J34" s="17" t="str">
        <f t="shared" si="0"/>
        <v>Filled</v>
      </c>
      <c r="K34">
        <f t="shared" ca="1" si="1"/>
        <v>3</v>
      </c>
      <c r="L34" s="18">
        <f t="shared" ca="1" si="2"/>
        <v>4</v>
      </c>
      <c r="M34" t="str">
        <f t="shared" si="3"/>
        <v>2011</v>
      </c>
      <c r="N34" t="str">
        <f t="shared" si="4"/>
        <v>October</v>
      </c>
      <c r="O34" t="str">
        <f>IFERROR(VLOOKUP(N34,FiscalYear[#All],2,0)," ")</f>
        <v>Q1</v>
      </c>
      <c r="P34" t="str">
        <f t="shared" si="5"/>
        <v>2011</v>
      </c>
    </row>
    <row r="35" spans="1:16" x14ac:dyDescent="0.35">
      <c r="A35" t="s">
        <v>99</v>
      </c>
      <c r="B35" t="s">
        <v>100</v>
      </c>
      <c r="C35" t="s">
        <v>26</v>
      </c>
      <c r="D35" t="s">
        <v>45</v>
      </c>
      <c r="E35" t="s">
        <v>20</v>
      </c>
      <c r="F35" t="s">
        <v>28</v>
      </c>
      <c r="G35" t="s">
        <v>22</v>
      </c>
      <c r="H35" s="1">
        <v>40836</v>
      </c>
      <c r="I35" s="1" t="s">
        <v>23</v>
      </c>
      <c r="J35" s="17" t="str">
        <f t="shared" si="0"/>
        <v>Open</v>
      </c>
      <c r="K35">
        <f t="shared" ca="1" si="1"/>
        <v>2925</v>
      </c>
      <c r="L35" s="18">
        <f t="shared" ca="1" si="2"/>
        <v>4094.4963288194413</v>
      </c>
      <c r="M35" t="str">
        <f t="shared" si="3"/>
        <v/>
      </c>
      <c r="N35" t="str">
        <f t="shared" si="4"/>
        <v/>
      </c>
      <c r="O35" t="str">
        <f>IFERROR(VLOOKUP(N35,FiscalYear[#All],2,0)," ")</f>
        <v xml:space="preserve"> </v>
      </c>
      <c r="P35" t="str">
        <f t="shared" si="5"/>
        <v/>
      </c>
    </row>
    <row r="36" spans="1:16" x14ac:dyDescent="0.35">
      <c r="A36" t="s">
        <v>101</v>
      </c>
      <c r="B36" t="s">
        <v>102</v>
      </c>
      <c r="C36" t="s">
        <v>18</v>
      </c>
      <c r="D36" t="s">
        <v>71</v>
      </c>
      <c r="E36" t="s">
        <v>20</v>
      </c>
      <c r="F36" t="s">
        <v>31</v>
      </c>
      <c r="G36" t="s">
        <v>22</v>
      </c>
      <c r="H36" s="1">
        <v>40861</v>
      </c>
      <c r="I36" s="1">
        <v>40870</v>
      </c>
      <c r="J36" s="17" t="str">
        <f t="shared" si="0"/>
        <v>Filled</v>
      </c>
      <c r="K36">
        <f t="shared" ca="1" si="1"/>
        <v>8</v>
      </c>
      <c r="L36" s="18">
        <f t="shared" ca="1" si="2"/>
        <v>9</v>
      </c>
      <c r="M36" t="str">
        <f t="shared" si="3"/>
        <v>2011</v>
      </c>
      <c r="N36" t="str">
        <f t="shared" si="4"/>
        <v>November</v>
      </c>
      <c r="O36" t="str">
        <f>IFERROR(VLOOKUP(N36,FiscalYear[#All],2,0)," ")</f>
        <v>Q1</v>
      </c>
      <c r="P36" t="str">
        <f t="shared" si="5"/>
        <v>2011</v>
      </c>
    </row>
    <row r="37" spans="1:16" x14ac:dyDescent="0.35">
      <c r="A37" t="s">
        <v>103</v>
      </c>
      <c r="B37" t="s">
        <v>104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s="1">
        <v>40886</v>
      </c>
      <c r="I37" s="1">
        <v>40901</v>
      </c>
      <c r="J37" s="17" t="str">
        <f t="shared" si="0"/>
        <v>Filled</v>
      </c>
      <c r="K37">
        <f t="shared" ca="1" si="1"/>
        <v>11</v>
      </c>
      <c r="L37" s="18">
        <f t="shared" ca="1" si="2"/>
        <v>15</v>
      </c>
      <c r="M37" t="str">
        <f t="shared" si="3"/>
        <v>2011</v>
      </c>
      <c r="N37" t="str">
        <f t="shared" si="4"/>
        <v>December</v>
      </c>
      <c r="O37" t="str">
        <f>IFERROR(VLOOKUP(N37,FiscalYear[#All],2,0)," ")</f>
        <v>Q1</v>
      </c>
      <c r="P37" t="str">
        <f t="shared" si="5"/>
        <v>2011</v>
      </c>
    </row>
    <row r="38" spans="1:16" x14ac:dyDescent="0.35">
      <c r="A38" t="s">
        <v>105</v>
      </c>
      <c r="B38" t="s">
        <v>106</v>
      </c>
      <c r="C38" t="s">
        <v>18</v>
      </c>
      <c r="D38" t="s">
        <v>27</v>
      </c>
      <c r="E38" t="s">
        <v>20</v>
      </c>
      <c r="F38" t="s">
        <v>31</v>
      </c>
      <c r="G38" t="s">
        <v>22</v>
      </c>
      <c r="H38" s="1">
        <v>40891</v>
      </c>
      <c r="I38" s="1">
        <v>40893</v>
      </c>
      <c r="J38" s="17" t="str">
        <f t="shared" si="0"/>
        <v>Filled</v>
      </c>
      <c r="K38">
        <f t="shared" ca="1" si="1"/>
        <v>3</v>
      </c>
      <c r="L38" s="18">
        <f t="shared" ca="1" si="2"/>
        <v>2</v>
      </c>
      <c r="M38" t="str">
        <f t="shared" si="3"/>
        <v>2011</v>
      </c>
      <c r="N38" t="str">
        <f t="shared" si="4"/>
        <v>December</v>
      </c>
      <c r="O38" t="str">
        <f>IFERROR(VLOOKUP(N38,FiscalYear[#All],2,0)," ")</f>
        <v>Q1</v>
      </c>
      <c r="P38" t="str">
        <f t="shared" si="5"/>
        <v>2011</v>
      </c>
    </row>
    <row r="39" spans="1:16" x14ac:dyDescent="0.35">
      <c r="A39" t="s">
        <v>107</v>
      </c>
      <c r="B39" t="s">
        <v>108</v>
      </c>
      <c r="C39" t="s">
        <v>18</v>
      </c>
      <c r="D39" t="s">
        <v>27</v>
      </c>
      <c r="E39" t="s">
        <v>20</v>
      </c>
      <c r="F39" t="s">
        <v>21</v>
      </c>
      <c r="G39" t="s">
        <v>22</v>
      </c>
      <c r="H39" s="1">
        <v>40896</v>
      </c>
      <c r="I39" s="1">
        <v>40897</v>
      </c>
      <c r="J39" s="17" t="str">
        <f t="shared" si="0"/>
        <v>Filled</v>
      </c>
      <c r="K39">
        <f t="shared" ca="1" si="1"/>
        <v>2</v>
      </c>
      <c r="L39" s="18">
        <f t="shared" ca="1" si="2"/>
        <v>1</v>
      </c>
      <c r="M39" t="str">
        <f t="shared" si="3"/>
        <v>2011</v>
      </c>
      <c r="N39" t="str">
        <f t="shared" si="4"/>
        <v>December</v>
      </c>
      <c r="O39" t="str">
        <f>IFERROR(VLOOKUP(N39,FiscalYear[#All],2,0)," ")</f>
        <v>Q1</v>
      </c>
      <c r="P39" t="str">
        <f t="shared" si="5"/>
        <v>2011</v>
      </c>
    </row>
    <row r="40" spans="1:16" x14ac:dyDescent="0.35">
      <c r="A40" t="s">
        <v>109</v>
      </c>
      <c r="B40" t="s">
        <v>110</v>
      </c>
      <c r="C40" t="s">
        <v>18</v>
      </c>
      <c r="D40" t="s">
        <v>27</v>
      </c>
      <c r="E40" t="s">
        <v>20</v>
      </c>
      <c r="F40" t="s">
        <v>21</v>
      </c>
      <c r="G40" t="s">
        <v>22</v>
      </c>
      <c r="H40" s="1">
        <v>40907</v>
      </c>
      <c r="I40" s="1">
        <v>40907</v>
      </c>
      <c r="J40" s="17" t="str">
        <f t="shared" si="0"/>
        <v>Filled</v>
      </c>
      <c r="K40">
        <f t="shared" ca="1" si="1"/>
        <v>1</v>
      </c>
      <c r="L40" s="18">
        <f t="shared" ca="1" si="2"/>
        <v>0</v>
      </c>
      <c r="M40" t="str">
        <f t="shared" si="3"/>
        <v>2011</v>
      </c>
      <c r="N40" t="str">
        <f t="shared" si="4"/>
        <v>December</v>
      </c>
      <c r="O40" t="str">
        <f>IFERROR(VLOOKUP(N40,FiscalYear[#All],2,0)," ")</f>
        <v>Q1</v>
      </c>
      <c r="P40" t="str">
        <f t="shared" si="5"/>
        <v>2011</v>
      </c>
    </row>
    <row r="41" spans="1:16" x14ac:dyDescent="0.35">
      <c r="A41" t="s">
        <v>111</v>
      </c>
      <c r="B41" t="s">
        <v>112</v>
      </c>
      <c r="C41" t="s">
        <v>18</v>
      </c>
      <c r="D41" t="s">
        <v>27</v>
      </c>
      <c r="E41" t="s">
        <v>20</v>
      </c>
      <c r="F41" t="s">
        <v>21</v>
      </c>
      <c r="G41" t="s">
        <v>22</v>
      </c>
      <c r="H41" s="1">
        <v>40960</v>
      </c>
      <c r="I41" s="1">
        <v>41077</v>
      </c>
      <c r="J41" s="17" t="str">
        <f t="shared" si="0"/>
        <v>Filled</v>
      </c>
      <c r="K41">
        <f t="shared" ca="1" si="1"/>
        <v>84</v>
      </c>
      <c r="L41" s="18">
        <f t="shared" ca="1" si="2"/>
        <v>117</v>
      </c>
      <c r="M41" t="str">
        <f t="shared" si="3"/>
        <v>2012</v>
      </c>
      <c r="N41" t="str">
        <f t="shared" si="4"/>
        <v>June</v>
      </c>
      <c r="O41" t="str">
        <f>IFERROR(VLOOKUP(N41,FiscalYear[#All],2,0)," ")</f>
        <v>Q3</v>
      </c>
      <c r="P41" t="str">
        <f t="shared" si="5"/>
        <v>2012</v>
      </c>
    </row>
    <row r="42" spans="1:16" x14ac:dyDescent="0.35">
      <c r="A42" t="s">
        <v>113</v>
      </c>
      <c r="B42" t="s">
        <v>114</v>
      </c>
      <c r="C42" t="s">
        <v>18</v>
      </c>
      <c r="D42" t="s">
        <v>27</v>
      </c>
      <c r="E42" t="s">
        <v>20</v>
      </c>
      <c r="F42" t="s">
        <v>21</v>
      </c>
      <c r="G42" t="s">
        <v>22</v>
      </c>
      <c r="H42" s="1">
        <v>40968</v>
      </c>
      <c r="I42" s="1">
        <v>41110</v>
      </c>
      <c r="J42" s="17" t="str">
        <f t="shared" si="0"/>
        <v>Filled</v>
      </c>
      <c r="K42">
        <f t="shared" ca="1" si="1"/>
        <v>103</v>
      </c>
      <c r="L42" s="18">
        <f t="shared" ca="1" si="2"/>
        <v>142</v>
      </c>
      <c r="M42" t="str">
        <f t="shared" si="3"/>
        <v>2012</v>
      </c>
      <c r="N42" t="str">
        <f t="shared" si="4"/>
        <v>July</v>
      </c>
      <c r="O42" t="str">
        <f>IFERROR(VLOOKUP(N42,FiscalYear[#All],2,0)," ")</f>
        <v>Q4</v>
      </c>
      <c r="P42" t="str">
        <f t="shared" si="5"/>
        <v>2012</v>
      </c>
    </row>
    <row r="43" spans="1:16" x14ac:dyDescent="0.35">
      <c r="A43" t="s">
        <v>115</v>
      </c>
      <c r="B43" t="s">
        <v>116</v>
      </c>
      <c r="C43" t="s">
        <v>18</v>
      </c>
      <c r="D43" t="s">
        <v>27</v>
      </c>
      <c r="E43" t="s">
        <v>20</v>
      </c>
      <c r="F43" t="s">
        <v>21</v>
      </c>
      <c r="G43" t="s">
        <v>117</v>
      </c>
      <c r="H43" s="1">
        <v>40970</v>
      </c>
      <c r="I43" s="1">
        <v>41247</v>
      </c>
      <c r="J43" s="17" t="str">
        <f t="shared" si="0"/>
        <v>Filled</v>
      </c>
      <c r="K43">
        <f t="shared" ca="1" si="1"/>
        <v>198</v>
      </c>
      <c r="L43" s="18">
        <f t="shared" ca="1" si="2"/>
        <v>277</v>
      </c>
      <c r="M43" t="str">
        <f t="shared" si="3"/>
        <v>2012</v>
      </c>
      <c r="N43" t="str">
        <f t="shared" si="4"/>
        <v>December</v>
      </c>
      <c r="O43" t="str">
        <f>IFERROR(VLOOKUP(N43,FiscalYear[#All],2,0)," ")</f>
        <v>Q1</v>
      </c>
      <c r="P43" t="str">
        <f t="shared" si="5"/>
        <v>2012</v>
      </c>
    </row>
    <row r="44" spans="1:16" x14ac:dyDescent="0.35">
      <c r="A44" t="s">
        <v>118</v>
      </c>
      <c r="B44" t="s">
        <v>119</v>
      </c>
      <c r="C44" t="s">
        <v>18</v>
      </c>
      <c r="D44" t="s">
        <v>71</v>
      </c>
      <c r="E44" t="s">
        <v>20</v>
      </c>
      <c r="F44" t="s">
        <v>21</v>
      </c>
      <c r="G44" t="s">
        <v>22</v>
      </c>
      <c r="H44" s="1">
        <v>40981</v>
      </c>
      <c r="I44" s="1">
        <v>41212</v>
      </c>
      <c r="J44" s="17" t="str">
        <f t="shared" si="0"/>
        <v>Filled</v>
      </c>
      <c r="K44">
        <f t="shared" ca="1" si="1"/>
        <v>166</v>
      </c>
      <c r="L44" s="18">
        <f t="shared" ca="1" si="2"/>
        <v>231</v>
      </c>
      <c r="M44" t="str">
        <f t="shared" si="3"/>
        <v>2012</v>
      </c>
      <c r="N44" t="str">
        <f t="shared" si="4"/>
        <v>October</v>
      </c>
      <c r="O44" t="str">
        <f>IFERROR(VLOOKUP(N44,FiscalYear[#All],2,0)," ")</f>
        <v>Q1</v>
      </c>
      <c r="P44" t="str">
        <f t="shared" si="5"/>
        <v>2012</v>
      </c>
    </row>
    <row r="45" spans="1:16" x14ac:dyDescent="0.35">
      <c r="A45" t="s">
        <v>120</v>
      </c>
      <c r="B45" t="s">
        <v>121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s="1">
        <v>40984</v>
      </c>
      <c r="I45" s="1">
        <v>40992</v>
      </c>
      <c r="J45" s="17" t="str">
        <f t="shared" si="0"/>
        <v>Filled</v>
      </c>
      <c r="K45">
        <f t="shared" ca="1" si="1"/>
        <v>6</v>
      </c>
      <c r="L45" s="18">
        <f t="shared" ca="1" si="2"/>
        <v>8</v>
      </c>
      <c r="M45" t="str">
        <f t="shared" si="3"/>
        <v>2012</v>
      </c>
      <c r="N45" t="str">
        <f t="shared" si="4"/>
        <v>March</v>
      </c>
      <c r="O45" t="str">
        <f>IFERROR(VLOOKUP(N45,FiscalYear[#All],2,0)," ")</f>
        <v>Q2</v>
      </c>
      <c r="P45" t="str">
        <f t="shared" si="5"/>
        <v>2012</v>
      </c>
    </row>
    <row r="46" spans="1:16" x14ac:dyDescent="0.35">
      <c r="A46" t="s">
        <v>122</v>
      </c>
      <c r="B46" t="s">
        <v>123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s="1">
        <v>40997</v>
      </c>
      <c r="I46" s="1" t="s">
        <v>23</v>
      </c>
      <c r="J46" s="17" t="str">
        <f t="shared" si="0"/>
        <v>Open</v>
      </c>
      <c r="K46">
        <f t="shared" ca="1" si="1"/>
        <v>2810</v>
      </c>
      <c r="L46" s="18">
        <f t="shared" ca="1" si="2"/>
        <v>3933.4963288194413</v>
      </c>
      <c r="M46" t="str">
        <f t="shared" si="3"/>
        <v/>
      </c>
      <c r="N46" t="str">
        <f t="shared" si="4"/>
        <v/>
      </c>
      <c r="O46" t="str">
        <f>IFERROR(VLOOKUP(N46,FiscalYear[#All],2,0)," ")</f>
        <v xml:space="preserve"> </v>
      </c>
      <c r="P46" t="str">
        <f t="shared" si="5"/>
        <v/>
      </c>
    </row>
    <row r="47" spans="1:16" x14ac:dyDescent="0.35">
      <c r="A47" t="s">
        <v>124</v>
      </c>
      <c r="B47" t="s">
        <v>125</v>
      </c>
      <c r="C47" t="s">
        <v>26</v>
      </c>
      <c r="D47" t="s">
        <v>126</v>
      </c>
      <c r="E47" t="s">
        <v>20</v>
      </c>
      <c r="F47" t="s">
        <v>28</v>
      </c>
      <c r="G47" t="s">
        <v>22</v>
      </c>
      <c r="H47" s="1">
        <v>41004</v>
      </c>
      <c r="I47" s="1">
        <v>41172</v>
      </c>
      <c r="J47" s="17" t="str">
        <f t="shared" si="0"/>
        <v>Filled</v>
      </c>
      <c r="K47">
        <f t="shared" ca="1" si="1"/>
        <v>121</v>
      </c>
      <c r="L47" s="18">
        <f t="shared" ca="1" si="2"/>
        <v>168</v>
      </c>
      <c r="M47" t="str">
        <f t="shared" si="3"/>
        <v>2012</v>
      </c>
      <c r="N47" t="str">
        <f t="shared" si="4"/>
        <v>September</v>
      </c>
      <c r="O47" t="str">
        <f>IFERROR(VLOOKUP(N47,FiscalYear[#All],2,0)," ")</f>
        <v>Q4</v>
      </c>
      <c r="P47" t="str">
        <f t="shared" si="5"/>
        <v>2012</v>
      </c>
    </row>
    <row r="48" spans="1:16" x14ac:dyDescent="0.35">
      <c r="A48" t="s">
        <v>127</v>
      </c>
      <c r="B48" t="s">
        <v>128</v>
      </c>
      <c r="C48" t="s">
        <v>18</v>
      </c>
      <c r="D48" t="s">
        <v>126</v>
      </c>
      <c r="E48" t="s">
        <v>20</v>
      </c>
      <c r="F48" t="s">
        <v>21</v>
      </c>
      <c r="G48" t="s">
        <v>22</v>
      </c>
      <c r="H48" s="1">
        <v>41012</v>
      </c>
      <c r="I48" s="1">
        <v>41174</v>
      </c>
      <c r="J48" s="17" t="str">
        <f t="shared" si="0"/>
        <v>Filled</v>
      </c>
      <c r="K48">
        <f t="shared" ca="1" si="1"/>
        <v>116</v>
      </c>
      <c r="L48" s="18">
        <f t="shared" ca="1" si="2"/>
        <v>162</v>
      </c>
      <c r="M48" t="str">
        <f t="shared" si="3"/>
        <v>2012</v>
      </c>
      <c r="N48" t="str">
        <f t="shared" si="4"/>
        <v>September</v>
      </c>
      <c r="O48" t="str">
        <f>IFERROR(VLOOKUP(N48,FiscalYear[#All],2,0)," ")</f>
        <v>Q4</v>
      </c>
      <c r="P48" t="str">
        <f t="shared" si="5"/>
        <v>2012</v>
      </c>
    </row>
    <row r="49" spans="1:16" x14ac:dyDescent="0.35">
      <c r="A49" t="s">
        <v>129</v>
      </c>
      <c r="B49" t="s">
        <v>130</v>
      </c>
      <c r="C49" t="s">
        <v>26</v>
      </c>
      <c r="D49" t="s">
        <v>45</v>
      </c>
      <c r="E49" t="s">
        <v>20</v>
      </c>
      <c r="F49" t="s">
        <v>28</v>
      </c>
      <c r="G49" t="s">
        <v>22</v>
      </c>
      <c r="H49" s="1">
        <v>41017</v>
      </c>
      <c r="I49" s="1" t="s">
        <v>23</v>
      </c>
      <c r="J49" s="17" t="str">
        <f t="shared" si="0"/>
        <v>Open</v>
      </c>
      <c r="K49">
        <f t="shared" ca="1" si="1"/>
        <v>2796</v>
      </c>
      <c r="L49" s="18">
        <f t="shared" ca="1" si="2"/>
        <v>3913.4963288194413</v>
      </c>
      <c r="M49" t="str">
        <f t="shared" si="3"/>
        <v/>
      </c>
      <c r="N49" t="str">
        <f t="shared" si="4"/>
        <v/>
      </c>
      <c r="O49" t="str">
        <f>IFERROR(VLOOKUP(N49,FiscalYear[#All],2,0)," ")</f>
        <v xml:space="preserve"> </v>
      </c>
      <c r="P49" t="str">
        <f t="shared" si="5"/>
        <v/>
      </c>
    </row>
    <row r="50" spans="1:16" x14ac:dyDescent="0.35">
      <c r="A50" t="s">
        <v>131</v>
      </c>
      <c r="B50" t="s">
        <v>132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s="1">
        <v>41024</v>
      </c>
      <c r="I50" s="1">
        <v>41104</v>
      </c>
      <c r="J50" s="17" t="str">
        <f t="shared" si="0"/>
        <v>Filled</v>
      </c>
      <c r="K50">
        <f t="shared" ca="1" si="1"/>
        <v>58</v>
      </c>
      <c r="L50" s="18">
        <f t="shared" ca="1" si="2"/>
        <v>80</v>
      </c>
      <c r="M50" t="str">
        <f t="shared" si="3"/>
        <v>2012</v>
      </c>
      <c r="N50" t="str">
        <f t="shared" si="4"/>
        <v>July</v>
      </c>
      <c r="O50" t="str">
        <f>IFERROR(VLOOKUP(N50,FiscalYear[#All],2,0)," ")</f>
        <v>Q4</v>
      </c>
      <c r="P50" t="str">
        <f t="shared" si="5"/>
        <v>2012</v>
      </c>
    </row>
    <row r="51" spans="1:16" x14ac:dyDescent="0.35">
      <c r="A51" t="s">
        <v>133</v>
      </c>
      <c r="B51" t="s">
        <v>134</v>
      </c>
      <c r="C51" t="s">
        <v>36</v>
      </c>
      <c r="D51" t="s">
        <v>135</v>
      </c>
      <c r="E51" t="s">
        <v>20</v>
      </c>
      <c r="F51" t="s">
        <v>21</v>
      </c>
      <c r="G51" t="s">
        <v>22</v>
      </c>
      <c r="H51" s="1">
        <v>41046</v>
      </c>
      <c r="I51" s="1">
        <v>41202</v>
      </c>
      <c r="J51" s="17" t="str">
        <f t="shared" si="0"/>
        <v>Filled</v>
      </c>
      <c r="K51">
        <f t="shared" ca="1" si="1"/>
        <v>112</v>
      </c>
      <c r="L51" s="18">
        <f t="shared" ca="1" si="2"/>
        <v>156</v>
      </c>
      <c r="M51" t="str">
        <f t="shared" si="3"/>
        <v>2012</v>
      </c>
      <c r="N51" t="str">
        <f t="shared" si="4"/>
        <v>October</v>
      </c>
      <c r="O51" t="str">
        <f>IFERROR(VLOOKUP(N51,FiscalYear[#All],2,0)," ")</f>
        <v>Q1</v>
      </c>
      <c r="P51" t="str">
        <f t="shared" si="5"/>
        <v>2012</v>
      </c>
    </row>
    <row r="52" spans="1:16" x14ac:dyDescent="0.35">
      <c r="A52" t="s">
        <v>136</v>
      </c>
      <c r="B52" t="s">
        <v>137</v>
      </c>
      <c r="C52" t="s">
        <v>18</v>
      </c>
      <c r="D52" t="s">
        <v>27</v>
      </c>
      <c r="E52" t="s">
        <v>20</v>
      </c>
      <c r="F52" t="s">
        <v>21</v>
      </c>
      <c r="G52" t="s">
        <v>117</v>
      </c>
      <c r="H52" s="1">
        <v>41053</v>
      </c>
      <c r="I52" s="1">
        <v>41209</v>
      </c>
      <c r="J52" s="17" t="str">
        <f t="shared" si="0"/>
        <v>Filled</v>
      </c>
      <c r="K52">
        <f t="shared" ca="1" si="1"/>
        <v>112</v>
      </c>
      <c r="L52" s="18">
        <f t="shared" ca="1" si="2"/>
        <v>156</v>
      </c>
      <c r="M52" t="str">
        <f t="shared" si="3"/>
        <v>2012</v>
      </c>
      <c r="N52" t="str">
        <f t="shared" si="4"/>
        <v>October</v>
      </c>
      <c r="O52" t="str">
        <f>IFERROR(VLOOKUP(N52,FiscalYear[#All],2,0)," ")</f>
        <v>Q1</v>
      </c>
      <c r="P52" t="str">
        <f t="shared" si="5"/>
        <v>2012</v>
      </c>
    </row>
    <row r="53" spans="1:16" x14ac:dyDescent="0.35">
      <c r="A53" t="s">
        <v>138</v>
      </c>
      <c r="B53" t="s">
        <v>139</v>
      </c>
      <c r="C53" t="s">
        <v>26</v>
      </c>
      <c r="D53" t="s">
        <v>45</v>
      </c>
      <c r="E53" t="s">
        <v>20</v>
      </c>
      <c r="F53" t="s">
        <v>72</v>
      </c>
      <c r="G53" t="s">
        <v>22</v>
      </c>
      <c r="H53" s="1">
        <v>41054</v>
      </c>
      <c r="I53" s="1">
        <v>41161</v>
      </c>
      <c r="J53" s="17" t="str">
        <f t="shared" si="0"/>
        <v>Filled</v>
      </c>
      <c r="K53">
        <f t="shared" ca="1" si="1"/>
        <v>76</v>
      </c>
      <c r="L53" s="18">
        <f t="shared" ca="1" si="2"/>
        <v>107</v>
      </c>
      <c r="M53" t="str">
        <f t="shared" si="3"/>
        <v>2012</v>
      </c>
      <c r="N53" t="str">
        <f t="shared" si="4"/>
        <v>September</v>
      </c>
      <c r="O53" t="str">
        <f>IFERROR(VLOOKUP(N53,FiscalYear[#All],2,0)," ")</f>
        <v>Q4</v>
      </c>
      <c r="P53" t="str">
        <f t="shared" si="5"/>
        <v>2012</v>
      </c>
    </row>
    <row r="54" spans="1:16" x14ac:dyDescent="0.35">
      <c r="A54" t="s">
        <v>140</v>
      </c>
      <c r="B54" t="s">
        <v>141</v>
      </c>
      <c r="C54" t="s">
        <v>18</v>
      </c>
      <c r="D54" t="s">
        <v>19</v>
      </c>
      <c r="E54" t="s">
        <v>20</v>
      </c>
      <c r="F54" t="s">
        <v>31</v>
      </c>
      <c r="G54" t="s">
        <v>22</v>
      </c>
      <c r="H54" s="1">
        <v>41074</v>
      </c>
      <c r="I54" s="1">
        <v>41084</v>
      </c>
      <c r="J54" s="17" t="str">
        <f t="shared" si="0"/>
        <v>Filled</v>
      </c>
      <c r="K54">
        <f t="shared" ca="1" si="1"/>
        <v>7</v>
      </c>
      <c r="L54" s="18">
        <f t="shared" ca="1" si="2"/>
        <v>10</v>
      </c>
      <c r="M54" t="str">
        <f t="shared" si="3"/>
        <v>2012</v>
      </c>
      <c r="N54" t="str">
        <f t="shared" si="4"/>
        <v>June</v>
      </c>
      <c r="O54" t="str">
        <f>IFERROR(VLOOKUP(N54,FiscalYear[#All],2,0)," ")</f>
        <v>Q3</v>
      </c>
      <c r="P54" t="str">
        <f t="shared" si="5"/>
        <v>2012</v>
      </c>
    </row>
    <row r="55" spans="1:16" x14ac:dyDescent="0.35">
      <c r="A55" t="s">
        <v>142</v>
      </c>
      <c r="B55" t="s">
        <v>143</v>
      </c>
      <c r="C55" t="s">
        <v>18</v>
      </c>
      <c r="D55" t="s">
        <v>27</v>
      </c>
      <c r="E55" t="s">
        <v>20</v>
      </c>
      <c r="F55" t="s">
        <v>21</v>
      </c>
      <c r="G55" t="s">
        <v>117</v>
      </c>
      <c r="H55" s="1">
        <v>41078</v>
      </c>
      <c r="I55" s="1">
        <v>41148</v>
      </c>
      <c r="J55" s="17" t="str">
        <f t="shared" si="0"/>
        <v>Filled</v>
      </c>
      <c r="K55">
        <f t="shared" ca="1" si="1"/>
        <v>51</v>
      </c>
      <c r="L55" s="18">
        <f t="shared" ca="1" si="2"/>
        <v>70</v>
      </c>
      <c r="M55" t="str">
        <f t="shared" si="3"/>
        <v>2012</v>
      </c>
      <c r="N55" t="str">
        <f t="shared" si="4"/>
        <v>August</v>
      </c>
      <c r="O55" t="str">
        <f>IFERROR(VLOOKUP(N55,FiscalYear[#All],2,0)," ")</f>
        <v>Q4</v>
      </c>
      <c r="P55" t="str">
        <f t="shared" si="5"/>
        <v>2012</v>
      </c>
    </row>
    <row r="56" spans="1:16" x14ac:dyDescent="0.35">
      <c r="A56" t="s">
        <v>144</v>
      </c>
      <c r="B56" t="s">
        <v>145</v>
      </c>
      <c r="C56" t="s">
        <v>18</v>
      </c>
      <c r="D56" t="s">
        <v>126</v>
      </c>
      <c r="E56" t="s">
        <v>20</v>
      </c>
      <c r="F56" t="s">
        <v>21</v>
      </c>
      <c r="G56" t="s">
        <v>22</v>
      </c>
      <c r="H56" s="1">
        <v>41080</v>
      </c>
      <c r="I56" s="1">
        <v>41186</v>
      </c>
      <c r="J56" s="17" t="str">
        <f t="shared" si="0"/>
        <v>Filled</v>
      </c>
      <c r="K56">
        <f t="shared" ca="1" si="1"/>
        <v>77</v>
      </c>
      <c r="L56" s="18">
        <f t="shared" ca="1" si="2"/>
        <v>106</v>
      </c>
      <c r="M56" t="str">
        <f t="shared" si="3"/>
        <v>2012</v>
      </c>
      <c r="N56" t="str">
        <f t="shared" si="4"/>
        <v>October</v>
      </c>
      <c r="O56" t="str">
        <f>IFERROR(VLOOKUP(N56,FiscalYear[#All],2,0)," ")</f>
        <v>Q1</v>
      </c>
      <c r="P56" t="str">
        <f t="shared" si="5"/>
        <v>2012</v>
      </c>
    </row>
    <row r="57" spans="1:16" x14ac:dyDescent="0.35">
      <c r="A57" t="s">
        <v>146</v>
      </c>
      <c r="B57" t="s">
        <v>147</v>
      </c>
      <c r="C57" t="s">
        <v>26</v>
      </c>
      <c r="D57" t="s">
        <v>126</v>
      </c>
      <c r="E57" t="s">
        <v>20</v>
      </c>
      <c r="F57" t="s">
        <v>28</v>
      </c>
      <c r="G57" t="s">
        <v>22</v>
      </c>
      <c r="H57" s="1">
        <v>41093</v>
      </c>
      <c r="I57" s="1">
        <v>41109</v>
      </c>
      <c r="J57" s="17" t="str">
        <f t="shared" si="0"/>
        <v>Filled</v>
      </c>
      <c r="K57">
        <f t="shared" ca="1" si="1"/>
        <v>13</v>
      </c>
      <c r="L57" s="18">
        <f t="shared" ca="1" si="2"/>
        <v>16</v>
      </c>
      <c r="M57" t="str">
        <f t="shared" si="3"/>
        <v>2012</v>
      </c>
      <c r="N57" t="str">
        <f t="shared" si="4"/>
        <v>July</v>
      </c>
      <c r="O57" t="str">
        <f>IFERROR(VLOOKUP(N57,FiscalYear[#All],2,0)," ")</f>
        <v>Q4</v>
      </c>
      <c r="P57" t="str">
        <f t="shared" si="5"/>
        <v>2012</v>
      </c>
    </row>
    <row r="58" spans="1:16" x14ac:dyDescent="0.35">
      <c r="A58" t="s">
        <v>148</v>
      </c>
      <c r="B58" t="s">
        <v>149</v>
      </c>
      <c r="C58" t="s">
        <v>36</v>
      </c>
      <c r="D58" t="s">
        <v>150</v>
      </c>
      <c r="E58" t="s">
        <v>20</v>
      </c>
      <c r="F58" t="s">
        <v>21</v>
      </c>
      <c r="G58" t="s">
        <v>22</v>
      </c>
      <c r="H58" s="1">
        <v>41123</v>
      </c>
      <c r="I58" s="1">
        <v>41176</v>
      </c>
      <c r="J58" s="17" t="str">
        <f t="shared" si="0"/>
        <v>Filled</v>
      </c>
      <c r="K58">
        <f t="shared" ca="1" si="1"/>
        <v>38</v>
      </c>
      <c r="L58" s="18">
        <f t="shared" ca="1" si="2"/>
        <v>53</v>
      </c>
      <c r="M58" t="str">
        <f t="shared" si="3"/>
        <v>2012</v>
      </c>
      <c r="N58" t="str">
        <f t="shared" si="4"/>
        <v>September</v>
      </c>
      <c r="O58" t="str">
        <f>IFERROR(VLOOKUP(N58,FiscalYear[#All],2,0)," ")</f>
        <v>Q4</v>
      </c>
      <c r="P58" t="str">
        <f t="shared" si="5"/>
        <v>2012</v>
      </c>
    </row>
    <row r="59" spans="1:16" x14ac:dyDescent="0.35">
      <c r="A59" t="s">
        <v>151</v>
      </c>
      <c r="B59" t="s">
        <v>152</v>
      </c>
      <c r="C59" t="s">
        <v>36</v>
      </c>
      <c r="D59" t="s">
        <v>153</v>
      </c>
      <c r="E59" t="s">
        <v>20</v>
      </c>
      <c r="F59" t="s">
        <v>21</v>
      </c>
      <c r="G59" t="s">
        <v>117</v>
      </c>
      <c r="H59" s="1">
        <v>41157</v>
      </c>
      <c r="I59" s="1">
        <v>41252</v>
      </c>
      <c r="J59" s="17" t="str">
        <f t="shared" si="0"/>
        <v>Filled</v>
      </c>
      <c r="K59">
        <f t="shared" ca="1" si="1"/>
        <v>68</v>
      </c>
      <c r="L59" s="18">
        <f t="shared" ca="1" si="2"/>
        <v>95</v>
      </c>
      <c r="M59" t="str">
        <f t="shared" si="3"/>
        <v>2012</v>
      </c>
      <c r="N59" t="str">
        <f t="shared" si="4"/>
        <v>December</v>
      </c>
      <c r="O59" t="str">
        <f>IFERROR(VLOOKUP(N59,FiscalYear[#All],2,0)," ")</f>
        <v>Q1</v>
      </c>
      <c r="P59" t="str">
        <f t="shared" si="5"/>
        <v>2012</v>
      </c>
    </row>
    <row r="60" spans="1:16" x14ac:dyDescent="0.35">
      <c r="A60" t="s">
        <v>154</v>
      </c>
      <c r="B60" t="s">
        <v>155</v>
      </c>
      <c r="C60" t="s">
        <v>36</v>
      </c>
      <c r="D60" t="s">
        <v>27</v>
      </c>
      <c r="E60" t="s">
        <v>20</v>
      </c>
      <c r="F60" t="s">
        <v>21</v>
      </c>
      <c r="G60" t="s">
        <v>156</v>
      </c>
      <c r="H60" s="1">
        <v>41185</v>
      </c>
      <c r="I60" s="1">
        <v>41215</v>
      </c>
      <c r="J60" s="17" t="str">
        <f t="shared" si="0"/>
        <v>Filled</v>
      </c>
      <c r="K60">
        <f t="shared" ca="1" si="1"/>
        <v>23</v>
      </c>
      <c r="L60" s="18">
        <f t="shared" ca="1" si="2"/>
        <v>30</v>
      </c>
      <c r="M60" t="str">
        <f t="shared" si="3"/>
        <v>2012</v>
      </c>
      <c r="N60" t="str">
        <f t="shared" si="4"/>
        <v>November</v>
      </c>
      <c r="O60" t="str">
        <f>IFERROR(VLOOKUP(N60,FiscalYear[#All],2,0)," ")</f>
        <v>Q1</v>
      </c>
      <c r="P60" t="str">
        <f t="shared" si="5"/>
        <v>2012</v>
      </c>
    </row>
    <row r="61" spans="1:16" x14ac:dyDescent="0.35">
      <c r="A61" t="s">
        <v>157</v>
      </c>
      <c r="B61" t="s">
        <v>158</v>
      </c>
      <c r="C61" t="s">
        <v>36</v>
      </c>
      <c r="D61" t="s">
        <v>27</v>
      </c>
      <c r="E61" t="s">
        <v>20</v>
      </c>
      <c r="F61" t="s">
        <v>21</v>
      </c>
      <c r="G61" t="s">
        <v>156</v>
      </c>
      <c r="H61" s="1">
        <v>41193</v>
      </c>
      <c r="I61" s="1">
        <v>41194</v>
      </c>
      <c r="J61" s="17" t="str">
        <f t="shared" si="0"/>
        <v>Filled</v>
      </c>
      <c r="K61">
        <f t="shared" ca="1" si="1"/>
        <v>2</v>
      </c>
      <c r="L61" s="18">
        <f t="shared" ca="1" si="2"/>
        <v>1</v>
      </c>
      <c r="M61" t="str">
        <f t="shared" si="3"/>
        <v>2012</v>
      </c>
      <c r="N61" t="str">
        <f t="shared" si="4"/>
        <v>October</v>
      </c>
      <c r="O61" t="str">
        <f>IFERROR(VLOOKUP(N61,FiscalYear[#All],2,0)," ")</f>
        <v>Q1</v>
      </c>
      <c r="P61" t="str">
        <f t="shared" si="5"/>
        <v>2012</v>
      </c>
    </row>
    <row r="62" spans="1:16" x14ac:dyDescent="0.35">
      <c r="A62" t="s">
        <v>159</v>
      </c>
      <c r="B62" t="s">
        <v>160</v>
      </c>
      <c r="C62" t="s">
        <v>161</v>
      </c>
      <c r="D62" t="s">
        <v>153</v>
      </c>
      <c r="E62" t="s">
        <v>20</v>
      </c>
      <c r="F62" t="s">
        <v>162</v>
      </c>
      <c r="G62" t="s">
        <v>156</v>
      </c>
      <c r="H62" s="1">
        <v>41194</v>
      </c>
      <c r="I62" s="1" t="s">
        <v>23</v>
      </c>
      <c r="J62" s="17" t="str">
        <f t="shared" si="0"/>
        <v>Open</v>
      </c>
      <c r="K62">
        <f t="shared" ca="1" si="1"/>
        <v>2669</v>
      </c>
      <c r="L62" s="18">
        <f t="shared" ca="1" si="2"/>
        <v>3736.4963288194413</v>
      </c>
      <c r="M62" t="str">
        <f t="shared" si="3"/>
        <v/>
      </c>
      <c r="N62" t="str">
        <f t="shared" si="4"/>
        <v/>
      </c>
      <c r="O62" t="str">
        <f>IFERROR(VLOOKUP(N62,FiscalYear[#All],2,0)," ")</f>
        <v xml:space="preserve"> </v>
      </c>
      <c r="P62" t="str">
        <f t="shared" si="5"/>
        <v/>
      </c>
    </row>
    <row r="63" spans="1:16" x14ac:dyDescent="0.35">
      <c r="A63" t="s">
        <v>163</v>
      </c>
      <c r="B63" t="s">
        <v>164</v>
      </c>
      <c r="C63" t="s">
        <v>165</v>
      </c>
      <c r="D63" t="s">
        <v>27</v>
      </c>
      <c r="E63" t="s">
        <v>20</v>
      </c>
      <c r="F63" t="s">
        <v>162</v>
      </c>
      <c r="G63" t="s">
        <v>22</v>
      </c>
      <c r="H63" s="1">
        <v>41194</v>
      </c>
      <c r="I63" s="1">
        <v>41230</v>
      </c>
      <c r="J63" s="17" t="str">
        <f t="shared" si="0"/>
        <v>Filled</v>
      </c>
      <c r="K63">
        <f t="shared" ca="1" si="1"/>
        <v>26</v>
      </c>
      <c r="L63" s="18">
        <f t="shared" ca="1" si="2"/>
        <v>36</v>
      </c>
      <c r="M63" t="str">
        <f t="shared" si="3"/>
        <v>2012</v>
      </c>
      <c r="N63" t="str">
        <f t="shared" si="4"/>
        <v>November</v>
      </c>
      <c r="O63" t="str">
        <f>IFERROR(VLOOKUP(N63,FiscalYear[#All],2,0)," ")</f>
        <v>Q1</v>
      </c>
      <c r="P63" t="str">
        <f t="shared" si="5"/>
        <v>2012</v>
      </c>
    </row>
    <row r="64" spans="1:16" x14ac:dyDescent="0.35">
      <c r="A64" t="s">
        <v>166</v>
      </c>
      <c r="B64" t="s">
        <v>167</v>
      </c>
      <c r="C64" t="s">
        <v>36</v>
      </c>
      <c r="D64" t="s">
        <v>19</v>
      </c>
      <c r="E64" t="s">
        <v>20</v>
      </c>
      <c r="F64" t="s">
        <v>21</v>
      </c>
      <c r="G64" t="s">
        <v>22</v>
      </c>
      <c r="H64" s="1">
        <v>41208</v>
      </c>
      <c r="I64" s="1">
        <v>41248</v>
      </c>
      <c r="J64" s="17" t="str">
        <f t="shared" si="0"/>
        <v>Filled</v>
      </c>
      <c r="K64">
        <f t="shared" ca="1" si="1"/>
        <v>29</v>
      </c>
      <c r="L64" s="18">
        <f t="shared" ca="1" si="2"/>
        <v>40</v>
      </c>
      <c r="M64" t="str">
        <f t="shared" si="3"/>
        <v>2012</v>
      </c>
      <c r="N64" t="str">
        <f t="shared" si="4"/>
        <v>December</v>
      </c>
      <c r="O64" t="str">
        <f>IFERROR(VLOOKUP(N64,FiscalYear[#All],2,0)," ")</f>
        <v>Q1</v>
      </c>
      <c r="P64" t="str">
        <f t="shared" si="5"/>
        <v>2012</v>
      </c>
    </row>
    <row r="65" spans="1:16" x14ac:dyDescent="0.35">
      <c r="A65" t="s">
        <v>168</v>
      </c>
      <c r="B65" t="s">
        <v>169</v>
      </c>
      <c r="C65" t="s">
        <v>18</v>
      </c>
      <c r="D65" t="s">
        <v>126</v>
      </c>
      <c r="E65" t="s">
        <v>20</v>
      </c>
      <c r="F65" t="s">
        <v>21</v>
      </c>
      <c r="G65" t="s">
        <v>22</v>
      </c>
      <c r="H65" s="1">
        <v>41222</v>
      </c>
      <c r="I65" s="1">
        <v>41252</v>
      </c>
      <c r="J65" s="17" t="str">
        <f t="shared" si="0"/>
        <v>Filled</v>
      </c>
      <c r="K65">
        <f t="shared" ca="1" si="1"/>
        <v>21</v>
      </c>
      <c r="L65" s="18">
        <f t="shared" ca="1" si="2"/>
        <v>30</v>
      </c>
      <c r="M65" t="str">
        <f t="shared" si="3"/>
        <v>2012</v>
      </c>
      <c r="N65" t="str">
        <f t="shared" si="4"/>
        <v>December</v>
      </c>
      <c r="O65" t="str">
        <f>IFERROR(VLOOKUP(N65,FiscalYear[#All],2,0)," ")</f>
        <v>Q1</v>
      </c>
      <c r="P65" t="str">
        <f t="shared" si="5"/>
        <v>2012</v>
      </c>
    </row>
    <row r="66" spans="1:16" x14ac:dyDescent="0.35">
      <c r="A66" t="s">
        <v>170</v>
      </c>
      <c r="B66" t="s">
        <v>171</v>
      </c>
      <c r="C66" t="s">
        <v>26</v>
      </c>
      <c r="D66" t="s">
        <v>19</v>
      </c>
      <c r="E66" t="s">
        <v>20</v>
      </c>
      <c r="F66" t="s">
        <v>72</v>
      </c>
      <c r="G66" t="s">
        <v>22</v>
      </c>
      <c r="H66" s="1">
        <v>41228</v>
      </c>
      <c r="I66" s="1">
        <v>41240</v>
      </c>
      <c r="J66" s="17" t="str">
        <f t="shared" si="0"/>
        <v>Filled</v>
      </c>
      <c r="K66">
        <f t="shared" ca="1" si="1"/>
        <v>9</v>
      </c>
      <c r="L66" s="18">
        <f t="shared" ca="1" si="2"/>
        <v>12</v>
      </c>
      <c r="M66" t="str">
        <f t="shared" si="3"/>
        <v>2012</v>
      </c>
      <c r="N66" t="str">
        <f t="shared" si="4"/>
        <v>November</v>
      </c>
      <c r="O66" t="str">
        <f>IFERROR(VLOOKUP(N66,FiscalYear[#All],2,0)," ")</f>
        <v>Q1</v>
      </c>
      <c r="P66" t="str">
        <f t="shared" si="5"/>
        <v>2012</v>
      </c>
    </row>
    <row r="67" spans="1:16" x14ac:dyDescent="0.35">
      <c r="A67" t="s">
        <v>172</v>
      </c>
      <c r="B67" t="s">
        <v>173</v>
      </c>
      <c r="C67" t="s">
        <v>36</v>
      </c>
      <c r="D67" t="s">
        <v>27</v>
      </c>
      <c r="E67" t="s">
        <v>20</v>
      </c>
      <c r="F67" t="s">
        <v>21</v>
      </c>
      <c r="G67" t="s">
        <v>22</v>
      </c>
      <c r="H67" s="1">
        <v>41235</v>
      </c>
      <c r="I67" s="1">
        <v>41253</v>
      </c>
      <c r="J67" s="17" t="str">
        <f t="shared" ref="J67:J130" si="6">IF(I67="","Open","Filled")</f>
        <v>Filled</v>
      </c>
      <c r="K67">
        <f t="shared" ref="K67:K130" ca="1" si="7">IF(J67="Filled",NETWORKDAYS(H67,I67),NETWORKDAYS(H67,TODAY()))</f>
        <v>13</v>
      </c>
      <c r="L67" s="18">
        <f t="shared" ref="L67:L130" ca="1" si="8">IF(J67="Filled",I67-H67,NOW()-H67)</f>
        <v>18</v>
      </c>
      <c r="M67" t="str">
        <f t="shared" ref="M67:M130" si="9">IFERROR(TEXT(I67,"YYYY")," ")</f>
        <v>2012</v>
      </c>
      <c r="N67" t="str">
        <f t="shared" ref="N67:N130" si="10">IFERROR(TEXT(I67,"MMMM")," ")</f>
        <v>December</v>
      </c>
      <c r="O67" t="str">
        <f>IFERROR(VLOOKUP(N67,FiscalYear[#All],2,0)," ")</f>
        <v>Q1</v>
      </c>
      <c r="P67" t="str">
        <f t="shared" ref="P67:P130" si="11">IFERROR(TEXT(I67,"YYYY"),"")</f>
        <v>2012</v>
      </c>
    </row>
    <row r="68" spans="1:16" x14ac:dyDescent="0.35">
      <c r="A68" t="s">
        <v>174</v>
      </c>
      <c r="B68" t="s">
        <v>175</v>
      </c>
      <c r="C68" t="s">
        <v>161</v>
      </c>
      <c r="D68" t="s">
        <v>153</v>
      </c>
      <c r="E68" t="s">
        <v>20</v>
      </c>
      <c r="F68" t="s">
        <v>162</v>
      </c>
      <c r="G68" t="s">
        <v>156</v>
      </c>
      <c r="H68" s="1">
        <v>41242</v>
      </c>
      <c r="I68" s="1">
        <v>41246</v>
      </c>
      <c r="J68" s="17" t="str">
        <f t="shared" si="6"/>
        <v>Filled</v>
      </c>
      <c r="K68">
        <f t="shared" ca="1" si="7"/>
        <v>3</v>
      </c>
      <c r="L68" s="18">
        <f t="shared" ca="1" si="8"/>
        <v>4</v>
      </c>
      <c r="M68" t="str">
        <f t="shared" si="9"/>
        <v>2012</v>
      </c>
      <c r="N68" t="str">
        <f t="shared" si="10"/>
        <v>December</v>
      </c>
      <c r="O68" t="str">
        <f>IFERROR(VLOOKUP(N68,FiscalYear[#All],2,0)," ")</f>
        <v>Q1</v>
      </c>
      <c r="P68" t="str">
        <f t="shared" si="11"/>
        <v>2012</v>
      </c>
    </row>
    <row r="69" spans="1:16" x14ac:dyDescent="0.35">
      <c r="A69" t="s">
        <v>176</v>
      </c>
      <c r="B69" t="s">
        <v>177</v>
      </c>
      <c r="C69" t="s">
        <v>178</v>
      </c>
      <c r="D69" t="s">
        <v>27</v>
      </c>
      <c r="E69" t="s">
        <v>20</v>
      </c>
      <c r="F69" t="s">
        <v>162</v>
      </c>
      <c r="G69" t="s">
        <v>22</v>
      </c>
      <c r="H69" s="1">
        <v>41246</v>
      </c>
      <c r="I69" s="1">
        <v>41255</v>
      </c>
      <c r="J69" s="17" t="str">
        <f t="shared" si="6"/>
        <v>Filled</v>
      </c>
      <c r="K69">
        <f t="shared" ca="1" si="7"/>
        <v>8</v>
      </c>
      <c r="L69" s="18">
        <f t="shared" ca="1" si="8"/>
        <v>9</v>
      </c>
      <c r="M69" t="str">
        <f t="shared" si="9"/>
        <v>2012</v>
      </c>
      <c r="N69" t="str">
        <f t="shared" si="10"/>
        <v>December</v>
      </c>
      <c r="O69" t="str">
        <f>IFERROR(VLOOKUP(N69,FiscalYear[#All],2,0)," ")</f>
        <v>Q1</v>
      </c>
      <c r="P69" t="str">
        <f t="shared" si="11"/>
        <v>2012</v>
      </c>
    </row>
    <row r="70" spans="1:16" x14ac:dyDescent="0.35">
      <c r="A70" t="s">
        <v>179</v>
      </c>
      <c r="B70" t="s">
        <v>180</v>
      </c>
      <c r="C70" t="s">
        <v>181</v>
      </c>
      <c r="D70" t="s">
        <v>27</v>
      </c>
      <c r="E70" t="s">
        <v>20</v>
      </c>
      <c r="F70" t="s">
        <v>162</v>
      </c>
      <c r="G70" t="s">
        <v>47</v>
      </c>
      <c r="H70" s="1">
        <v>41263</v>
      </c>
      <c r="I70" s="1">
        <v>41263</v>
      </c>
      <c r="J70" s="17" t="str">
        <f t="shared" si="6"/>
        <v>Filled</v>
      </c>
      <c r="K70">
        <f t="shared" ca="1" si="7"/>
        <v>1</v>
      </c>
      <c r="L70" s="18">
        <f t="shared" ca="1" si="8"/>
        <v>0</v>
      </c>
      <c r="M70" t="str">
        <f t="shared" si="9"/>
        <v>2012</v>
      </c>
      <c r="N70" t="str">
        <f t="shared" si="10"/>
        <v>December</v>
      </c>
      <c r="O70" t="str">
        <f>IFERROR(VLOOKUP(N70,FiscalYear[#All],2,0)," ")</f>
        <v>Q1</v>
      </c>
      <c r="P70" t="str">
        <f t="shared" si="11"/>
        <v>2012</v>
      </c>
    </row>
    <row r="71" spans="1:16" x14ac:dyDescent="0.35">
      <c r="A71" t="s">
        <v>182</v>
      </c>
      <c r="B71" t="s">
        <v>183</v>
      </c>
      <c r="C71" t="s">
        <v>18</v>
      </c>
      <c r="D71" t="s">
        <v>71</v>
      </c>
      <c r="E71" t="s">
        <v>20</v>
      </c>
      <c r="F71" t="s">
        <v>184</v>
      </c>
      <c r="G71" t="s">
        <v>47</v>
      </c>
      <c r="H71" s="1">
        <v>41285</v>
      </c>
      <c r="I71" s="1">
        <v>41472</v>
      </c>
      <c r="J71" s="17" t="str">
        <f t="shared" si="6"/>
        <v>Filled</v>
      </c>
      <c r="K71">
        <f t="shared" ca="1" si="7"/>
        <v>134</v>
      </c>
      <c r="L71" s="18">
        <f t="shared" ca="1" si="8"/>
        <v>187</v>
      </c>
      <c r="M71" t="str">
        <f t="shared" si="9"/>
        <v>2013</v>
      </c>
      <c r="N71" t="str">
        <f t="shared" si="10"/>
        <v>July</v>
      </c>
      <c r="O71" t="str">
        <f>IFERROR(VLOOKUP(N71,FiscalYear[#All],2,0)," ")</f>
        <v>Q4</v>
      </c>
      <c r="P71" t="str">
        <f t="shared" si="11"/>
        <v>2013</v>
      </c>
    </row>
    <row r="72" spans="1:16" x14ac:dyDescent="0.35">
      <c r="A72" t="s">
        <v>185</v>
      </c>
      <c r="B72" t="s">
        <v>186</v>
      </c>
      <c r="C72" t="s">
        <v>187</v>
      </c>
      <c r="D72" t="s">
        <v>27</v>
      </c>
      <c r="E72" t="s">
        <v>20</v>
      </c>
      <c r="F72" t="s">
        <v>188</v>
      </c>
      <c r="G72" t="s">
        <v>47</v>
      </c>
      <c r="H72" s="1">
        <v>41295</v>
      </c>
      <c r="I72" s="1">
        <v>41459</v>
      </c>
      <c r="J72" s="17" t="str">
        <f t="shared" si="6"/>
        <v>Filled</v>
      </c>
      <c r="K72">
        <f t="shared" ca="1" si="7"/>
        <v>119</v>
      </c>
      <c r="L72" s="18">
        <f t="shared" ca="1" si="8"/>
        <v>164</v>
      </c>
      <c r="M72" t="str">
        <f t="shared" si="9"/>
        <v>2013</v>
      </c>
      <c r="N72" t="str">
        <f t="shared" si="10"/>
        <v>July</v>
      </c>
      <c r="O72" t="str">
        <f>IFERROR(VLOOKUP(N72,FiscalYear[#All],2,0)," ")</f>
        <v>Q4</v>
      </c>
      <c r="P72" t="str">
        <f t="shared" si="11"/>
        <v>2013</v>
      </c>
    </row>
    <row r="73" spans="1:16" x14ac:dyDescent="0.35">
      <c r="A73" t="s">
        <v>189</v>
      </c>
      <c r="B73" t="s">
        <v>190</v>
      </c>
      <c r="C73" t="s">
        <v>36</v>
      </c>
      <c r="D73" t="s">
        <v>19</v>
      </c>
      <c r="E73" t="s">
        <v>20</v>
      </c>
      <c r="F73" t="s">
        <v>21</v>
      </c>
      <c r="G73" t="s">
        <v>117</v>
      </c>
      <c r="H73" s="1">
        <v>41299</v>
      </c>
      <c r="I73" s="1">
        <v>41505</v>
      </c>
      <c r="J73" s="17" t="str">
        <f t="shared" si="6"/>
        <v>Filled</v>
      </c>
      <c r="K73">
        <f t="shared" ca="1" si="7"/>
        <v>147</v>
      </c>
      <c r="L73" s="18">
        <f t="shared" ca="1" si="8"/>
        <v>206</v>
      </c>
      <c r="M73" t="str">
        <f t="shared" si="9"/>
        <v>2013</v>
      </c>
      <c r="N73" t="str">
        <f t="shared" si="10"/>
        <v>August</v>
      </c>
      <c r="O73" t="str">
        <f>IFERROR(VLOOKUP(N73,FiscalYear[#All],2,0)," ")</f>
        <v>Q4</v>
      </c>
      <c r="P73" t="str">
        <f t="shared" si="11"/>
        <v>2013</v>
      </c>
    </row>
    <row r="74" spans="1:16" x14ac:dyDescent="0.35">
      <c r="A74" t="s">
        <v>191</v>
      </c>
      <c r="B74" t="s">
        <v>192</v>
      </c>
      <c r="C74" t="s">
        <v>18</v>
      </c>
      <c r="D74" t="s">
        <v>71</v>
      </c>
      <c r="E74" t="s">
        <v>20</v>
      </c>
      <c r="F74" t="s">
        <v>21</v>
      </c>
      <c r="G74" t="s">
        <v>22</v>
      </c>
      <c r="H74" s="1">
        <v>41302</v>
      </c>
      <c r="I74" s="1">
        <v>41457</v>
      </c>
      <c r="J74" s="17" t="str">
        <f t="shared" si="6"/>
        <v>Filled</v>
      </c>
      <c r="K74">
        <f t="shared" ca="1" si="7"/>
        <v>112</v>
      </c>
      <c r="L74" s="18">
        <f t="shared" ca="1" si="8"/>
        <v>155</v>
      </c>
      <c r="M74" t="str">
        <f t="shared" si="9"/>
        <v>2013</v>
      </c>
      <c r="N74" t="str">
        <f t="shared" si="10"/>
        <v>July</v>
      </c>
      <c r="O74" t="str">
        <f>IFERROR(VLOOKUP(N74,FiscalYear[#All],2,0)," ")</f>
        <v>Q4</v>
      </c>
      <c r="P74" t="str">
        <f t="shared" si="11"/>
        <v>2013</v>
      </c>
    </row>
    <row r="75" spans="1:16" x14ac:dyDescent="0.35">
      <c r="A75" t="s">
        <v>193</v>
      </c>
      <c r="B75" t="s">
        <v>194</v>
      </c>
      <c r="C75" t="s">
        <v>18</v>
      </c>
      <c r="D75" t="s">
        <v>19</v>
      </c>
      <c r="E75" t="s">
        <v>20</v>
      </c>
      <c r="F75" t="s">
        <v>21</v>
      </c>
      <c r="G75" t="s">
        <v>47</v>
      </c>
      <c r="H75" s="1">
        <v>41306</v>
      </c>
      <c r="I75" s="1">
        <v>41541</v>
      </c>
      <c r="J75" s="17" t="str">
        <f t="shared" si="6"/>
        <v>Filled</v>
      </c>
      <c r="K75">
        <f t="shared" ca="1" si="7"/>
        <v>168</v>
      </c>
      <c r="L75" s="18">
        <f t="shared" ca="1" si="8"/>
        <v>235</v>
      </c>
      <c r="M75" t="str">
        <f t="shared" si="9"/>
        <v>2013</v>
      </c>
      <c r="N75" t="str">
        <f t="shared" si="10"/>
        <v>September</v>
      </c>
      <c r="O75" t="str">
        <f>IFERROR(VLOOKUP(N75,FiscalYear[#All],2,0)," ")</f>
        <v>Q4</v>
      </c>
      <c r="P75" t="str">
        <f t="shared" si="11"/>
        <v>2013</v>
      </c>
    </row>
    <row r="76" spans="1:16" x14ac:dyDescent="0.35">
      <c r="A76" t="s">
        <v>195</v>
      </c>
      <c r="B76" t="s">
        <v>196</v>
      </c>
      <c r="C76" t="s">
        <v>18</v>
      </c>
      <c r="D76" t="s">
        <v>71</v>
      </c>
      <c r="E76" t="s">
        <v>20</v>
      </c>
      <c r="F76" t="s">
        <v>31</v>
      </c>
      <c r="G76" t="s">
        <v>22</v>
      </c>
      <c r="H76" s="1">
        <v>41317</v>
      </c>
      <c r="I76" s="1">
        <v>41563</v>
      </c>
      <c r="J76" s="17" t="str">
        <f t="shared" si="6"/>
        <v>Filled</v>
      </c>
      <c r="K76">
        <f t="shared" ca="1" si="7"/>
        <v>177</v>
      </c>
      <c r="L76" s="18">
        <f t="shared" ca="1" si="8"/>
        <v>246</v>
      </c>
      <c r="M76" t="str">
        <f t="shared" si="9"/>
        <v>2013</v>
      </c>
      <c r="N76" t="str">
        <f t="shared" si="10"/>
        <v>October</v>
      </c>
      <c r="O76" t="str">
        <f>IFERROR(VLOOKUP(N76,FiscalYear[#All],2,0)," ")</f>
        <v>Q1</v>
      </c>
      <c r="P76" t="str">
        <f t="shared" si="11"/>
        <v>2013</v>
      </c>
    </row>
    <row r="77" spans="1:16" x14ac:dyDescent="0.35">
      <c r="A77" t="s">
        <v>197</v>
      </c>
      <c r="B77" t="s">
        <v>198</v>
      </c>
      <c r="C77" t="s">
        <v>36</v>
      </c>
      <c r="D77" t="s">
        <v>150</v>
      </c>
      <c r="E77" t="s">
        <v>20</v>
      </c>
      <c r="F77" t="s">
        <v>21</v>
      </c>
      <c r="G77" t="s">
        <v>22</v>
      </c>
      <c r="H77" s="1">
        <v>41320</v>
      </c>
      <c r="I77" s="1">
        <v>41594</v>
      </c>
      <c r="J77" s="17" t="str">
        <f t="shared" si="6"/>
        <v>Filled</v>
      </c>
      <c r="K77">
        <f t="shared" ca="1" si="7"/>
        <v>196</v>
      </c>
      <c r="L77" s="18">
        <f t="shared" ca="1" si="8"/>
        <v>274</v>
      </c>
      <c r="M77" t="str">
        <f t="shared" si="9"/>
        <v>2013</v>
      </c>
      <c r="N77" t="str">
        <f t="shared" si="10"/>
        <v>November</v>
      </c>
      <c r="O77" t="str">
        <f>IFERROR(VLOOKUP(N77,FiscalYear[#All],2,0)," ")</f>
        <v>Q1</v>
      </c>
      <c r="P77" t="str">
        <f t="shared" si="11"/>
        <v>2013</v>
      </c>
    </row>
    <row r="78" spans="1:16" x14ac:dyDescent="0.35">
      <c r="A78" t="s">
        <v>199</v>
      </c>
      <c r="B78" t="s">
        <v>200</v>
      </c>
      <c r="C78" t="s">
        <v>36</v>
      </c>
      <c r="D78" t="s">
        <v>126</v>
      </c>
      <c r="E78" t="s">
        <v>20</v>
      </c>
      <c r="F78" t="s">
        <v>21</v>
      </c>
      <c r="G78" t="s">
        <v>22</v>
      </c>
      <c r="H78" s="1">
        <v>41339</v>
      </c>
      <c r="I78" s="1">
        <v>41494</v>
      </c>
      <c r="J78" s="17" t="str">
        <f t="shared" si="6"/>
        <v>Filled</v>
      </c>
      <c r="K78">
        <f t="shared" ca="1" si="7"/>
        <v>112</v>
      </c>
      <c r="L78" s="18">
        <f t="shared" ca="1" si="8"/>
        <v>155</v>
      </c>
      <c r="M78" t="str">
        <f t="shared" si="9"/>
        <v>2013</v>
      </c>
      <c r="N78" t="str">
        <f t="shared" si="10"/>
        <v>August</v>
      </c>
      <c r="O78" t="str">
        <f>IFERROR(VLOOKUP(N78,FiscalYear[#All],2,0)," ")</f>
        <v>Q4</v>
      </c>
      <c r="P78" t="str">
        <f t="shared" si="11"/>
        <v>2013</v>
      </c>
    </row>
    <row r="79" spans="1:16" x14ac:dyDescent="0.35">
      <c r="A79" t="s">
        <v>201</v>
      </c>
      <c r="B79" t="s">
        <v>202</v>
      </c>
      <c r="C79" t="s">
        <v>178</v>
      </c>
      <c r="D79" t="s">
        <v>203</v>
      </c>
      <c r="E79" t="s">
        <v>20</v>
      </c>
      <c r="F79" t="s">
        <v>162</v>
      </c>
      <c r="G79" t="s">
        <v>22</v>
      </c>
      <c r="H79" s="1">
        <v>41347</v>
      </c>
      <c r="I79" s="1">
        <v>41512</v>
      </c>
      <c r="J79" s="17" t="str">
        <f t="shared" si="6"/>
        <v>Filled</v>
      </c>
      <c r="K79">
        <f t="shared" ca="1" si="7"/>
        <v>118</v>
      </c>
      <c r="L79" s="18">
        <f t="shared" ca="1" si="8"/>
        <v>165</v>
      </c>
      <c r="M79" t="str">
        <f t="shared" si="9"/>
        <v>2013</v>
      </c>
      <c r="N79" t="str">
        <f t="shared" si="10"/>
        <v>August</v>
      </c>
      <c r="O79" t="str">
        <f>IFERROR(VLOOKUP(N79,FiscalYear[#All],2,0)," ")</f>
        <v>Q4</v>
      </c>
      <c r="P79" t="str">
        <f t="shared" si="11"/>
        <v>2013</v>
      </c>
    </row>
    <row r="80" spans="1:16" x14ac:dyDescent="0.35">
      <c r="A80" t="s">
        <v>204</v>
      </c>
      <c r="B80" t="s">
        <v>205</v>
      </c>
      <c r="C80" t="s">
        <v>36</v>
      </c>
      <c r="D80" t="s">
        <v>153</v>
      </c>
      <c r="E80" t="s">
        <v>20</v>
      </c>
      <c r="F80" t="s">
        <v>21</v>
      </c>
      <c r="G80" t="s">
        <v>156</v>
      </c>
      <c r="H80" s="1">
        <v>41354</v>
      </c>
      <c r="I80" s="1">
        <v>41361</v>
      </c>
      <c r="J80" s="17" t="str">
        <f t="shared" si="6"/>
        <v>Filled</v>
      </c>
      <c r="K80">
        <f t="shared" ca="1" si="7"/>
        <v>6</v>
      </c>
      <c r="L80" s="18">
        <f t="shared" ca="1" si="8"/>
        <v>7</v>
      </c>
      <c r="M80" t="str">
        <f t="shared" si="9"/>
        <v>2013</v>
      </c>
      <c r="N80" t="str">
        <f t="shared" si="10"/>
        <v>March</v>
      </c>
      <c r="O80" t="str">
        <f>IFERROR(VLOOKUP(N80,FiscalYear[#All],2,0)," ")</f>
        <v>Q2</v>
      </c>
      <c r="P80" t="str">
        <f t="shared" si="11"/>
        <v>2013</v>
      </c>
    </row>
    <row r="81" spans="1:16" x14ac:dyDescent="0.35">
      <c r="A81" t="s">
        <v>206</v>
      </c>
      <c r="B81" t="s">
        <v>207</v>
      </c>
      <c r="C81" t="s">
        <v>36</v>
      </c>
      <c r="D81" t="s">
        <v>27</v>
      </c>
      <c r="E81" t="s">
        <v>20</v>
      </c>
      <c r="F81" t="s">
        <v>21</v>
      </c>
      <c r="G81" t="s">
        <v>22</v>
      </c>
      <c r="H81" s="1">
        <v>41366</v>
      </c>
      <c r="I81" s="1">
        <v>41390</v>
      </c>
      <c r="J81" s="17" t="str">
        <f t="shared" si="6"/>
        <v>Filled</v>
      </c>
      <c r="K81">
        <f t="shared" ca="1" si="7"/>
        <v>19</v>
      </c>
      <c r="L81" s="18">
        <f t="shared" ca="1" si="8"/>
        <v>24</v>
      </c>
      <c r="M81" t="str">
        <f t="shared" si="9"/>
        <v>2013</v>
      </c>
      <c r="N81" t="str">
        <f t="shared" si="10"/>
        <v>April</v>
      </c>
      <c r="O81" t="str">
        <f>IFERROR(VLOOKUP(N81,FiscalYear[#All],2,0)," ")</f>
        <v>Q3</v>
      </c>
      <c r="P81" t="str">
        <f t="shared" si="11"/>
        <v>2013</v>
      </c>
    </row>
    <row r="82" spans="1:16" x14ac:dyDescent="0.35">
      <c r="A82" t="s">
        <v>208</v>
      </c>
      <c r="B82" t="s">
        <v>209</v>
      </c>
      <c r="C82" t="s">
        <v>36</v>
      </c>
      <c r="D82" t="s">
        <v>27</v>
      </c>
      <c r="E82" t="s">
        <v>20</v>
      </c>
      <c r="F82" t="s">
        <v>21</v>
      </c>
      <c r="G82" t="s">
        <v>156</v>
      </c>
      <c r="H82" s="1">
        <v>41408</v>
      </c>
      <c r="I82" s="1">
        <v>41410</v>
      </c>
      <c r="J82" s="17" t="str">
        <f t="shared" si="6"/>
        <v>Filled</v>
      </c>
      <c r="K82">
        <f t="shared" ca="1" si="7"/>
        <v>3</v>
      </c>
      <c r="L82" s="18">
        <f t="shared" ca="1" si="8"/>
        <v>2</v>
      </c>
      <c r="M82" t="str">
        <f t="shared" si="9"/>
        <v>2013</v>
      </c>
      <c r="N82" t="str">
        <f t="shared" si="10"/>
        <v>May</v>
      </c>
      <c r="O82" t="str">
        <f>IFERROR(VLOOKUP(N82,FiscalYear[#All],2,0)," ")</f>
        <v>Q3</v>
      </c>
      <c r="P82" t="str">
        <f t="shared" si="11"/>
        <v>2013</v>
      </c>
    </row>
    <row r="83" spans="1:16" x14ac:dyDescent="0.35">
      <c r="A83" t="s">
        <v>210</v>
      </c>
      <c r="B83" t="s">
        <v>211</v>
      </c>
      <c r="C83" t="s">
        <v>26</v>
      </c>
      <c r="D83" t="s">
        <v>27</v>
      </c>
      <c r="E83" t="s">
        <v>20</v>
      </c>
      <c r="F83" t="s">
        <v>46</v>
      </c>
      <c r="G83" t="s">
        <v>47</v>
      </c>
      <c r="H83" s="1">
        <v>41428</v>
      </c>
      <c r="I83" s="1">
        <v>41485</v>
      </c>
      <c r="J83" s="17" t="str">
        <f t="shared" si="6"/>
        <v>Filled</v>
      </c>
      <c r="K83">
        <f t="shared" ca="1" si="7"/>
        <v>42</v>
      </c>
      <c r="L83" s="18">
        <f t="shared" ca="1" si="8"/>
        <v>57</v>
      </c>
      <c r="M83" t="str">
        <f t="shared" si="9"/>
        <v>2013</v>
      </c>
      <c r="N83" t="str">
        <f t="shared" si="10"/>
        <v>July</v>
      </c>
      <c r="O83" t="str">
        <f>IFERROR(VLOOKUP(N83,FiscalYear[#All],2,0)," ")</f>
        <v>Q4</v>
      </c>
      <c r="P83" t="str">
        <f t="shared" si="11"/>
        <v>2013</v>
      </c>
    </row>
    <row r="84" spans="1:16" x14ac:dyDescent="0.35">
      <c r="A84" t="s">
        <v>212</v>
      </c>
      <c r="B84" t="s">
        <v>213</v>
      </c>
      <c r="C84" t="s">
        <v>178</v>
      </c>
      <c r="D84" t="s">
        <v>203</v>
      </c>
      <c r="E84" t="s">
        <v>20</v>
      </c>
      <c r="F84" t="s">
        <v>188</v>
      </c>
      <c r="G84" t="s">
        <v>22</v>
      </c>
      <c r="H84" s="1">
        <v>41485</v>
      </c>
      <c r="I84" s="1" t="s">
        <v>23</v>
      </c>
      <c r="J84" s="17" t="str">
        <f t="shared" si="6"/>
        <v>Open</v>
      </c>
      <c r="K84">
        <f t="shared" ca="1" si="7"/>
        <v>2462</v>
      </c>
      <c r="L84" s="18">
        <f t="shared" ca="1" si="8"/>
        <v>3445.4963288194413</v>
      </c>
      <c r="M84" t="str">
        <f t="shared" si="9"/>
        <v/>
      </c>
      <c r="N84" t="str">
        <f t="shared" si="10"/>
        <v/>
      </c>
      <c r="O84" t="str">
        <f>IFERROR(VLOOKUP(N84,FiscalYear[#All],2,0)," ")</f>
        <v xml:space="preserve"> </v>
      </c>
      <c r="P84" t="str">
        <f t="shared" si="11"/>
        <v/>
      </c>
    </row>
    <row r="85" spans="1:16" x14ac:dyDescent="0.35">
      <c r="A85" t="s">
        <v>214</v>
      </c>
      <c r="B85" t="s">
        <v>215</v>
      </c>
      <c r="C85" t="s">
        <v>26</v>
      </c>
      <c r="D85" t="s">
        <v>216</v>
      </c>
      <c r="E85" t="s">
        <v>20</v>
      </c>
      <c r="F85" t="s">
        <v>72</v>
      </c>
      <c r="G85" t="s">
        <v>22</v>
      </c>
      <c r="H85" s="1">
        <v>41519</v>
      </c>
      <c r="I85" s="1">
        <v>41552</v>
      </c>
      <c r="J85" s="17" t="str">
        <f t="shared" si="6"/>
        <v>Filled</v>
      </c>
      <c r="K85">
        <f t="shared" ca="1" si="7"/>
        <v>25</v>
      </c>
      <c r="L85" s="18">
        <f t="shared" ca="1" si="8"/>
        <v>33</v>
      </c>
      <c r="M85" t="str">
        <f t="shared" si="9"/>
        <v>2013</v>
      </c>
      <c r="N85" t="str">
        <f t="shared" si="10"/>
        <v>October</v>
      </c>
      <c r="O85" t="str">
        <f>IFERROR(VLOOKUP(N85,FiscalYear[#All],2,0)," ")</f>
        <v>Q1</v>
      </c>
      <c r="P85" t="str">
        <f t="shared" si="11"/>
        <v>2013</v>
      </c>
    </row>
    <row r="86" spans="1:16" x14ac:dyDescent="0.35">
      <c r="A86" t="s">
        <v>217</v>
      </c>
      <c r="B86" t="s">
        <v>218</v>
      </c>
      <c r="C86" t="s">
        <v>181</v>
      </c>
      <c r="D86" t="s">
        <v>27</v>
      </c>
      <c r="E86" t="s">
        <v>20</v>
      </c>
      <c r="F86" t="s">
        <v>219</v>
      </c>
      <c r="G86" t="s">
        <v>117</v>
      </c>
      <c r="H86" s="1">
        <v>41527.345381944448</v>
      </c>
      <c r="I86" s="1">
        <v>41581</v>
      </c>
      <c r="J86" s="17" t="str">
        <f t="shared" si="6"/>
        <v>Filled</v>
      </c>
      <c r="K86">
        <f t="shared" ca="1" si="7"/>
        <v>39</v>
      </c>
      <c r="L86" s="18">
        <f t="shared" ca="1" si="8"/>
        <v>53.654618055552419</v>
      </c>
      <c r="M86" t="str">
        <f t="shared" si="9"/>
        <v>2013</v>
      </c>
      <c r="N86" t="str">
        <f t="shared" si="10"/>
        <v>November</v>
      </c>
      <c r="O86" t="str">
        <f>IFERROR(VLOOKUP(N86,FiscalYear[#All],2,0)," ")</f>
        <v>Q1</v>
      </c>
      <c r="P86" t="str">
        <f t="shared" si="11"/>
        <v>2013</v>
      </c>
    </row>
    <row r="87" spans="1:16" x14ac:dyDescent="0.35">
      <c r="A87" t="s">
        <v>220</v>
      </c>
      <c r="B87" t="s">
        <v>221</v>
      </c>
      <c r="C87" t="s">
        <v>181</v>
      </c>
      <c r="D87" t="s">
        <v>27</v>
      </c>
      <c r="E87" t="s">
        <v>20</v>
      </c>
      <c r="F87" t="s">
        <v>219</v>
      </c>
      <c r="G87" t="s">
        <v>22</v>
      </c>
      <c r="H87" s="1">
        <v>41534.411990740744</v>
      </c>
      <c r="I87" s="1">
        <v>41554</v>
      </c>
      <c r="J87" s="17" t="str">
        <f t="shared" si="6"/>
        <v>Filled</v>
      </c>
      <c r="K87">
        <f t="shared" ca="1" si="7"/>
        <v>15</v>
      </c>
      <c r="L87" s="18">
        <f t="shared" ca="1" si="8"/>
        <v>19.588009259256069</v>
      </c>
      <c r="M87" t="str">
        <f t="shared" si="9"/>
        <v>2013</v>
      </c>
      <c r="N87" t="str">
        <f t="shared" si="10"/>
        <v>October</v>
      </c>
      <c r="O87" t="str">
        <f>IFERROR(VLOOKUP(N87,FiscalYear[#All],2,0)," ")</f>
        <v>Q1</v>
      </c>
      <c r="P87" t="str">
        <f t="shared" si="11"/>
        <v>2013</v>
      </c>
    </row>
    <row r="88" spans="1:16" x14ac:dyDescent="0.35">
      <c r="A88" t="s">
        <v>222</v>
      </c>
      <c r="B88" t="s">
        <v>223</v>
      </c>
      <c r="C88" t="s">
        <v>181</v>
      </c>
      <c r="D88" t="s">
        <v>27</v>
      </c>
      <c r="E88" t="s">
        <v>20</v>
      </c>
      <c r="F88" t="s">
        <v>219</v>
      </c>
      <c r="G88" t="s">
        <v>22</v>
      </c>
      <c r="H88" s="1">
        <v>41547.590266203704</v>
      </c>
      <c r="I88" s="1">
        <v>41550</v>
      </c>
      <c r="J88" s="17" t="str">
        <f t="shared" si="6"/>
        <v>Filled</v>
      </c>
      <c r="K88">
        <f t="shared" ca="1" si="7"/>
        <v>4</v>
      </c>
      <c r="L88" s="18">
        <f t="shared" ca="1" si="8"/>
        <v>2.4097337962957681</v>
      </c>
      <c r="M88" t="str">
        <f t="shared" si="9"/>
        <v>2013</v>
      </c>
      <c r="N88" t="str">
        <f t="shared" si="10"/>
        <v>October</v>
      </c>
      <c r="O88" t="str">
        <f>IFERROR(VLOOKUP(N88,FiscalYear[#All],2,0)," ")</f>
        <v>Q1</v>
      </c>
      <c r="P88" t="str">
        <f t="shared" si="11"/>
        <v>2013</v>
      </c>
    </row>
    <row r="89" spans="1:16" x14ac:dyDescent="0.35">
      <c r="A89" t="s">
        <v>224</v>
      </c>
      <c r="B89" t="s">
        <v>225</v>
      </c>
      <c r="C89" t="s">
        <v>18</v>
      </c>
      <c r="D89" t="s">
        <v>19</v>
      </c>
      <c r="E89" t="s">
        <v>20</v>
      </c>
      <c r="F89" t="s">
        <v>226</v>
      </c>
      <c r="G89" t="s">
        <v>156</v>
      </c>
      <c r="H89" s="1">
        <v>41558</v>
      </c>
      <c r="I89" s="1">
        <v>41580</v>
      </c>
      <c r="J89" s="17" t="str">
        <f t="shared" si="6"/>
        <v>Filled</v>
      </c>
      <c r="K89">
        <f t="shared" ca="1" si="7"/>
        <v>16</v>
      </c>
      <c r="L89" s="18">
        <f t="shared" ca="1" si="8"/>
        <v>22</v>
      </c>
      <c r="M89" t="str">
        <f t="shared" si="9"/>
        <v>2013</v>
      </c>
      <c r="N89" t="str">
        <f t="shared" si="10"/>
        <v>November</v>
      </c>
      <c r="O89" t="str">
        <f>IFERROR(VLOOKUP(N89,FiscalYear[#All],2,0)," ")</f>
        <v>Q1</v>
      </c>
      <c r="P89" t="str">
        <f t="shared" si="11"/>
        <v>2013</v>
      </c>
    </row>
    <row r="90" spans="1:16" x14ac:dyDescent="0.35">
      <c r="A90" t="s">
        <v>227</v>
      </c>
      <c r="B90" t="s">
        <v>228</v>
      </c>
      <c r="C90" t="s">
        <v>18</v>
      </c>
      <c r="D90" t="s">
        <v>150</v>
      </c>
      <c r="E90" t="s">
        <v>20</v>
      </c>
      <c r="F90" t="s">
        <v>31</v>
      </c>
      <c r="G90" t="s">
        <v>22</v>
      </c>
      <c r="H90" s="1">
        <v>41558</v>
      </c>
      <c r="I90" s="1">
        <v>41570</v>
      </c>
      <c r="J90" s="17" t="str">
        <f t="shared" si="6"/>
        <v>Filled</v>
      </c>
      <c r="K90">
        <f t="shared" ca="1" si="7"/>
        <v>9</v>
      </c>
      <c r="L90" s="18">
        <f t="shared" ca="1" si="8"/>
        <v>12</v>
      </c>
      <c r="M90" t="str">
        <f t="shared" si="9"/>
        <v>2013</v>
      </c>
      <c r="N90" t="str">
        <f t="shared" si="10"/>
        <v>October</v>
      </c>
      <c r="O90" t="str">
        <f>IFERROR(VLOOKUP(N90,FiscalYear[#All],2,0)," ")</f>
        <v>Q1</v>
      </c>
      <c r="P90" t="str">
        <f t="shared" si="11"/>
        <v>2013</v>
      </c>
    </row>
    <row r="91" spans="1:16" x14ac:dyDescent="0.35">
      <c r="A91" t="s">
        <v>229</v>
      </c>
      <c r="B91" t="s">
        <v>230</v>
      </c>
      <c r="C91" t="s">
        <v>181</v>
      </c>
      <c r="D91" t="s">
        <v>27</v>
      </c>
      <c r="E91" t="s">
        <v>20</v>
      </c>
      <c r="F91" t="s">
        <v>231</v>
      </c>
      <c r="G91" t="s">
        <v>22</v>
      </c>
      <c r="H91" s="1">
        <v>41565.407395833332</v>
      </c>
      <c r="I91" s="1">
        <v>41593</v>
      </c>
      <c r="J91" s="17" t="str">
        <f t="shared" si="6"/>
        <v>Filled</v>
      </c>
      <c r="K91">
        <f t="shared" ca="1" si="7"/>
        <v>21</v>
      </c>
      <c r="L91" s="18">
        <f t="shared" ca="1" si="8"/>
        <v>27.592604166668025</v>
      </c>
      <c r="M91" t="str">
        <f t="shared" si="9"/>
        <v>2013</v>
      </c>
      <c r="N91" t="str">
        <f t="shared" si="10"/>
        <v>November</v>
      </c>
      <c r="O91" t="str">
        <f>IFERROR(VLOOKUP(N91,FiscalYear[#All],2,0)," ")</f>
        <v>Q1</v>
      </c>
      <c r="P91" t="str">
        <f t="shared" si="11"/>
        <v>2013</v>
      </c>
    </row>
    <row r="92" spans="1:16" x14ac:dyDescent="0.35">
      <c r="A92" t="s">
        <v>232</v>
      </c>
      <c r="B92" t="s">
        <v>233</v>
      </c>
      <c r="C92" t="s">
        <v>36</v>
      </c>
      <c r="D92" t="s">
        <v>19</v>
      </c>
      <c r="E92" t="s">
        <v>20</v>
      </c>
      <c r="F92" t="s">
        <v>21</v>
      </c>
      <c r="G92" t="s">
        <v>117</v>
      </c>
      <c r="H92" s="1">
        <v>41572</v>
      </c>
      <c r="I92" s="1">
        <v>41582</v>
      </c>
      <c r="J92" s="17" t="str">
        <f t="shared" si="6"/>
        <v>Filled</v>
      </c>
      <c r="K92">
        <f t="shared" ca="1" si="7"/>
        <v>7</v>
      </c>
      <c r="L92" s="18">
        <f t="shared" ca="1" si="8"/>
        <v>10</v>
      </c>
      <c r="M92" t="str">
        <f t="shared" si="9"/>
        <v>2013</v>
      </c>
      <c r="N92" t="str">
        <f t="shared" si="10"/>
        <v>November</v>
      </c>
      <c r="O92" t="str">
        <f>IFERROR(VLOOKUP(N92,FiscalYear[#All],2,0)," ")</f>
        <v>Q1</v>
      </c>
      <c r="P92" t="str">
        <f t="shared" si="11"/>
        <v>2013</v>
      </c>
    </row>
    <row r="93" spans="1:16" x14ac:dyDescent="0.35">
      <c r="A93" t="s">
        <v>234</v>
      </c>
      <c r="B93" t="s">
        <v>235</v>
      </c>
      <c r="C93" t="s">
        <v>18</v>
      </c>
      <c r="D93" t="s">
        <v>71</v>
      </c>
      <c r="E93" t="s">
        <v>20</v>
      </c>
      <c r="F93" t="s">
        <v>31</v>
      </c>
      <c r="G93" t="s">
        <v>22</v>
      </c>
      <c r="H93" s="1">
        <v>41576</v>
      </c>
      <c r="I93" s="1">
        <v>41585</v>
      </c>
      <c r="J93" s="17" t="str">
        <f t="shared" si="6"/>
        <v>Filled</v>
      </c>
      <c r="K93">
        <f t="shared" ca="1" si="7"/>
        <v>8</v>
      </c>
      <c r="L93" s="18">
        <f t="shared" ca="1" si="8"/>
        <v>9</v>
      </c>
      <c r="M93" t="str">
        <f t="shared" si="9"/>
        <v>2013</v>
      </c>
      <c r="N93" t="str">
        <f t="shared" si="10"/>
        <v>November</v>
      </c>
      <c r="O93" t="str">
        <f>IFERROR(VLOOKUP(N93,FiscalYear[#All],2,0)," ")</f>
        <v>Q1</v>
      </c>
      <c r="P93" t="str">
        <f t="shared" si="11"/>
        <v>2013</v>
      </c>
    </row>
    <row r="94" spans="1:16" x14ac:dyDescent="0.35">
      <c r="A94" t="s">
        <v>236</v>
      </c>
      <c r="B94" t="s">
        <v>237</v>
      </c>
      <c r="C94" t="s">
        <v>18</v>
      </c>
      <c r="D94" t="s">
        <v>19</v>
      </c>
      <c r="E94" t="s">
        <v>20</v>
      </c>
      <c r="F94" t="s">
        <v>21</v>
      </c>
      <c r="G94" t="s">
        <v>47</v>
      </c>
      <c r="H94" s="1">
        <v>41600</v>
      </c>
      <c r="I94" s="1">
        <v>41619</v>
      </c>
      <c r="J94" s="17" t="str">
        <f t="shared" si="6"/>
        <v>Filled</v>
      </c>
      <c r="K94">
        <f t="shared" ca="1" si="7"/>
        <v>14</v>
      </c>
      <c r="L94" s="18">
        <f t="shared" ca="1" si="8"/>
        <v>19</v>
      </c>
      <c r="M94" t="str">
        <f t="shared" si="9"/>
        <v>2013</v>
      </c>
      <c r="N94" t="str">
        <f t="shared" si="10"/>
        <v>December</v>
      </c>
      <c r="O94" t="str">
        <f>IFERROR(VLOOKUP(N94,FiscalYear[#All],2,0)," ")</f>
        <v>Q1</v>
      </c>
      <c r="P94" t="str">
        <f t="shared" si="11"/>
        <v>2013</v>
      </c>
    </row>
    <row r="95" spans="1:16" x14ac:dyDescent="0.35">
      <c r="A95" t="s">
        <v>238</v>
      </c>
      <c r="B95" t="s">
        <v>239</v>
      </c>
      <c r="C95" t="s">
        <v>181</v>
      </c>
      <c r="D95" t="s">
        <v>27</v>
      </c>
      <c r="E95" t="s">
        <v>20</v>
      </c>
      <c r="F95" t="s">
        <v>219</v>
      </c>
      <c r="G95" t="s">
        <v>22</v>
      </c>
      <c r="H95" s="1">
        <v>41603.382870370369</v>
      </c>
      <c r="I95" s="1">
        <v>41612</v>
      </c>
      <c r="J95" s="17" t="str">
        <f t="shared" si="6"/>
        <v>Filled</v>
      </c>
      <c r="K95">
        <f t="shared" ca="1" si="7"/>
        <v>8</v>
      </c>
      <c r="L95" s="18">
        <f t="shared" ca="1" si="8"/>
        <v>8.6171296296306537</v>
      </c>
      <c r="M95" t="str">
        <f t="shared" si="9"/>
        <v>2013</v>
      </c>
      <c r="N95" t="str">
        <f t="shared" si="10"/>
        <v>December</v>
      </c>
      <c r="O95" t="str">
        <f>IFERROR(VLOOKUP(N95,FiscalYear[#All],2,0)," ")</f>
        <v>Q1</v>
      </c>
      <c r="P95" t="str">
        <f t="shared" si="11"/>
        <v>2013</v>
      </c>
    </row>
    <row r="96" spans="1:16" x14ac:dyDescent="0.35">
      <c r="A96" t="s">
        <v>240</v>
      </c>
      <c r="B96" t="s">
        <v>241</v>
      </c>
      <c r="C96" t="s">
        <v>181</v>
      </c>
      <c r="D96" t="s">
        <v>27</v>
      </c>
      <c r="E96" t="s">
        <v>20</v>
      </c>
      <c r="F96" t="s">
        <v>242</v>
      </c>
      <c r="G96" t="s">
        <v>22</v>
      </c>
      <c r="H96" s="1">
        <v>41604</v>
      </c>
      <c r="I96" s="1">
        <v>41605</v>
      </c>
      <c r="J96" s="17" t="str">
        <f t="shared" si="6"/>
        <v>Filled</v>
      </c>
      <c r="K96">
        <f t="shared" ca="1" si="7"/>
        <v>2</v>
      </c>
      <c r="L96" s="18">
        <f t="shared" ca="1" si="8"/>
        <v>1</v>
      </c>
      <c r="M96" t="str">
        <f t="shared" si="9"/>
        <v>2013</v>
      </c>
      <c r="N96" t="str">
        <f t="shared" si="10"/>
        <v>November</v>
      </c>
      <c r="O96" t="str">
        <f>IFERROR(VLOOKUP(N96,FiscalYear[#All],2,0)," ")</f>
        <v>Q1</v>
      </c>
      <c r="P96" t="str">
        <f t="shared" si="11"/>
        <v>2013</v>
      </c>
    </row>
    <row r="97" spans="1:16" x14ac:dyDescent="0.35">
      <c r="A97" t="s">
        <v>243</v>
      </c>
      <c r="B97" t="s">
        <v>244</v>
      </c>
      <c r="C97" t="s">
        <v>18</v>
      </c>
      <c r="D97" t="s">
        <v>126</v>
      </c>
      <c r="E97" t="s">
        <v>20</v>
      </c>
      <c r="F97" t="s">
        <v>31</v>
      </c>
      <c r="G97" t="s">
        <v>47</v>
      </c>
      <c r="H97" s="1">
        <v>41607</v>
      </c>
      <c r="I97" s="1">
        <v>41619</v>
      </c>
      <c r="J97" s="17" t="str">
        <f t="shared" si="6"/>
        <v>Filled</v>
      </c>
      <c r="K97">
        <f t="shared" ca="1" si="7"/>
        <v>9</v>
      </c>
      <c r="L97" s="18">
        <f t="shared" ca="1" si="8"/>
        <v>12</v>
      </c>
      <c r="M97" t="str">
        <f t="shared" si="9"/>
        <v>2013</v>
      </c>
      <c r="N97" t="str">
        <f t="shared" si="10"/>
        <v>December</v>
      </c>
      <c r="O97" t="str">
        <f>IFERROR(VLOOKUP(N97,FiscalYear[#All],2,0)," ")</f>
        <v>Q1</v>
      </c>
      <c r="P97" t="str">
        <f t="shared" si="11"/>
        <v>2013</v>
      </c>
    </row>
    <row r="98" spans="1:16" x14ac:dyDescent="0.35">
      <c r="A98" t="s">
        <v>245</v>
      </c>
      <c r="B98" t="s">
        <v>246</v>
      </c>
      <c r="C98" t="s">
        <v>18</v>
      </c>
      <c r="D98" t="s">
        <v>71</v>
      </c>
      <c r="E98" t="s">
        <v>20</v>
      </c>
      <c r="F98" t="s">
        <v>31</v>
      </c>
      <c r="G98" t="s">
        <v>22</v>
      </c>
      <c r="H98" s="1">
        <v>41612</v>
      </c>
      <c r="I98" s="1">
        <v>41615</v>
      </c>
      <c r="J98" s="17" t="str">
        <f t="shared" si="6"/>
        <v>Filled</v>
      </c>
      <c r="K98">
        <f t="shared" ca="1" si="7"/>
        <v>3</v>
      </c>
      <c r="L98" s="18">
        <f t="shared" ca="1" si="8"/>
        <v>3</v>
      </c>
      <c r="M98" t="str">
        <f t="shared" si="9"/>
        <v>2013</v>
      </c>
      <c r="N98" t="str">
        <f t="shared" si="10"/>
        <v>December</v>
      </c>
      <c r="O98" t="str">
        <f>IFERROR(VLOOKUP(N98,FiscalYear[#All],2,0)," ")</f>
        <v>Q1</v>
      </c>
      <c r="P98" t="str">
        <f t="shared" si="11"/>
        <v>2013</v>
      </c>
    </row>
    <row r="99" spans="1:16" x14ac:dyDescent="0.35">
      <c r="A99" t="s">
        <v>247</v>
      </c>
      <c r="B99" t="s">
        <v>248</v>
      </c>
      <c r="C99" t="s">
        <v>18</v>
      </c>
      <c r="D99" t="s">
        <v>71</v>
      </c>
      <c r="E99" t="s">
        <v>20</v>
      </c>
      <c r="F99" t="s">
        <v>21</v>
      </c>
      <c r="G99" t="s">
        <v>22</v>
      </c>
      <c r="H99" s="1">
        <v>41612</v>
      </c>
      <c r="I99" s="1">
        <v>41616</v>
      </c>
      <c r="J99" s="17" t="str">
        <f t="shared" si="6"/>
        <v>Filled</v>
      </c>
      <c r="K99">
        <f t="shared" ca="1" si="7"/>
        <v>3</v>
      </c>
      <c r="L99" s="18">
        <f t="shared" ca="1" si="8"/>
        <v>4</v>
      </c>
      <c r="M99" t="str">
        <f t="shared" si="9"/>
        <v>2013</v>
      </c>
      <c r="N99" t="str">
        <f t="shared" si="10"/>
        <v>December</v>
      </c>
      <c r="O99" t="str">
        <f>IFERROR(VLOOKUP(N99,FiscalYear[#All],2,0)," ")</f>
        <v>Q1</v>
      </c>
      <c r="P99" t="str">
        <f t="shared" si="11"/>
        <v>2013</v>
      </c>
    </row>
    <row r="100" spans="1:16" x14ac:dyDescent="0.35">
      <c r="A100" t="s">
        <v>249</v>
      </c>
      <c r="B100" t="s">
        <v>250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s="1">
        <v>41614</v>
      </c>
      <c r="I100" s="1">
        <v>41615</v>
      </c>
      <c r="J100" s="17" t="str">
        <f t="shared" si="6"/>
        <v>Filled</v>
      </c>
      <c r="K100">
        <f t="shared" ca="1" si="7"/>
        <v>1</v>
      </c>
      <c r="L100" s="18">
        <f t="shared" ca="1" si="8"/>
        <v>1</v>
      </c>
      <c r="M100" t="str">
        <f t="shared" si="9"/>
        <v>2013</v>
      </c>
      <c r="N100" t="str">
        <f t="shared" si="10"/>
        <v>December</v>
      </c>
      <c r="O100" t="str">
        <f>IFERROR(VLOOKUP(N100,FiscalYear[#All],2,0)," ")</f>
        <v>Q1</v>
      </c>
      <c r="P100" t="str">
        <f t="shared" si="11"/>
        <v>2013</v>
      </c>
    </row>
    <row r="101" spans="1:16" x14ac:dyDescent="0.35">
      <c r="A101" t="s">
        <v>251</v>
      </c>
      <c r="B101" t="s">
        <v>252</v>
      </c>
      <c r="C101" t="s">
        <v>26</v>
      </c>
      <c r="D101" t="s">
        <v>27</v>
      </c>
      <c r="E101" t="s">
        <v>20</v>
      </c>
      <c r="F101" t="s">
        <v>72</v>
      </c>
      <c r="G101" t="s">
        <v>47</v>
      </c>
      <c r="H101" s="1">
        <v>41620.480567129627</v>
      </c>
      <c r="I101" s="1">
        <v>41621</v>
      </c>
      <c r="J101" s="17" t="str">
        <f t="shared" si="6"/>
        <v>Filled</v>
      </c>
      <c r="K101">
        <f t="shared" ca="1" si="7"/>
        <v>2</v>
      </c>
      <c r="L101" s="18">
        <f t="shared" ca="1" si="8"/>
        <v>0.51943287037283881</v>
      </c>
      <c r="M101" t="str">
        <f t="shared" si="9"/>
        <v>2013</v>
      </c>
      <c r="N101" t="str">
        <f t="shared" si="10"/>
        <v>December</v>
      </c>
      <c r="O101" t="str">
        <f>IFERROR(VLOOKUP(N101,FiscalYear[#All],2,0)," ")</f>
        <v>Q1</v>
      </c>
      <c r="P101" t="str">
        <f t="shared" si="11"/>
        <v>2013</v>
      </c>
    </row>
    <row r="102" spans="1:16" x14ac:dyDescent="0.35">
      <c r="A102" t="s">
        <v>253</v>
      </c>
      <c r="B102" t="s">
        <v>254</v>
      </c>
      <c r="C102" t="s">
        <v>255</v>
      </c>
      <c r="D102" t="s">
        <v>71</v>
      </c>
      <c r="E102" t="s">
        <v>20</v>
      </c>
      <c r="F102" t="s">
        <v>72</v>
      </c>
      <c r="G102" t="s">
        <v>156</v>
      </c>
      <c r="H102" s="1">
        <v>41621</v>
      </c>
      <c r="I102" s="1">
        <v>41621</v>
      </c>
      <c r="J102" s="17" t="str">
        <f t="shared" si="6"/>
        <v>Filled</v>
      </c>
      <c r="K102">
        <f t="shared" ca="1" si="7"/>
        <v>1</v>
      </c>
      <c r="L102" s="18">
        <f t="shared" ca="1" si="8"/>
        <v>0</v>
      </c>
      <c r="M102" t="str">
        <f t="shared" si="9"/>
        <v>2013</v>
      </c>
      <c r="N102" t="str">
        <f t="shared" si="10"/>
        <v>December</v>
      </c>
      <c r="O102" t="str">
        <f>IFERROR(VLOOKUP(N102,FiscalYear[#All],2,0)," ")</f>
        <v>Q1</v>
      </c>
      <c r="P102" t="str">
        <f t="shared" si="11"/>
        <v>2013</v>
      </c>
    </row>
    <row r="103" spans="1:16" x14ac:dyDescent="0.35">
      <c r="A103" t="s">
        <v>256</v>
      </c>
      <c r="B103" t="s">
        <v>257</v>
      </c>
      <c r="C103" t="s">
        <v>181</v>
      </c>
      <c r="D103" t="s">
        <v>27</v>
      </c>
      <c r="E103" t="s">
        <v>20</v>
      </c>
      <c r="F103" t="s">
        <v>219</v>
      </c>
      <c r="G103" t="s">
        <v>47</v>
      </c>
      <c r="H103" s="1">
        <v>41641.184699074074</v>
      </c>
      <c r="I103" s="1">
        <v>41841</v>
      </c>
      <c r="J103" s="17" t="str">
        <f t="shared" si="6"/>
        <v>Filled</v>
      </c>
      <c r="K103">
        <f t="shared" ca="1" si="7"/>
        <v>143</v>
      </c>
      <c r="L103" s="18">
        <f t="shared" ca="1" si="8"/>
        <v>199.81530092592584</v>
      </c>
      <c r="M103" t="str">
        <f t="shared" si="9"/>
        <v>2014</v>
      </c>
      <c r="N103" t="str">
        <f t="shared" si="10"/>
        <v>July</v>
      </c>
      <c r="O103" t="str">
        <f>IFERROR(VLOOKUP(N103,FiscalYear[#All],2,0)," ")</f>
        <v>Q4</v>
      </c>
      <c r="P103" t="str">
        <f t="shared" si="11"/>
        <v>2014</v>
      </c>
    </row>
    <row r="104" spans="1:16" x14ac:dyDescent="0.35">
      <c r="A104" t="s">
        <v>258</v>
      </c>
      <c r="B104" t="s">
        <v>259</v>
      </c>
      <c r="C104" t="s">
        <v>36</v>
      </c>
      <c r="D104" t="s">
        <v>27</v>
      </c>
      <c r="E104" t="s">
        <v>20</v>
      </c>
      <c r="F104" t="s">
        <v>21</v>
      </c>
      <c r="G104" t="s">
        <v>47</v>
      </c>
      <c r="H104" s="1">
        <v>41645</v>
      </c>
      <c r="I104" s="1">
        <v>41691</v>
      </c>
      <c r="J104" s="17" t="str">
        <f t="shared" si="6"/>
        <v>Filled</v>
      </c>
      <c r="K104">
        <f t="shared" ca="1" si="7"/>
        <v>35</v>
      </c>
      <c r="L104" s="18">
        <f t="shared" ca="1" si="8"/>
        <v>46</v>
      </c>
      <c r="M104" t="str">
        <f t="shared" si="9"/>
        <v>2014</v>
      </c>
      <c r="N104" t="str">
        <f t="shared" si="10"/>
        <v>February</v>
      </c>
      <c r="O104" t="str">
        <f>IFERROR(VLOOKUP(N104,FiscalYear[#All],2,0)," ")</f>
        <v>Q2</v>
      </c>
      <c r="P104" t="str">
        <f t="shared" si="11"/>
        <v>2014</v>
      </c>
    </row>
    <row r="105" spans="1:16" x14ac:dyDescent="0.35">
      <c r="A105" t="s">
        <v>260</v>
      </c>
      <c r="B105" t="s">
        <v>261</v>
      </c>
      <c r="C105" t="s">
        <v>181</v>
      </c>
      <c r="D105" t="s">
        <v>27</v>
      </c>
      <c r="E105" t="s">
        <v>20</v>
      </c>
      <c r="F105" t="s">
        <v>231</v>
      </c>
      <c r="G105" t="s">
        <v>47</v>
      </c>
      <c r="H105" s="1">
        <v>41648.223298611112</v>
      </c>
      <c r="I105" s="1">
        <v>41760</v>
      </c>
      <c r="J105" s="17" t="str">
        <f t="shared" si="6"/>
        <v>Filled</v>
      </c>
      <c r="K105">
        <f t="shared" ca="1" si="7"/>
        <v>81</v>
      </c>
      <c r="L105" s="18">
        <f t="shared" ca="1" si="8"/>
        <v>111.77670138888789</v>
      </c>
      <c r="M105" t="str">
        <f t="shared" si="9"/>
        <v>2014</v>
      </c>
      <c r="N105" t="str">
        <f t="shared" si="10"/>
        <v>May</v>
      </c>
      <c r="O105" t="str">
        <f>IFERROR(VLOOKUP(N105,FiscalYear[#All],2,0)," ")</f>
        <v>Q3</v>
      </c>
      <c r="P105" t="str">
        <f t="shared" si="11"/>
        <v>2014</v>
      </c>
    </row>
    <row r="106" spans="1:16" x14ac:dyDescent="0.35">
      <c r="A106" t="s">
        <v>262</v>
      </c>
      <c r="B106" t="s">
        <v>263</v>
      </c>
      <c r="C106" t="s">
        <v>181</v>
      </c>
      <c r="D106" t="s">
        <v>27</v>
      </c>
      <c r="E106" t="s">
        <v>20</v>
      </c>
      <c r="F106" t="s">
        <v>219</v>
      </c>
      <c r="G106" t="s">
        <v>117</v>
      </c>
      <c r="H106" s="1">
        <v>41653.372048611112</v>
      </c>
      <c r="I106" s="1">
        <v>41831</v>
      </c>
      <c r="J106" s="17" t="str">
        <f t="shared" si="6"/>
        <v>Filled</v>
      </c>
      <c r="K106">
        <f t="shared" ca="1" si="7"/>
        <v>129</v>
      </c>
      <c r="L106" s="18">
        <f t="shared" ca="1" si="8"/>
        <v>177.6279513888876</v>
      </c>
      <c r="M106" t="str">
        <f t="shared" si="9"/>
        <v>2014</v>
      </c>
      <c r="N106" t="str">
        <f t="shared" si="10"/>
        <v>July</v>
      </c>
      <c r="O106" t="str">
        <f>IFERROR(VLOOKUP(N106,FiscalYear[#All],2,0)," ")</f>
        <v>Q4</v>
      </c>
      <c r="P106" t="str">
        <f t="shared" si="11"/>
        <v>2014</v>
      </c>
    </row>
    <row r="107" spans="1:16" x14ac:dyDescent="0.35">
      <c r="A107" t="s">
        <v>264</v>
      </c>
      <c r="B107" t="s">
        <v>265</v>
      </c>
      <c r="C107" t="s">
        <v>18</v>
      </c>
      <c r="D107" t="s">
        <v>19</v>
      </c>
      <c r="E107" t="s">
        <v>20</v>
      </c>
      <c r="F107" t="s">
        <v>31</v>
      </c>
      <c r="G107" t="s">
        <v>47</v>
      </c>
      <c r="H107" s="1">
        <v>41654</v>
      </c>
      <c r="I107" s="1">
        <v>41683</v>
      </c>
      <c r="J107" s="17" t="str">
        <f t="shared" si="6"/>
        <v>Filled</v>
      </c>
      <c r="K107">
        <f t="shared" ca="1" si="7"/>
        <v>22</v>
      </c>
      <c r="L107" s="18">
        <f t="shared" ca="1" si="8"/>
        <v>29</v>
      </c>
      <c r="M107" t="str">
        <f t="shared" si="9"/>
        <v>2014</v>
      </c>
      <c r="N107" t="str">
        <f t="shared" si="10"/>
        <v>February</v>
      </c>
      <c r="O107" t="str">
        <f>IFERROR(VLOOKUP(N107,FiscalYear[#All],2,0)," ")</f>
        <v>Q2</v>
      </c>
      <c r="P107" t="str">
        <f t="shared" si="11"/>
        <v>2014</v>
      </c>
    </row>
    <row r="108" spans="1:16" x14ac:dyDescent="0.35">
      <c r="A108" t="s">
        <v>266</v>
      </c>
      <c r="B108" t="s">
        <v>267</v>
      </c>
      <c r="C108" t="s">
        <v>18</v>
      </c>
      <c r="D108" t="s">
        <v>71</v>
      </c>
      <c r="E108" t="s">
        <v>20</v>
      </c>
      <c r="F108" t="s">
        <v>21</v>
      </c>
      <c r="G108" t="s">
        <v>22</v>
      </c>
      <c r="H108" s="1">
        <v>41661</v>
      </c>
      <c r="I108" s="1">
        <v>41826</v>
      </c>
      <c r="J108" s="17" t="str">
        <f t="shared" si="6"/>
        <v>Filled</v>
      </c>
      <c r="K108">
        <f t="shared" ca="1" si="7"/>
        <v>118</v>
      </c>
      <c r="L108" s="18">
        <f t="shared" ca="1" si="8"/>
        <v>165</v>
      </c>
      <c r="M108" t="str">
        <f t="shared" si="9"/>
        <v>2014</v>
      </c>
      <c r="N108" t="str">
        <f t="shared" si="10"/>
        <v>July</v>
      </c>
      <c r="O108" t="str">
        <f>IFERROR(VLOOKUP(N108,FiscalYear[#All],2,0)," ")</f>
        <v>Q4</v>
      </c>
      <c r="P108" t="str">
        <f t="shared" si="11"/>
        <v>2014</v>
      </c>
    </row>
    <row r="109" spans="1:16" x14ac:dyDescent="0.35">
      <c r="A109" t="s">
        <v>268</v>
      </c>
      <c r="B109" t="s">
        <v>269</v>
      </c>
      <c r="C109" t="s">
        <v>181</v>
      </c>
      <c r="D109" t="s">
        <v>27</v>
      </c>
      <c r="E109" t="s">
        <v>20</v>
      </c>
      <c r="F109" t="s">
        <v>231</v>
      </c>
      <c r="G109" t="s">
        <v>47</v>
      </c>
      <c r="H109" s="1">
        <v>41662.472384259258</v>
      </c>
      <c r="I109" s="1">
        <v>41757</v>
      </c>
      <c r="J109" s="17" t="str">
        <f t="shared" si="6"/>
        <v>Filled</v>
      </c>
      <c r="K109">
        <f t="shared" ca="1" si="7"/>
        <v>68</v>
      </c>
      <c r="L109" s="18">
        <f t="shared" ca="1" si="8"/>
        <v>94.527615740742476</v>
      </c>
      <c r="M109" t="str">
        <f t="shared" si="9"/>
        <v>2014</v>
      </c>
      <c r="N109" t="str">
        <f t="shared" si="10"/>
        <v>April</v>
      </c>
      <c r="O109" t="str">
        <f>IFERROR(VLOOKUP(N109,FiscalYear[#All],2,0)," ")</f>
        <v>Q3</v>
      </c>
      <c r="P109" t="str">
        <f t="shared" si="11"/>
        <v>2014</v>
      </c>
    </row>
    <row r="110" spans="1:16" x14ac:dyDescent="0.35">
      <c r="A110" t="s">
        <v>270</v>
      </c>
      <c r="B110" t="s">
        <v>271</v>
      </c>
      <c r="C110" t="s">
        <v>181</v>
      </c>
      <c r="D110" t="s">
        <v>27</v>
      </c>
      <c r="E110" t="s">
        <v>20</v>
      </c>
      <c r="F110" t="s">
        <v>219</v>
      </c>
      <c r="G110" t="s">
        <v>117</v>
      </c>
      <c r="H110" s="1">
        <v>41665.77548611111</v>
      </c>
      <c r="I110" s="1">
        <v>41684</v>
      </c>
      <c r="J110" s="17" t="str">
        <f t="shared" si="6"/>
        <v>Filled</v>
      </c>
      <c r="K110">
        <f t="shared" ca="1" si="7"/>
        <v>15</v>
      </c>
      <c r="L110" s="18">
        <f t="shared" ca="1" si="8"/>
        <v>18.224513888890215</v>
      </c>
      <c r="M110" t="str">
        <f t="shared" si="9"/>
        <v>2014</v>
      </c>
      <c r="N110" t="str">
        <f t="shared" si="10"/>
        <v>February</v>
      </c>
      <c r="O110" t="str">
        <f>IFERROR(VLOOKUP(N110,FiscalYear[#All],2,0)," ")</f>
        <v>Q2</v>
      </c>
      <c r="P110" t="str">
        <f t="shared" si="11"/>
        <v>2014</v>
      </c>
    </row>
    <row r="111" spans="1:16" x14ac:dyDescent="0.35">
      <c r="A111" t="s">
        <v>272</v>
      </c>
      <c r="B111" t="s">
        <v>273</v>
      </c>
      <c r="C111" t="s">
        <v>181</v>
      </c>
      <c r="D111" t="s">
        <v>27</v>
      </c>
      <c r="E111" t="s">
        <v>20</v>
      </c>
      <c r="F111" t="s">
        <v>231</v>
      </c>
      <c r="G111" t="s">
        <v>22</v>
      </c>
      <c r="H111" s="1">
        <v>41670.248379629629</v>
      </c>
      <c r="I111" s="1">
        <v>41681</v>
      </c>
      <c r="J111" s="17" t="str">
        <f t="shared" si="6"/>
        <v>Filled</v>
      </c>
      <c r="K111">
        <f t="shared" ca="1" si="7"/>
        <v>8</v>
      </c>
      <c r="L111" s="18">
        <f t="shared" ca="1" si="8"/>
        <v>10.751620370370802</v>
      </c>
      <c r="M111" t="str">
        <f t="shared" si="9"/>
        <v>2014</v>
      </c>
      <c r="N111" t="str">
        <f t="shared" si="10"/>
        <v>February</v>
      </c>
      <c r="O111" t="str">
        <f>IFERROR(VLOOKUP(N111,FiscalYear[#All],2,0)," ")</f>
        <v>Q2</v>
      </c>
      <c r="P111" t="str">
        <f t="shared" si="11"/>
        <v>2014</v>
      </c>
    </row>
    <row r="112" spans="1:16" x14ac:dyDescent="0.35">
      <c r="A112" t="s">
        <v>274</v>
      </c>
      <c r="B112" t="s">
        <v>275</v>
      </c>
      <c r="C112" t="s">
        <v>181</v>
      </c>
      <c r="D112" t="s">
        <v>27</v>
      </c>
      <c r="E112" t="s">
        <v>20</v>
      </c>
      <c r="F112" t="s">
        <v>219</v>
      </c>
      <c r="G112" t="s">
        <v>22</v>
      </c>
      <c r="H112" s="1">
        <v>41675.185127314813</v>
      </c>
      <c r="I112" s="1">
        <v>41884</v>
      </c>
      <c r="J112" s="17" t="str">
        <f t="shared" si="6"/>
        <v>Filled</v>
      </c>
      <c r="K112">
        <f t="shared" ca="1" si="7"/>
        <v>150</v>
      </c>
      <c r="L112" s="18">
        <f t="shared" ca="1" si="8"/>
        <v>208.81487268518686</v>
      </c>
      <c r="M112" t="str">
        <f t="shared" si="9"/>
        <v>2014</v>
      </c>
      <c r="N112" t="str">
        <f t="shared" si="10"/>
        <v>September</v>
      </c>
      <c r="O112" t="str">
        <f>IFERROR(VLOOKUP(N112,FiscalYear[#All],2,0)," ")</f>
        <v>Q4</v>
      </c>
      <c r="P112" t="str">
        <f t="shared" si="11"/>
        <v>2014</v>
      </c>
    </row>
    <row r="113" spans="1:16" x14ac:dyDescent="0.35">
      <c r="A113" t="s">
        <v>276</v>
      </c>
      <c r="B113" t="s">
        <v>277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s="1">
        <v>41677</v>
      </c>
      <c r="I113" s="1">
        <v>41920</v>
      </c>
      <c r="J113" s="17" t="str">
        <f t="shared" si="6"/>
        <v>Filled</v>
      </c>
      <c r="K113">
        <f t="shared" ca="1" si="7"/>
        <v>174</v>
      </c>
      <c r="L113" s="18">
        <f t="shared" ca="1" si="8"/>
        <v>243</v>
      </c>
      <c r="M113" t="str">
        <f t="shared" si="9"/>
        <v>2014</v>
      </c>
      <c r="N113" t="str">
        <f t="shared" si="10"/>
        <v>October</v>
      </c>
      <c r="O113" t="str">
        <f>IFERROR(VLOOKUP(N113,FiscalYear[#All],2,0)," ")</f>
        <v>Q1</v>
      </c>
      <c r="P113" t="str">
        <f t="shared" si="11"/>
        <v>2014</v>
      </c>
    </row>
    <row r="114" spans="1:16" x14ac:dyDescent="0.35">
      <c r="A114" t="s">
        <v>278</v>
      </c>
      <c r="B114" t="s">
        <v>279</v>
      </c>
      <c r="C114" t="s">
        <v>181</v>
      </c>
      <c r="D114" t="s">
        <v>27</v>
      </c>
      <c r="E114" t="s">
        <v>20</v>
      </c>
      <c r="F114" t="s">
        <v>219</v>
      </c>
      <c r="G114" t="s">
        <v>22</v>
      </c>
      <c r="H114" s="1">
        <v>41679.598310185182</v>
      </c>
      <c r="I114" s="1" t="s">
        <v>23</v>
      </c>
      <c r="J114" s="17" t="str">
        <f t="shared" si="6"/>
        <v>Open</v>
      </c>
      <c r="K114">
        <f t="shared" ca="1" si="7"/>
        <v>2323</v>
      </c>
      <c r="L114" s="18">
        <f t="shared" ca="1" si="8"/>
        <v>3250.8980186342596</v>
      </c>
      <c r="M114" t="str">
        <f t="shared" si="9"/>
        <v/>
      </c>
      <c r="N114" t="str">
        <f t="shared" si="10"/>
        <v/>
      </c>
      <c r="O114" t="str">
        <f>IFERROR(VLOOKUP(N114,FiscalYear[#All],2,0)," ")</f>
        <v xml:space="preserve"> </v>
      </c>
      <c r="P114" t="str">
        <f t="shared" si="11"/>
        <v/>
      </c>
    </row>
    <row r="115" spans="1:16" x14ac:dyDescent="0.35">
      <c r="A115" t="s">
        <v>280</v>
      </c>
      <c r="B115" t="s">
        <v>281</v>
      </c>
      <c r="C115" t="s">
        <v>18</v>
      </c>
      <c r="D115" t="s">
        <v>150</v>
      </c>
      <c r="E115" t="s">
        <v>20</v>
      </c>
      <c r="F115" t="s">
        <v>21</v>
      </c>
      <c r="G115" t="s">
        <v>22</v>
      </c>
      <c r="H115" s="1">
        <v>41684</v>
      </c>
      <c r="I115" s="1">
        <v>41798</v>
      </c>
      <c r="J115" s="17" t="str">
        <f t="shared" si="6"/>
        <v>Filled</v>
      </c>
      <c r="K115">
        <f t="shared" ca="1" si="7"/>
        <v>81</v>
      </c>
      <c r="L115" s="18">
        <f t="shared" ca="1" si="8"/>
        <v>114</v>
      </c>
      <c r="M115" t="str">
        <f t="shared" si="9"/>
        <v>2014</v>
      </c>
      <c r="N115" t="str">
        <f t="shared" si="10"/>
        <v>June</v>
      </c>
      <c r="O115" t="str">
        <f>IFERROR(VLOOKUP(N115,FiscalYear[#All],2,0)," ")</f>
        <v>Q3</v>
      </c>
      <c r="P115" t="str">
        <f t="shared" si="11"/>
        <v>2014</v>
      </c>
    </row>
    <row r="116" spans="1:16" x14ac:dyDescent="0.35">
      <c r="A116" t="s">
        <v>282</v>
      </c>
      <c r="B116" t="s">
        <v>283</v>
      </c>
      <c r="C116" t="s">
        <v>26</v>
      </c>
      <c r="D116" t="s">
        <v>27</v>
      </c>
      <c r="E116" t="s">
        <v>20</v>
      </c>
      <c r="F116" t="s">
        <v>28</v>
      </c>
      <c r="G116" t="s">
        <v>156</v>
      </c>
      <c r="H116" s="1">
        <v>41690.196875000001</v>
      </c>
      <c r="I116" s="1">
        <v>41825</v>
      </c>
      <c r="J116" s="17" t="str">
        <f t="shared" si="6"/>
        <v>Filled</v>
      </c>
      <c r="K116">
        <f t="shared" ca="1" si="7"/>
        <v>97</v>
      </c>
      <c r="L116" s="18">
        <f t="shared" ca="1" si="8"/>
        <v>134.80312499999854</v>
      </c>
      <c r="M116" t="str">
        <f t="shared" si="9"/>
        <v>2014</v>
      </c>
      <c r="N116" t="str">
        <f t="shared" si="10"/>
        <v>July</v>
      </c>
      <c r="O116" t="str">
        <f>IFERROR(VLOOKUP(N116,FiscalYear[#All],2,0)," ")</f>
        <v>Q4</v>
      </c>
      <c r="P116" t="str">
        <f t="shared" si="11"/>
        <v>2014</v>
      </c>
    </row>
    <row r="117" spans="1:16" x14ac:dyDescent="0.35">
      <c r="A117" t="s">
        <v>284</v>
      </c>
      <c r="B117" t="s">
        <v>285</v>
      </c>
      <c r="C117" t="s">
        <v>26</v>
      </c>
      <c r="D117" t="s">
        <v>19</v>
      </c>
      <c r="E117" t="s">
        <v>20</v>
      </c>
      <c r="F117" t="s">
        <v>68</v>
      </c>
      <c r="G117" t="s">
        <v>47</v>
      </c>
      <c r="H117" s="1">
        <v>41691</v>
      </c>
      <c r="I117" s="1" t="s">
        <v>23</v>
      </c>
      <c r="J117" s="17" t="str">
        <f t="shared" si="6"/>
        <v>Open</v>
      </c>
      <c r="K117">
        <f t="shared" ca="1" si="7"/>
        <v>2314</v>
      </c>
      <c r="L117" s="18">
        <f t="shared" ca="1" si="8"/>
        <v>3239.4963288194413</v>
      </c>
      <c r="M117" t="str">
        <f t="shared" si="9"/>
        <v/>
      </c>
      <c r="N117" t="str">
        <f t="shared" si="10"/>
        <v/>
      </c>
      <c r="O117" t="str">
        <f>IFERROR(VLOOKUP(N117,FiscalYear[#All],2,0)," ")</f>
        <v xml:space="preserve"> </v>
      </c>
      <c r="P117" t="str">
        <f t="shared" si="11"/>
        <v/>
      </c>
    </row>
    <row r="118" spans="1:16" x14ac:dyDescent="0.35">
      <c r="A118" t="s">
        <v>286</v>
      </c>
      <c r="B118" t="s">
        <v>287</v>
      </c>
      <c r="C118" t="s">
        <v>181</v>
      </c>
      <c r="D118" t="s">
        <v>27</v>
      </c>
      <c r="E118" t="s">
        <v>20</v>
      </c>
      <c r="F118" t="s">
        <v>219</v>
      </c>
      <c r="G118" t="s">
        <v>22</v>
      </c>
      <c r="H118" s="1">
        <v>41695.516284722224</v>
      </c>
      <c r="I118" s="1" t="s">
        <v>23</v>
      </c>
      <c r="J118" s="17" t="str">
        <f t="shared" si="6"/>
        <v>Open</v>
      </c>
      <c r="K118">
        <f t="shared" ca="1" si="7"/>
        <v>2312</v>
      </c>
      <c r="L118" s="18">
        <f t="shared" ca="1" si="8"/>
        <v>3234.9800440972176</v>
      </c>
      <c r="M118" t="str">
        <f t="shared" si="9"/>
        <v/>
      </c>
      <c r="N118" t="str">
        <f t="shared" si="10"/>
        <v/>
      </c>
      <c r="O118" t="str">
        <f>IFERROR(VLOOKUP(N118,FiscalYear[#All],2,0)," ")</f>
        <v xml:space="preserve"> </v>
      </c>
      <c r="P118" t="str">
        <f t="shared" si="11"/>
        <v/>
      </c>
    </row>
    <row r="119" spans="1:16" x14ac:dyDescent="0.35">
      <c r="A119" t="s">
        <v>288</v>
      </c>
      <c r="B119" t="s">
        <v>289</v>
      </c>
      <c r="C119" t="s">
        <v>181</v>
      </c>
      <c r="D119" t="s">
        <v>27</v>
      </c>
      <c r="E119" t="s">
        <v>20</v>
      </c>
      <c r="F119" t="s">
        <v>219</v>
      </c>
      <c r="G119" t="s">
        <v>22</v>
      </c>
      <c r="H119" s="1">
        <v>41695.648946759262</v>
      </c>
      <c r="I119" s="1">
        <v>41744</v>
      </c>
      <c r="J119" s="17" t="str">
        <f t="shared" si="6"/>
        <v>Filled</v>
      </c>
      <c r="K119">
        <f t="shared" ca="1" si="7"/>
        <v>36</v>
      </c>
      <c r="L119" s="18">
        <f t="shared" ca="1" si="8"/>
        <v>48.351053240738111</v>
      </c>
      <c r="M119" t="str">
        <f t="shared" si="9"/>
        <v>2014</v>
      </c>
      <c r="N119" t="str">
        <f t="shared" si="10"/>
        <v>April</v>
      </c>
      <c r="O119" t="str">
        <f>IFERROR(VLOOKUP(N119,FiscalYear[#All],2,0)," ")</f>
        <v>Q3</v>
      </c>
      <c r="P119" t="str">
        <f t="shared" si="11"/>
        <v>2014</v>
      </c>
    </row>
    <row r="120" spans="1:16" x14ac:dyDescent="0.35">
      <c r="A120" t="s">
        <v>290</v>
      </c>
      <c r="B120" t="s">
        <v>291</v>
      </c>
      <c r="C120" t="s">
        <v>178</v>
      </c>
      <c r="D120" t="s">
        <v>203</v>
      </c>
      <c r="E120" t="s">
        <v>20</v>
      </c>
      <c r="F120" t="s">
        <v>292</v>
      </c>
      <c r="G120" t="s">
        <v>47</v>
      </c>
      <c r="H120" s="1">
        <v>41696</v>
      </c>
      <c r="I120" s="1">
        <v>41813</v>
      </c>
      <c r="J120" s="17" t="str">
        <f t="shared" si="6"/>
        <v>Filled</v>
      </c>
      <c r="K120">
        <f t="shared" ca="1" si="7"/>
        <v>84</v>
      </c>
      <c r="L120" s="18">
        <f t="shared" ca="1" si="8"/>
        <v>117</v>
      </c>
      <c r="M120" t="str">
        <f t="shared" si="9"/>
        <v>2014</v>
      </c>
      <c r="N120" t="str">
        <f t="shared" si="10"/>
        <v>June</v>
      </c>
      <c r="O120" t="str">
        <f>IFERROR(VLOOKUP(N120,FiscalYear[#All],2,0)," ")</f>
        <v>Q3</v>
      </c>
      <c r="P120" t="str">
        <f t="shared" si="11"/>
        <v>2014</v>
      </c>
    </row>
    <row r="121" spans="1:16" x14ac:dyDescent="0.35">
      <c r="A121" t="s">
        <v>293</v>
      </c>
      <c r="B121" t="s">
        <v>294</v>
      </c>
      <c r="C121" t="s">
        <v>181</v>
      </c>
      <c r="D121" t="s">
        <v>27</v>
      </c>
      <c r="E121" t="s">
        <v>20</v>
      </c>
      <c r="F121" t="s">
        <v>219</v>
      </c>
      <c r="G121" t="s">
        <v>117</v>
      </c>
      <c r="H121" s="1">
        <v>41698.199270833335</v>
      </c>
      <c r="I121" s="1">
        <v>41912</v>
      </c>
      <c r="J121" s="17" t="str">
        <f t="shared" si="6"/>
        <v>Filled</v>
      </c>
      <c r="K121">
        <f t="shared" ca="1" si="7"/>
        <v>153</v>
      </c>
      <c r="L121" s="18">
        <f t="shared" ca="1" si="8"/>
        <v>213.80072916666541</v>
      </c>
      <c r="M121" t="str">
        <f t="shared" si="9"/>
        <v>2014</v>
      </c>
      <c r="N121" t="str">
        <f t="shared" si="10"/>
        <v>September</v>
      </c>
      <c r="O121" t="str">
        <f>IFERROR(VLOOKUP(N121,FiscalYear[#All],2,0)," ")</f>
        <v>Q4</v>
      </c>
      <c r="P121" t="str">
        <f t="shared" si="11"/>
        <v>2014</v>
      </c>
    </row>
    <row r="122" spans="1:16" x14ac:dyDescent="0.35">
      <c r="A122" t="s">
        <v>295</v>
      </c>
      <c r="B122" t="s">
        <v>296</v>
      </c>
      <c r="C122" t="s">
        <v>181</v>
      </c>
      <c r="D122" t="s">
        <v>27</v>
      </c>
      <c r="E122" t="s">
        <v>20</v>
      </c>
      <c r="F122" t="s">
        <v>231</v>
      </c>
      <c r="G122" t="s">
        <v>22</v>
      </c>
      <c r="H122" s="1">
        <v>41709.480590277781</v>
      </c>
      <c r="I122" s="1">
        <v>41788</v>
      </c>
      <c r="J122" s="17" t="str">
        <f t="shared" si="6"/>
        <v>Filled</v>
      </c>
      <c r="K122">
        <f t="shared" ca="1" si="7"/>
        <v>58</v>
      </c>
      <c r="L122" s="18">
        <f t="shared" ca="1" si="8"/>
        <v>78.51940972221928</v>
      </c>
      <c r="M122" t="str">
        <f t="shared" si="9"/>
        <v>2014</v>
      </c>
      <c r="N122" t="str">
        <f t="shared" si="10"/>
        <v>May</v>
      </c>
      <c r="O122" t="str">
        <f>IFERROR(VLOOKUP(N122,FiscalYear[#All],2,0)," ")</f>
        <v>Q3</v>
      </c>
      <c r="P122" t="str">
        <f t="shared" si="11"/>
        <v>2014</v>
      </c>
    </row>
    <row r="123" spans="1:16" x14ac:dyDescent="0.35">
      <c r="A123" t="s">
        <v>297</v>
      </c>
      <c r="B123" t="s">
        <v>298</v>
      </c>
      <c r="C123" t="s">
        <v>181</v>
      </c>
      <c r="D123" t="s">
        <v>27</v>
      </c>
      <c r="E123" t="s">
        <v>20</v>
      </c>
      <c r="F123" t="s">
        <v>219</v>
      </c>
      <c r="G123" t="s">
        <v>22</v>
      </c>
      <c r="H123" s="1">
        <v>41709.485972222225</v>
      </c>
      <c r="I123" s="1">
        <v>41782</v>
      </c>
      <c r="J123" s="17" t="str">
        <f t="shared" si="6"/>
        <v>Filled</v>
      </c>
      <c r="K123">
        <f t="shared" ca="1" si="7"/>
        <v>54</v>
      </c>
      <c r="L123" s="18">
        <f t="shared" ca="1" si="8"/>
        <v>72.514027777775482</v>
      </c>
      <c r="M123" t="str">
        <f t="shared" si="9"/>
        <v>2014</v>
      </c>
      <c r="N123" t="str">
        <f t="shared" si="10"/>
        <v>May</v>
      </c>
      <c r="O123" t="str">
        <f>IFERROR(VLOOKUP(N123,FiscalYear[#All],2,0)," ")</f>
        <v>Q3</v>
      </c>
      <c r="P123" t="str">
        <f t="shared" si="11"/>
        <v>2014</v>
      </c>
    </row>
    <row r="124" spans="1:16" x14ac:dyDescent="0.35">
      <c r="A124" t="s">
        <v>299</v>
      </c>
      <c r="B124" t="s">
        <v>300</v>
      </c>
      <c r="C124" t="s">
        <v>181</v>
      </c>
      <c r="D124" t="s">
        <v>27</v>
      </c>
      <c r="E124" t="s">
        <v>20</v>
      </c>
      <c r="F124" t="s">
        <v>231</v>
      </c>
      <c r="G124" t="s">
        <v>22</v>
      </c>
      <c r="H124" s="1">
        <v>41711.472094907411</v>
      </c>
      <c r="I124" s="1">
        <v>41876</v>
      </c>
      <c r="J124" s="17" t="str">
        <f t="shared" si="6"/>
        <v>Filled</v>
      </c>
      <c r="K124">
        <f t="shared" ca="1" si="7"/>
        <v>118</v>
      </c>
      <c r="L124" s="18">
        <f t="shared" ca="1" si="8"/>
        <v>164.52790509258921</v>
      </c>
      <c r="M124" t="str">
        <f t="shared" si="9"/>
        <v>2014</v>
      </c>
      <c r="N124" t="str">
        <f t="shared" si="10"/>
        <v>August</v>
      </c>
      <c r="O124" t="str">
        <f>IFERROR(VLOOKUP(N124,FiscalYear[#All],2,0)," ")</f>
        <v>Q4</v>
      </c>
      <c r="P124" t="str">
        <f t="shared" si="11"/>
        <v>2014</v>
      </c>
    </row>
    <row r="125" spans="1:16" x14ac:dyDescent="0.35">
      <c r="A125" t="s">
        <v>301</v>
      </c>
      <c r="B125" t="s">
        <v>302</v>
      </c>
      <c r="C125" t="s">
        <v>181</v>
      </c>
      <c r="D125" t="s">
        <v>27</v>
      </c>
      <c r="E125" t="s">
        <v>20</v>
      </c>
      <c r="F125" t="s">
        <v>219</v>
      </c>
      <c r="G125" t="s">
        <v>47</v>
      </c>
      <c r="H125" s="1">
        <v>41719.671099537038</v>
      </c>
      <c r="I125" s="1">
        <v>41924</v>
      </c>
      <c r="J125" s="17" t="str">
        <f t="shared" si="6"/>
        <v>Filled</v>
      </c>
      <c r="K125">
        <f t="shared" ca="1" si="7"/>
        <v>146</v>
      </c>
      <c r="L125" s="18">
        <f t="shared" ca="1" si="8"/>
        <v>204.32890046296234</v>
      </c>
      <c r="M125" t="str">
        <f t="shared" si="9"/>
        <v>2014</v>
      </c>
      <c r="N125" t="str">
        <f t="shared" si="10"/>
        <v>October</v>
      </c>
      <c r="O125" t="str">
        <f>IFERROR(VLOOKUP(N125,FiscalYear[#All],2,0)," ")</f>
        <v>Q1</v>
      </c>
      <c r="P125" t="str">
        <f t="shared" si="11"/>
        <v>2014</v>
      </c>
    </row>
    <row r="126" spans="1:16" x14ac:dyDescent="0.35">
      <c r="A126" t="s">
        <v>303</v>
      </c>
      <c r="B126" t="s">
        <v>304</v>
      </c>
      <c r="C126" t="s">
        <v>181</v>
      </c>
      <c r="D126" t="s">
        <v>27</v>
      </c>
      <c r="E126" t="s">
        <v>20</v>
      </c>
      <c r="F126" t="s">
        <v>219</v>
      </c>
      <c r="G126" t="s">
        <v>305</v>
      </c>
      <c r="H126" s="1">
        <v>41725.440891203703</v>
      </c>
      <c r="I126" s="1">
        <v>41812</v>
      </c>
      <c r="J126" s="17" t="str">
        <f t="shared" si="6"/>
        <v>Filled</v>
      </c>
      <c r="K126">
        <f t="shared" ca="1" si="7"/>
        <v>62</v>
      </c>
      <c r="L126" s="18">
        <f t="shared" ca="1" si="8"/>
        <v>86.559108796296641</v>
      </c>
      <c r="M126" t="str">
        <f t="shared" si="9"/>
        <v>2014</v>
      </c>
      <c r="N126" t="str">
        <f t="shared" si="10"/>
        <v>June</v>
      </c>
      <c r="O126" t="str">
        <f>IFERROR(VLOOKUP(N126,FiscalYear[#All],2,0)," ")</f>
        <v>Q3</v>
      </c>
      <c r="P126" t="str">
        <f t="shared" si="11"/>
        <v>2014</v>
      </c>
    </row>
    <row r="127" spans="1:16" x14ac:dyDescent="0.35">
      <c r="A127" t="s">
        <v>306</v>
      </c>
      <c r="B127" t="s">
        <v>307</v>
      </c>
      <c r="C127" t="s">
        <v>308</v>
      </c>
      <c r="D127" t="s">
        <v>27</v>
      </c>
      <c r="E127" t="s">
        <v>20</v>
      </c>
      <c r="F127" t="s">
        <v>21</v>
      </c>
      <c r="G127" t="s">
        <v>22</v>
      </c>
      <c r="H127" s="1">
        <v>41732</v>
      </c>
      <c r="I127" s="1" t="s">
        <v>23</v>
      </c>
      <c r="J127" s="17" t="str">
        <f t="shared" si="6"/>
        <v>Open</v>
      </c>
      <c r="K127">
        <f t="shared" ca="1" si="7"/>
        <v>2285</v>
      </c>
      <c r="L127" s="18">
        <f t="shared" ca="1" si="8"/>
        <v>3198.4963288194413</v>
      </c>
      <c r="M127" t="str">
        <f t="shared" si="9"/>
        <v/>
      </c>
      <c r="N127" t="str">
        <f t="shared" si="10"/>
        <v/>
      </c>
      <c r="O127" t="str">
        <f>IFERROR(VLOOKUP(N127,FiscalYear[#All],2,0)," ")</f>
        <v xml:space="preserve"> </v>
      </c>
      <c r="P127" t="str">
        <f t="shared" si="11"/>
        <v/>
      </c>
    </row>
    <row r="128" spans="1:16" x14ac:dyDescent="0.35">
      <c r="A128" t="s">
        <v>309</v>
      </c>
      <c r="B128" t="s">
        <v>310</v>
      </c>
      <c r="C128" t="s">
        <v>181</v>
      </c>
      <c r="D128" t="s">
        <v>27</v>
      </c>
      <c r="E128" t="s">
        <v>20</v>
      </c>
      <c r="F128" t="s">
        <v>219</v>
      </c>
      <c r="G128" t="s">
        <v>47</v>
      </c>
      <c r="H128" s="1">
        <v>41736.413275462961</v>
      </c>
      <c r="I128" s="1">
        <v>41971</v>
      </c>
      <c r="J128" s="17" t="str">
        <f t="shared" si="6"/>
        <v>Filled</v>
      </c>
      <c r="K128">
        <f t="shared" ca="1" si="7"/>
        <v>170</v>
      </c>
      <c r="L128" s="18">
        <f t="shared" ca="1" si="8"/>
        <v>234.58672453703912</v>
      </c>
      <c r="M128" t="str">
        <f t="shared" si="9"/>
        <v>2014</v>
      </c>
      <c r="N128" t="str">
        <f t="shared" si="10"/>
        <v>November</v>
      </c>
      <c r="O128" t="str">
        <f>IFERROR(VLOOKUP(N128,FiscalYear[#All],2,0)," ")</f>
        <v>Q1</v>
      </c>
      <c r="P128" t="str">
        <f t="shared" si="11"/>
        <v>2014</v>
      </c>
    </row>
    <row r="129" spans="1:16" x14ac:dyDescent="0.35">
      <c r="A129" t="s">
        <v>311</v>
      </c>
      <c r="B129" t="s">
        <v>312</v>
      </c>
      <c r="C129" t="s">
        <v>255</v>
      </c>
      <c r="D129" t="s">
        <v>313</v>
      </c>
      <c r="E129" t="s">
        <v>20</v>
      </c>
      <c r="F129" t="s">
        <v>72</v>
      </c>
      <c r="G129" t="s">
        <v>22</v>
      </c>
      <c r="H129" s="1">
        <v>41739</v>
      </c>
      <c r="I129" s="1">
        <v>41812</v>
      </c>
      <c r="J129" s="17" t="str">
        <f t="shared" si="6"/>
        <v>Filled</v>
      </c>
      <c r="K129">
        <f t="shared" ca="1" si="7"/>
        <v>52</v>
      </c>
      <c r="L129" s="18">
        <f t="shared" ca="1" si="8"/>
        <v>73</v>
      </c>
      <c r="M129" t="str">
        <f t="shared" si="9"/>
        <v>2014</v>
      </c>
      <c r="N129" t="str">
        <f t="shared" si="10"/>
        <v>June</v>
      </c>
      <c r="O129" t="str">
        <f>IFERROR(VLOOKUP(N129,FiscalYear[#All],2,0)," ")</f>
        <v>Q3</v>
      </c>
      <c r="P129" t="str">
        <f t="shared" si="11"/>
        <v>2014</v>
      </c>
    </row>
    <row r="130" spans="1:16" x14ac:dyDescent="0.35">
      <c r="A130" t="s">
        <v>314</v>
      </c>
      <c r="B130" t="s">
        <v>315</v>
      </c>
      <c r="C130" t="s">
        <v>255</v>
      </c>
      <c r="D130" t="s">
        <v>313</v>
      </c>
      <c r="E130" t="s">
        <v>20</v>
      </c>
      <c r="F130" t="s">
        <v>316</v>
      </c>
      <c r="G130" t="s">
        <v>22</v>
      </c>
      <c r="H130" s="1">
        <v>41740</v>
      </c>
      <c r="I130" s="1">
        <v>41930</v>
      </c>
      <c r="J130" s="17" t="str">
        <f t="shared" si="6"/>
        <v>Filled</v>
      </c>
      <c r="K130">
        <f t="shared" ca="1" si="7"/>
        <v>136</v>
      </c>
      <c r="L130" s="18">
        <f t="shared" ca="1" si="8"/>
        <v>190</v>
      </c>
      <c r="M130" t="str">
        <f t="shared" si="9"/>
        <v>2014</v>
      </c>
      <c r="N130" t="str">
        <f t="shared" si="10"/>
        <v>October</v>
      </c>
      <c r="O130" t="str">
        <f>IFERROR(VLOOKUP(N130,FiscalYear[#All],2,0)," ")</f>
        <v>Q1</v>
      </c>
      <c r="P130" t="str">
        <f t="shared" si="11"/>
        <v>2014</v>
      </c>
    </row>
    <row r="131" spans="1:16" x14ac:dyDescent="0.35">
      <c r="A131" t="s">
        <v>317</v>
      </c>
      <c r="B131" t="s">
        <v>318</v>
      </c>
      <c r="C131" t="s">
        <v>18</v>
      </c>
      <c r="D131" t="s">
        <v>27</v>
      </c>
      <c r="E131" t="s">
        <v>20</v>
      </c>
      <c r="F131" t="s">
        <v>21</v>
      </c>
      <c r="G131" t="s">
        <v>22</v>
      </c>
      <c r="H131" s="1">
        <v>41740</v>
      </c>
      <c r="I131" s="1">
        <v>41886</v>
      </c>
      <c r="J131" s="17" t="str">
        <f t="shared" ref="J131:J194" si="12">IF(I131="","Open","Filled")</f>
        <v>Filled</v>
      </c>
      <c r="K131">
        <f t="shared" ref="K131:K194" ca="1" si="13">IF(J131="Filled",NETWORKDAYS(H131,I131),NETWORKDAYS(H131,TODAY()))</f>
        <v>105</v>
      </c>
      <c r="L131" s="18">
        <f t="shared" ref="L131:L194" ca="1" si="14">IF(J131="Filled",I131-H131,NOW()-H131)</f>
        <v>146</v>
      </c>
      <c r="M131" t="str">
        <f t="shared" ref="M131:M194" si="15">IFERROR(TEXT(I131,"YYYY")," ")</f>
        <v>2014</v>
      </c>
      <c r="N131" t="str">
        <f t="shared" ref="N131:N194" si="16">IFERROR(TEXT(I131,"MMMM")," ")</f>
        <v>September</v>
      </c>
      <c r="O131" t="str">
        <f>IFERROR(VLOOKUP(N131,FiscalYear[#All],2,0)," ")</f>
        <v>Q4</v>
      </c>
      <c r="P131" t="str">
        <f t="shared" ref="P131:P194" si="17">IFERROR(TEXT(I131,"YYYY"),"")</f>
        <v>2014</v>
      </c>
    </row>
    <row r="132" spans="1:16" x14ac:dyDescent="0.35">
      <c r="A132" t="s">
        <v>319</v>
      </c>
      <c r="B132" t="s">
        <v>320</v>
      </c>
      <c r="C132" t="s">
        <v>255</v>
      </c>
      <c r="D132" t="s">
        <v>321</v>
      </c>
      <c r="E132" t="s">
        <v>20</v>
      </c>
      <c r="F132" t="s">
        <v>72</v>
      </c>
      <c r="G132" t="s">
        <v>22</v>
      </c>
      <c r="H132" s="1">
        <v>41743</v>
      </c>
      <c r="I132" s="1">
        <v>41866</v>
      </c>
      <c r="J132" s="17" t="str">
        <f t="shared" si="12"/>
        <v>Filled</v>
      </c>
      <c r="K132">
        <f t="shared" ca="1" si="13"/>
        <v>90</v>
      </c>
      <c r="L132" s="18">
        <f t="shared" ca="1" si="14"/>
        <v>123</v>
      </c>
      <c r="M132" t="str">
        <f t="shared" si="15"/>
        <v>2014</v>
      </c>
      <c r="N132" t="str">
        <f t="shared" si="16"/>
        <v>August</v>
      </c>
      <c r="O132" t="str">
        <f>IFERROR(VLOOKUP(N132,FiscalYear[#All],2,0)," ")</f>
        <v>Q4</v>
      </c>
      <c r="P132" t="str">
        <f t="shared" si="17"/>
        <v>2014</v>
      </c>
    </row>
    <row r="133" spans="1:16" x14ac:dyDescent="0.35">
      <c r="A133" t="s">
        <v>322</v>
      </c>
      <c r="B133" t="s">
        <v>323</v>
      </c>
      <c r="C133" t="s">
        <v>26</v>
      </c>
      <c r="D133" t="s">
        <v>27</v>
      </c>
      <c r="E133" t="s">
        <v>20</v>
      </c>
      <c r="F133" t="s">
        <v>28</v>
      </c>
      <c r="G133" t="s">
        <v>47</v>
      </c>
      <c r="H133" s="1">
        <v>41745.627569444441</v>
      </c>
      <c r="I133" s="1" t="s">
        <v>23</v>
      </c>
      <c r="J133" s="17" t="str">
        <f t="shared" si="12"/>
        <v>Open</v>
      </c>
      <c r="K133">
        <f t="shared" ca="1" si="13"/>
        <v>2276</v>
      </c>
      <c r="L133" s="18">
        <f t="shared" ca="1" si="14"/>
        <v>3184.8687593750001</v>
      </c>
      <c r="M133" t="str">
        <f t="shared" si="15"/>
        <v/>
      </c>
      <c r="N133" t="str">
        <f t="shared" si="16"/>
        <v/>
      </c>
      <c r="O133" t="str">
        <f>IFERROR(VLOOKUP(N133,FiscalYear[#All],2,0)," ")</f>
        <v xml:space="preserve"> </v>
      </c>
      <c r="P133" t="str">
        <f t="shared" si="17"/>
        <v/>
      </c>
    </row>
    <row r="134" spans="1:16" x14ac:dyDescent="0.35">
      <c r="A134" t="s">
        <v>324</v>
      </c>
      <c r="B134" t="s">
        <v>325</v>
      </c>
      <c r="C134" t="s">
        <v>181</v>
      </c>
      <c r="D134" t="s">
        <v>27</v>
      </c>
      <c r="E134" t="s">
        <v>20</v>
      </c>
      <c r="F134" t="s">
        <v>219</v>
      </c>
      <c r="G134" t="s">
        <v>117</v>
      </c>
      <c r="H134" s="1">
        <v>41751.853680555556</v>
      </c>
      <c r="I134" s="1">
        <v>41988</v>
      </c>
      <c r="J134" s="17" t="str">
        <f t="shared" si="12"/>
        <v>Filled</v>
      </c>
      <c r="K134">
        <f t="shared" ca="1" si="13"/>
        <v>170</v>
      </c>
      <c r="L134" s="18">
        <f t="shared" ca="1" si="14"/>
        <v>236.14631944444409</v>
      </c>
      <c r="M134" t="str">
        <f t="shared" si="15"/>
        <v>2014</v>
      </c>
      <c r="N134" t="str">
        <f t="shared" si="16"/>
        <v>December</v>
      </c>
      <c r="O134" t="str">
        <f>IFERROR(VLOOKUP(N134,FiscalYear[#All],2,0)," ")</f>
        <v>Q1</v>
      </c>
      <c r="P134" t="str">
        <f t="shared" si="17"/>
        <v>2014</v>
      </c>
    </row>
    <row r="135" spans="1:16" x14ac:dyDescent="0.35">
      <c r="A135" t="s">
        <v>326</v>
      </c>
      <c r="B135" t="s">
        <v>327</v>
      </c>
      <c r="C135" t="s">
        <v>181</v>
      </c>
      <c r="D135" t="s">
        <v>27</v>
      </c>
      <c r="E135" t="s">
        <v>20</v>
      </c>
      <c r="F135" t="s">
        <v>219</v>
      </c>
      <c r="G135" t="s">
        <v>47</v>
      </c>
      <c r="H135" s="1">
        <v>41758.670567129629</v>
      </c>
      <c r="I135" s="1">
        <v>41866</v>
      </c>
      <c r="J135" s="17" t="str">
        <f t="shared" si="12"/>
        <v>Filled</v>
      </c>
      <c r="K135">
        <f t="shared" ca="1" si="13"/>
        <v>79</v>
      </c>
      <c r="L135" s="18">
        <f t="shared" ca="1" si="14"/>
        <v>107.32943287037051</v>
      </c>
      <c r="M135" t="str">
        <f t="shared" si="15"/>
        <v>2014</v>
      </c>
      <c r="N135" t="str">
        <f t="shared" si="16"/>
        <v>August</v>
      </c>
      <c r="O135" t="str">
        <f>IFERROR(VLOOKUP(N135,FiscalYear[#All],2,0)," ")</f>
        <v>Q4</v>
      </c>
      <c r="P135" t="str">
        <f t="shared" si="17"/>
        <v>2014</v>
      </c>
    </row>
    <row r="136" spans="1:16" x14ac:dyDescent="0.35">
      <c r="A136" t="s">
        <v>328</v>
      </c>
      <c r="B136" t="s">
        <v>329</v>
      </c>
      <c r="C136" t="s">
        <v>26</v>
      </c>
      <c r="D136" t="s">
        <v>27</v>
      </c>
      <c r="E136" t="s">
        <v>20</v>
      </c>
      <c r="F136" t="s">
        <v>46</v>
      </c>
      <c r="G136" t="s">
        <v>47</v>
      </c>
      <c r="H136" s="1">
        <v>41760.665196759262</v>
      </c>
      <c r="I136" s="1">
        <v>41951</v>
      </c>
      <c r="J136" s="17" t="str">
        <f t="shared" si="12"/>
        <v>Filled</v>
      </c>
      <c r="K136">
        <f t="shared" ca="1" si="13"/>
        <v>137</v>
      </c>
      <c r="L136" s="18">
        <f t="shared" ca="1" si="14"/>
        <v>190.33480324073753</v>
      </c>
      <c r="M136" t="str">
        <f t="shared" si="15"/>
        <v>2014</v>
      </c>
      <c r="N136" t="str">
        <f t="shared" si="16"/>
        <v>November</v>
      </c>
      <c r="O136" t="str">
        <f>IFERROR(VLOOKUP(N136,FiscalYear[#All],2,0)," ")</f>
        <v>Q1</v>
      </c>
      <c r="P136" t="str">
        <f t="shared" si="17"/>
        <v>2014</v>
      </c>
    </row>
    <row r="137" spans="1:16" x14ac:dyDescent="0.35">
      <c r="A137" t="s">
        <v>330</v>
      </c>
      <c r="B137" t="s">
        <v>331</v>
      </c>
      <c r="C137" t="s">
        <v>181</v>
      </c>
      <c r="D137" t="s">
        <v>27</v>
      </c>
      <c r="E137" t="s">
        <v>20</v>
      </c>
      <c r="F137" t="s">
        <v>219</v>
      </c>
      <c r="G137" t="s">
        <v>47</v>
      </c>
      <c r="H137" s="1">
        <v>41760.824513888889</v>
      </c>
      <c r="I137" s="1">
        <v>41797</v>
      </c>
      <c r="J137" s="17" t="str">
        <f t="shared" si="12"/>
        <v>Filled</v>
      </c>
      <c r="K137">
        <f t="shared" ca="1" si="13"/>
        <v>27</v>
      </c>
      <c r="L137" s="18">
        <f t="shared" ca="1" si="14"/>
        <v>36.17548611111124</v>
      </c>
      <c r="M137" t="str">
        <f t="shared" si="15"/>
        <v>2014</v>
      </c>
      <c r="N137" t="str">
        <f t="shared" si="16"/>
        <v>June</v>
      </c>
      <c r="O137" t="str">
        <f>IFERROR(VLOOKUP(N137,FiscalYear[#All],2,0)," ")</f>
        <v>Q3</v>
      </c>
      <c r="P137" t="str">
        <f t="shared" si="17"/>
        <v>2014</v>
      </c>
    </row>
    <row r="138" spans="1:16" x14ac:dyDescent="0.35">
      <c r="A138" t="s">
        <v>332</v>
      </c>
      <c r="B138" t="s">
        <v>333</v>
      </c>
      <c r="C138" t="s">
        <v>18</v>
      </c>
      <c r="D138" t="s">
        <v>19</v>
      </c>
      <c r="E138" t="s">
        <v>20</v>
      </c>
      <c r="F138" t="s">
        <v>21</v>
      </c>
      <c r="G138" t="s">
        <v>47</v>
      </c>
      <c r="H138" s="1">
        <v>41768</v>
      </c>
      <c r="I138" s="1">
        <v>41828</v>
      </c>
      <c r="J138" s="17" t="str">
        <f t="shared" si="12"/>
        <v>Filled</v>
      </c>
      <c r="K138">
        <f t="shared" ca="1" si="13"/>
        <v>43</v>
      </c>
      <c r="L138" s="18">
        <f t="shared" ca="1" si="14"/>
        <v>60</v>
      </c>
      <c r="M138" t="str">
        <f t="shared" si="15"/>
        <v>2014</v>
      </c>
      <c r="N138" t="str">
        <f t="shared" si="16"/>
        <v>July</v>
      </c>
      <c r="O138" t="str">
        <f>IFERROR(VLOOKUP(N138,FiscalYear[#All],2,0)," ")</f>
        <v>Q4</v>
      </c>
      <c r="P138" t="str">
        <f t="shared" si="17"/>
        <v>2014</v>
      </c>
    </row>
    <row r="139" spans="1:16" x14ac:dyDescent="0.35">
      <c r="A139" t="s">
        <v>334</v>
      </c>
      <c r="B139" t="s">
        <v>335</v>
      </c>
      <c r="C139" t="s">
        <v>18</v>
      </c>
      <c r="D139" t="s">
        <v>27</v>
      </c>
      <c r="E139" t="s">
        <v>20</v>
      </c>
      <c r="F139" t="s">
        <v>21</v>
      </c>
      <c r="G139" t="s">
        <v>22</v>
      </c>
      <c r="H139" s="1">
        <v>41770</v>
      </c>
      <c r="I139" s="1">
        <v>41855</v>
      </c>
      <c r="J139" s="17" t="str">
        <f t="shared" si="12"/>
        <v>Filled</v>
      </c>
      <c r="K139">
        <f t="shared" ca="1" si="13"/>
        <v>61</v>
      </c>
      <c r="L139" s="18">
        <f t="shared" ca="1" si="14"/>
        <v>85</v>
      </c>
      <c r="M139" t="str">
        <f t="shared" si="15"/>
        <v>2014</v>
      </c>
      <c r="N139" t="str">
        <f t="shared" si="16"/>
        <v>August</v>
      </c>
      <c r="O139" t="str">
        <f>IFERROR(VLOOKUP(N139,FiscalYear[#All],2,0)," ")</f>
        <v>Q4</v>
      </c>
      <c r="P139" t="str">
        <f t="shared" si="17"/>
        <v>2014</v>
      </c>
    </row>
    <row r="140" spans="1:16" x14ac:dyDescent="0.35">
      <c r="A140" t="s">
        <v>336</v>
      </c>
      <c r="B140" t="s">
        <v>337</v>
      </c>
      <c r="C140" t="s">
        <v>181</v>
      </c>
      <c r="D140" t="s">
        <v>27</v>
      </c>
      <c r="E140" t="s">
        <v>20</v>
      </c>
      <c r="F140" t="s">
        <v>219</v>
      </c>
      <c r="G140" t="s">
        <v>47</v>
      </c>
      <c r="H140" s="1">
        <v>41778.397777777776</v>
      </c>
      <c r="I140" s="1">
        <v>41916</v>
      </c>
      <c r="J140" s="17" t="str">
        <f t="shared" si="12"/>
        <v>Filled</v>
      </c>
      <c r="K140">
        <f t="shared" ca="1" si="13"/>
        <v>100</v>
      </c>
      <c r="L140" s="18">
        <f t="shared" ca="1" si="14"/>
        <v>137.60222222222365</v>
      </c>
      <c r="M140" t="str">
        <f t="shared" si="15"/>
        <v>2014</v>
      </c>
      <c r="N140" t="str">
        <f t="shared" si="16"/>
        <v>October</v>
      </c>
      <c r="O140" t="str">
        <f>IFERROR(VLOOKUP(N140,FiscalYear[#All],2,0)," ")</f>
        <v>Q1</v>
      </c>
      <c r="P140" t="str">
        <f t="shared" si="17"/>
        <v>2014</v>
      </c>
    </row>
    <row r="141" spans="1:16" x14ac:dyDescent="0.35">
      <c r="A141" t="s">
        <v>338</v>
      </c>
      <c r="B141" t="s">
        <v>339</v>
      </c>
      <c r="C141" t="s">
        <v>18</v>
      </c>
      <c r="D141" t="s">
        <v>19</v>
      </c>
      <c r="E141" t="s">
        <v>20</v>
      </c>
      <c r="F141" t="s">
        <v>21</v>
      </c>
      <c r="G141" t="s">
        <v>47</v>
      </c>
      <c r="H141" s="1">
        <v>41796</v>
      </c>
      <c r="I141" s="1">
        <v>41813</v>
      </c>
      <c r="J141" s="17" t="str">
        <f t="shared" si="12"/>
        <v>Filled</v>
      </c>
      <c r="K141">
        <f t="shared" ca="1" si="13"/>
        <v>12</v>
      </c>
      <c r="L141" s="18">
        <f t="shared" ca="1" si="14"/>
        <v>17</v>
      </c>
      <c r="M141" t="str">
        <f t="shared" si="15"/>
        <v>2014</v>
      </c>
      <c r="N141" t="str">
        <f t="shared" si="16"/>
        <v>June</v>
      </c>
      <c r="O141" t="str">
        <f>IFERROR(VLOOKUP(N141,FiscalYear[#All],2,0)," ")</f>
        <v>Q3</v>
      </c>
      <c r="P141" t="str">
        <f t="shared" si="17"/>
        <v>2014</v>
      </c>
    </row>
    <row r="142" spans="1:16" x14ac:dyDescent="0.35">
      <c r="A142" t="s">
        <v>340</v>
      </c>
      <c r="B142" t="s">
        <v>341</v>
      </c>
      <c r="C142" t="s">
        <v>18</v>
      </c>
      <c r="D142" t="s">
        <v>19</v>
      </c>
      <c r="E142" t="s">
        <v>20</v>
      </c>
      <c r="F142" t="s">
        <v>21</v>
      </c>
      <c r="G142" t="s">
        <v>47</v>
      </c>
      <c r="H142" s="1">
        <v>41803</v>
      </c>
      <c r="I142" s="1">
        <v>41876</v>
      </c>
      <c r="J142" s="17" t="str">
        <f t="shared" si="12"/>
        <v>Filled</v>
      </c>
      <c r="K142">
        <f t="shared" ca="1" si="13"/>
        <v>52</v>
      </c>
      <c r="L142" s="18">
        <f t="shared" ca="1" si="14"/>
        <v>73</v>
      </c>
      <c r="M142" t="str">
        <f t="shared" si="15"/>
        <v>2014</v>
      </c>
      <c r="N142" t="str">
        <f t="shared" si="16"/>
        <v>August</v>
      </c>
      <c r="O142" t="str">
        <f>IFERROR(VLOOKUP(N142,FiscalYear[#All],2,0)," ")</f>
        <v>Q4</v>
      </c>
      <c r="P142" t="str">
        <f t="shared" si="17"/>
        <v>2014</v>
      </c>
    </row>
    <row r="143" spans="1:16" x14ac:dyDescent="0.35">
      <c r="A143" t="s">
        <v>342</v>
      </c>
      <c r="B143" t="s">
        <v>343</v>
      </c>
      <c r="C143" t="s">
        <v>255</v>
      </c>
      <c r="D143" t="s">
        <v>313</v>
      </c>
      <c r="E143" t="s">
        <v>20</v>
      </c>
      <c r="F143" t="s">
        <v>72</v>
      </c>
      <c r="G143" t="s">
        <v>22</v>
      </c>
      <c r="H143" s="1">
        <v>41807</v>
      </c>
      <c r="I143" s="1">
        <v>41862</v>
      </c>
      <c r="J143" s="17" t="str">
        <f t="shared" si="12"/>
        <v>Filled</v>
      </c>
      <c r="K143">
        <f t="shared" ca="1" si="13"/>
        <v>40</v>
      </c>
      <c r="L143" s="18">
        <f t="shared" ca="1" si="14"/>
        <v>55</v>
      </c>
      <c r="M143" t="str">
        <f t="shared" si="15"/>
        <v>2014</v>
      </c>
      <c r="N143" t="str">
        <f t="shared" si="16"/>
        <v>August</v>
      </c>
      <c r="O143" t="str">
        <f>IFERROR(VLOOKUP(N143,FiscalYear[#All],2,0)," ")</f>
        <v>Q4</v>
      </c>
      <c r="P143" t="str">
        <f t="shared" si="17"/>
        <v>2014</v>
      </c>
    </row>
    <row r="144" spans="1:16" x14ac:dyDescent="0.35">
      <c r="A144" t="s">
        <v>344</v>
      </c>
      <c r="B144" t="s">
        <v>345</v>
      </c>
      <c r="C144" t="s">
        <v>181</v>
      </c>
      <c r="D144" t="s">
        <v>27</v>
      </c>
      <c r="E144" t="s">
        <v>20</v>
      </c>
      <c r="F144" t="s">
        <v>219</v>
      </c>
      <c r="G144" t="s">
        <v>47</v>
      </c>
      <c r="H144" s="1">
        <v>41807.642951388887</v>
      </c>
      <c r="I144" s="1">
        <v>41841</v>
      </c>
      <c r="J144" s="17" t="str">
        <f t="shared" si="12"/>
        <v>Filled</v>
      </c>
      <c r="K144">
        <f t="shared" ca="1" si="13"/>
        <v>25</v>
      </c>
      <c r="L144" s="18">
        <f t="shared" ca="1" si="14"/>
        <v>33.357048611112987</v>
      </c>
      <c r="M144" t="str">
        <f t="shared" si="15"/>
        <v>2014</v>
      </c>
      <c r="N144" t="str">
        <f t="shared" si="16"/>
        <v>July</v>
      </c>
      <c r="O144" t="str">
        <f>IFERROR(VLOOKUP(N144,FiscalYear[#All],2,0)," ")</f>
        <v>Q4</v>
      </c>
      <c r="P144" t="str">
        <f t="shared" si="17"/>
        <v>2014</v>
      </c>
    </row>
    <row r="145" spans="1:16" x14ac:dyDescent="0.35">
      <c r="A145" t="s">
        <v>346</v>
      </c>
      <c r="B145" t="s">
        <v>347</v>
      </c>
      <c r="C145" t="s">
        <v>255</v>
      </c>
      <c r="D145" t="s">
        <v>71</v>
      </c>
      <c r="E145" t="s">
        <v>20</v>
      </c>
      <c r="F145" t="s">
        <v>28</v>
      </c>
      <c r="G145" t="s">
        <v>117</v>
      </c>
      <c r="H145" s="1">
        <v>41808</v>
      </c>
      <c r="I145" s="1">
        <v>41921</v>
      </c>
      <c r="J145" s="17" t="str">
        <f t="shared" si="12"/>
        <v>Filled</v>
      </c>
      <c r="K145">
        <f t="shared" ca="1" si="13"/>
        <v>82</v>
      </c>
      <c r="L145" s="18">
        <f t="shared" ca="1" si="14"/>
        <v>113</v>
      </c>
      <c r="M145" t="str">
        <f t="shared" si="15"/>
        <v>2014</v>
      </c>
      <c r="N145" t="str">
        <f t="shared" si="16"/>
        <v>October</v>
      </c>
      <c r="O145" t="str">
        <f>IFERROR(VLOOKUP(N145,FiscalYear[#All],2,0)," ")</f>
        <v>Q1</v>
      </c>
      <c r="P145" t="str">
        <f t="shared" si="17"/>
        <v>2014</v>
      </c>
    </row>
    <row r="146" spans="1:16" x14ac:dyDescent="0.35">
      <c r="A146" t="s">
        <v>348</v>
      </c>
      <c r="B146" t="s">
        <v>349</v>
      </c>
      <c r="C146" t="s">
        <v>255</v>
      </c>
      <c r="D146" t="s">
        <v>71</v>
      </c>
      <c r="E146" t="s">
        <v>20</v>
      </c>
      <c r="F146" t="s">
        <v>350</v>
      </c>
      <c r="G146" t="s">
        <v>117</v>
      </c>
      <c r="H146" s="1">
        <v>41824</v>
      </c>
      <c r="I146" s="1">
        <v>41988</v>
      </c>
      <c r="J146" s="17" t="str">
        <f t="shared" si="12"/>
        <v>Filled</v>
      </c>
      <c r="K146">
        <f t="shared" ca="1" si="13"/>
        <v>117</v>
      </c>
      <c r="L146" s="18">
        <f t="shared" ca="1" si="14"/>
        <v>164</v>
      </c>
      <c r="M146" t="str">
        <f t="shared" si="15"/>
        <v>2014</v>
      </c>
      <c r="N146" t="str">
        <f t="shared" si="16"/>
        <v>December</v>
      </c>
      <c r="O146" t="str">
        <f>IFERROR(VLOOKUP(N146,FiscalYear[#All],2,0)," ")</f>
        <v>Q1</v>
      </c>
      <c r="P146" t="str">
        <f t="shared" si="17"/>
        <v>2014</v>
      </c>
    </row>
    <row r="147" spans="1:16" x14ac:dyDescent="0.35">
      <c r="A147" t="s">
        <v>351</v>
      </c>
      <c r="B147" t="s">
        <v>352</v>
      </c>
      <c r="C147" t="s">
        <v>26</v>
      </c>
      <c r="D147" t="s">
        <v>27</v>
      </c>
      <c r="E147" t="s">
        <v>20</v>
      </c>
      <c r="F147" t="s">
        <v>72</v>
      </c>
      <c r="G147" t="s">
        <v>47</v>
      </c>
      <c r="H147" s="1">
        <v>41828.892280092594</v>
      </c>
      <c r="I147" s="1">
        <v>41909</v>
      </c>
      <c r="J147" s="17" t="str">
        <f t="shared" si="12"/>
        <v>Filled</v>
      </c>
      <c r="K147">
        <f t="shared" ca="1" si="13"/>
        <v>59</v>
      </c>
      <c r="L147" s="18">
        <f t="shared" ca="1" si="14"/>
        <v>80.107719907406135</v>
      </c>
      <c r="M147" t="str">
        <f t="shared" si="15"/>
        <v>2014</v>
      </c>
      <c r="N147" t="str">
        <f t="shared" si="16"/>
        <v>September</v>
      </c>
      <c r="O147" t="str">
        <f>IFERROR(VLOOKUP(N147,FiscalYear[#All],2,0)," ")</f>
        <v>Q4</v>
      </c>
      <c r="P147" t="str">
        <f t="shared" si="17"/>
        <v>2014</v>
      </c>
    </row>
    <row r="148" spans="1:16" x14ac:dyDescent="0.35">
      <c r="A148" t="s">
        <v>353</v>
      </c>
      <c r="B148" t="s">
        <v>354</v>
      </c>
      <c r="C148" t="s">
        <v>178</v>
      </c>
      <c r="D148" t="s">
        <v>203</v>
      </c>
      <c r="E148" t="s">
        <v>20</v>
      </c>
      <c r="F148" t="s">
        <v>355</v>
      </c>
      <c r="G148" t="s">
        <v>156</v>
      </c>
      <c r="H148" s="1">
        <v>41834</v>
      </c>
      <c r="I148" s="1">
        <v>41863</v>
      </c>
      <c r="J148" s="17" t="str">
        <f t="shared" si="12"/>
        <v>Filled</v>
      </c>
      <c r="K148">
        <f t="shared" ca="1" si="13"/>
        <v>22</v>
      </c>
      <c r="L148" s="18">
        <f t="shared" ca="1" si="14"/>
        <v>29</v>
      </c>
      <c r="M148" t="str">
        <f t="shared" si="15"/>
        <v>2014</v>
      </c>
      <c r="N148" t="str">
        <f t="shared" si="16"/>
        <v>August</v>
      </c>
      <c r="O148" t="str">
        <f>IFERROR(VLOOKUP(N148,FiscalYear[#All],2,0)," ")</f>
        <v>Q4</v>
      </c>
      <c r="P148" t="str">
        <f t="shared" si="17"/>
        <v>2014</v>
      </c>
    </row>
    <row r="149" spans="1:16" x14ac:dyDescent="0.35">
      <c r="A149" t="s">
        <v>356</v>
      </c>
      <c r="B149" t="s">
        <v>357</v>
      </c>
      <c r="C149" t="s">
        <v>26</v>
      </c>
      <c r="D149" t="s">
        <v>358</v>
      </c>
      <c r="E149" t="s">
        <v>20</v>
      </c>
      <c r="F149" t="s">
        <v>68</v>
      </c>
      <c r="G149" t="s">
        <v>47</v>
      </c>
      <c r="H149" s="1">
        <v>41838.620625000003</v>
      </c>
      <c r="I149" s="1">
        <v>41973</v>
      </c>
      <c r="J149" s="17" t="str">
        <f t="shared" si="12"/>
        <v>Filled</v>
      </c>
      <c r="K149">
        <f t="shared" ca="1" si="13"/>
        <v>96</v>
      </c>
      <c r="L149" s="18">
        <f t="shared" ca="1" si="14"/>
        <v>134.3793749999968</v>
      </c>
      <c r="M149" t="str">
        <f t="shared" si="15"/>
        <v>2014</v>
      </c>
      <c r="N149" t="str">
        <f t="shared" si="16"/>
        <v>November</v>
      </c>
      <c r="O149" t="str">
        <f>IFERROR(VLOOKUP(N149,FiscalYear[#All],2,0)," ")</f>
        <v>Q1</v>
      </c>
      <c r="P149" t="str">
        <f t="shared" si="17"/>
        <v>2014</v>
      </c>
    </row>
    <row r="150" spans="1:16" x14ac:dyDescent="0.35">
      <c r="A150" t="s">
        <v>359</v>
      </c>
      <c r="B150" t="s">
        <v>360</v>
      </c>
      <c r="C150" t="s">
        <v>26</v>
      </c>
      <c r="D150" t="s">
        <v>27</v>
      </c>
      <c r="E150" t="s">
        <v>20</v>
      </c>
      <c r="F150" t="s">
        <v>361</v>
      </c>
      <c r="G150" t="s">
        <v>47</v>
      </c>
      <c r="H150" s="1">
        <v>41850.902916666666</v>
      </c>
      <c r="I150" s="1">
        <v>41864</v>
      </c>
      <c r="J150" s="17" t="str">
        <f t="shared" si="12"/>
        <v>Filled</v>
      </c>
      <c r="K150">
        <f t="shared" ca="1" si="13"/>
        <v>11</v>
      </c>
      <c r="L150" s="18">
        <f t="shared" ca="1" si="14"/>
        <v>13.097083333334012</v>
      </c>
      <c r="M150" t="str">
        <f t="shared" si="15"/>
        <v>2014</v>
      </c>
      <c r="N150" t="str">
        <f t="shared" si="16"/>
        <v>August</v>
      </c>
      <c r="O150" t="str">
        <f>IFERROR(VLOOKUP(N150,FiscalYear[#All],2,0)," ")</f>
        <v>Q4</v>
      </c>
      <c r="P150" t="str">
        <f t="shared" si="17"/>
        <v>2014</v>
      </c>
    </row>
    <row r="151" spans="1:16" x14ac:dyDescent="0.35">
      <c r="A151" t="s">
        <v>362</v>
      </c>
      <c r="B151" t="s">
        <v>363</v>
      </c>
      <c r="C151" t="s">
        <v>364</v>
      </c>
      <c r="D151" t="s">
        <v>27</v>
      </c>
      <c r="E151" t="s">
        <v>20</v>
      </c>
      <c r="F151" t="s">
        <v>72</v>
      </c>
      <c r="G151" t="s">
        <v>156</v>
      </c>
      <c r="H151" s="1">
        <v>41856.248541666668</v>
      </c>
      <c r="I151" s="1">
        <v>41943</v>
      </c>
      <c r="J151" s="17" t="str">
        <f t="shared" si="12"/>
        <v>Filled</v>
      </c>
      <c r="K151">
        <f t="shared" ca="1" si="13"/>
        <v>64</v>
      </c>
      <c r="L151" s="18">
        <f t="shared" ca="1" si="14"/>
        <v>86.751458333332266</v>
      </c>
      <c r="M151" t="str">
        <f t="shared" si="15"/>
        <v>2014</v>
      </c>
      <c r="N151" t="str">
        <f t="shared" si="16"/>
        <v>October</v>
      </c>
      <c r="O151" t="str">
        <f>IFERROR(VLOOKUP(N151,FiscalYear[#All],2,0)," ")</f>
        <v>Q1</v>
      </c>
      <c r="P151" t="str">
        <f t="shared" si="17"/>
        <v>2014</v>
      </c>
    </row>
    <row r="152" spans="1:16" x14ac:dyDescent="0.35">
      <c r="A152" t="s">
        <v>365</v>
      </c>
      <c r="B152" t="s">
        <v>366</v>
      </c>
      <c r="C152" t="s">
        <v>18</v>
      </c>
      <c r="D152" t="s">
        <v>19</v>
      </c>
      <c r="E152" t="s">
        <v>20</v>
      </c>
      <c r="F152" t="s">
        <v>21</v>
      </c>
      <c r="G152" t="s">
        <v>47</v>
      </c>
      <c r="H152" s="1">
        <v>41859</v>
      </c>
      <c r="I152" s="1">
        <v>41878</v>
      </c>
      <c r="J152" s="17" t="str">
        <f t="shared" si="12"/>
        <v>Filled</v>
      </c>
      <c r="K152">
        <f t="shared" ca="1" si="13"/>
        <v>14</v>
      </c>
      <c r="L152" s="18">
        <f t="shared" ca="1" si="14"/>
        <v>19</v>
      </c>
      <c r="M152" t="str">
        <f t="shared" si="15"/>
        <v>2014</v>
      </c>
      <c r="N152" t="str">
        <f t="shared" si="16"/>
        <v>August</v>
      </c>
      <c r="O152" t="str">
        <f>IFERROR(VLOOKUP(N152,FiscalYear[#All],2,0)," ")</f>
        <v>Q4</v>
      </c>
      <c r="P152" t="str">
        <f t="shared" si="17"/>
        <v>2014</v>
      </c>
    </row>
    <row r="153" spans="1:16" x14ac:dyDescent="0.35">
      <c r="A153" t="s">
        <v>367</v>
      </c>
      <c r="B153" t="s">
        <v>368</v>
      </c>
      <c r="C153" t="s">
        <v>26</v>
      </c>
      <c r="D153" t="s">
        <v>27</v>
      </c>
      <c r="E153" t="s">
        <v>20</v>
      </c>
      <c r="F153" t="s">
        <v>46</v>
      </c>
      <c r="G153" t="s">
        <v>47</v>
      </c>
      <c r="H153" s="1">
        <v>41871.889085648145</v>
      </c>
      <c r="I153" s="1">
        <v>41919</v>
      </c>
      <c r="J153" s="17" t="str">
        <f t="shared" si="12"/>
        <v>Filled</v>
      </c>
      <c r="K153">
        <f t="shared" ca="1" si="13"/>
        <v>35</v>
      </c>
      <c r="L153" s="18">
        <f t="shared" ca="1" si="14"/>
        <v>47.110914351855172</v>
      </c>
      <c r="M153" t="str">
        <f t="shared" si="15"/>
        <v>2014</v>
      </c>
      <c r="N153" t="str">
        <f t="shared" si="16"/>
        <v>October</v>
      </c>
      <c r="O153" t="str">
        <f>IFERROR(VLOOKUP(N153,FiscalYear[#All],2,0)," ")</f>
        <v>Q1</v>
      </c>
      <c r="P153" t="str">
        <f t="shared" si="17"/>
        <v>2014</v>
      </c>
    </row>
    <row r="154" spans="1:16" x14ac:dyDescent="0.35">
      <c r="A154" t="s">
        <v>369</v>
      </c>
      <c r="B154" t="s">
        <v>370</v>
      </c>
      <c r="C154" t="s">
        <v>18</v>
      </c>
      <c r="D154" t="s">
        <v>27</v>
      </c>
      <c r="E154" t="s">
        <v>20</v>
      </c>
      <c r="F154" t="s">
        <v>21</v>
      </c>
      <c r="G154" t="s">
        <v>156</v>
      </c>
      <c r="H154" s="1">
        <v>41880</v>
      </c>
      <c r="I154" s="1">
        <v>41913</v>
      </c>
      <c r="J154" s="17" t="str">
        <f t="shared" si="12"/>
        <v>Filled</v>
      </c>
      <c r="K154">
        <f t="shared" ca="1" si="13"/>
        <v>24</v>
      </c>
      <c r="L154" s="18">
        <f t="shared" ca="1" si="14"/>
        <v>33</v>
      </c>
      <c r="M154" t="str">
        <f t="shared" si="15"/>
        <v>2014</v>
      </c>
      <c r="N154" t="str">
        <f t="shared" si="16"/>
        <v>October</v>
      </c>
      <c r="O154" t="str">
        <f>IFERROR(VLOOKUP(N154,FiscalYear[#All],2,0)," ")</f>
        <v>Q1</v>
      </c>
      <c r="P154" t="str">
        <f t="shared" si="17"/>
        <v>2014</v>
      </c>
    </row>
    <row r="155" spans="1:16" x14ac:dyDescent="0.35">
      <c r="A155" t="s">
        <v>371</v>
      </c>
      <c r="B155" t="s">
        <v>372</v>
      </c>
      <c r="C155" t="s">
        <v>178</v>
      </c>
      <c r="D155" t="s">
        <v>203</v>
      </c>
      <c r="E155" t="s">
        <v>20</v>
      </c>
      <c r="F155" t="s">
        <v>188</v>
      </c>
      <c r="G155" t="s">
        <v>22</v>
      </c>
      <c r="H155" s="1">
        <v>41890</v>
      </c>
      <c r="I155" s="1">
        <v>41917</v>
      </c>
      <c r="J155" s="17" t="str">
        <f t="shared" si="12"/>
        <v>Filled</v>
      </c>
      <c r="K155">
        <f t="shared" ca="1" si="13"/>
        <v>20</v>
      </c>
      <c r="L155" s="18">
        <f t="shared" ca="1" si="14"/>
        <v>27</v>
      </c>
      <c r="M155" t="str">
        <f t="shared" si="15"/>
        <v>2014</v>
      </c>
      <c r="N155" t="str">
        <f t="shared" si="16"/>
        <v>October</v>
      </c>
      <c r="O155" t="str">
        <f>IFERROR(VLOOKUP(N155,FiscalYear[#All],2,0)," ")</f>
        <v>Q1</v>
      </c>
      <c r="P155" t="str">
        <f t="shared" si="17"/>
        <v>2014</v>
      </c>
    </row>
    <row r="156" spans="1:16" x14ac:dyDescent="0.35">
      <c r="A156" t="s">
        <v>373</v>
      </c>
      <c r="B156" t="s">
        <v>374</v>
      </c>
      <c r="C156" t="s">
        <v>18</v>
      </c>
      <c r="D156" t="s">
        <v>27</v>
      </c>
      <c r="E156" t="s">
        <v>20</v>
      </c>
      <c r="F156" t="s">
        <v>21</v>
      </c>
      <c r="G156" t="s">
        <v>156</v>
      </c>
      <c r="H156" s="1">
        <v>41893</v>
      </c>
      <c r="I156" s="1">
        <v>41922</v>
      </c>
      <c r="J156" s="17" t="str">
        <f t="shared" si="12"/>
        <v>Filled</v>
      </c>
      <c r="K156">
        <f t="shared" ca="1" si="13"/>
        <v>22</v>
      </c>
      <c r="L156" s="18">
        <f t="shared" ca="1" si="14"/>
        <v>29</v>
      </c>
      <c r="M156" t="str">
        <f t="shared" si="15"/>
        <v>2014</v>
      </c>
      <c r="N156" t="str">
        <f t="shared" si="16"/>
        <v>October</v>
      </c>
      <c r="O156" t="str">
        <f>IFERROR(VLOOKUP(N156,FiscalYear[#All],2,0)," ")</f>
        <v>Q1</v>
      </c>
      <c r="P156" t="str">
        <f t="shared" si="17"/>
        <v>2014</v>
      </c>
    </row>
    <row r="157" spans="1:16" x14ac:dyDescent="0.35">
      <c r="A157" t="s">
        <v>375</v>
      </c>
      <c r="B157" t="s">
        <v>376</v>
      </c>
      <c r="C157" t="s">
        <v>377</v>
      </c>
      <c r="D157" t="s">
        <v>378</v>
      </c>
      <c r="E157" t="s">
        <v>20</v>
      </c>
      <c r="F157" t="s">
        <v>292</v>
      </c>
      <c r="G157" t="s">
        <v>156</v>
      </c>
      <c r="H157" s="1">
        <v>41906</v>
      </c>
      <c r="I157" s="1" t="s">
        <v>23</v>
      </c>
      <c r="J157" s="17" t="str">
        <f t="shared" si="12"/>
        <v>Open</v>
      </c>
      <c r="K157">
        <f t="shared" ca="1" si="13"/>
        <v>2161</v>
      </c>
      <c r="L157" s="18">
        <f t="shared" ca="1" si="14"/>
        <v>3024.4963288194413</v>
      </c>
      <c r="M157" t="str">
        <f t="shared" si="15"/>
        <v/>
      </c>
      <c r="N157" t="str">
        <f t="shared" si="16"/>
        <v/>
      </c>
      <c r="O157" t="str">
        <f>IFERROR(VLOOKUP(N157,FiscalYear[#All],2,0)," ")</f>
        <v xml:space="preserve"> </v>
      </c>
      <c r="P157" t="str">
        <f t="shared" si="17"/>
        <v/>
      </c>
    </row>
    <row r="158" spans="1:16" x14ac:dyDescent="0.35">
      <c r="A158" t="s">
        <v>379</v>
      </c>
      <c r="B158" t="s">
        <v>380</v>
      </c>
      <c r="C158" t="s">
        <v>18</v>
      </c>
      <c r="D158" t="s">
        <v>381</v>
      </c>
      <c r="E158" t="s">
        <v>20</v>
      </c>
      <c r="F158" t="s">
        <v>226</v>
      </c>
      <c r="G158" t="s">
        <v>47</v>
      </c>
      <c r="H158" s="1">
        <v>41907</v>
      </c>
      <c r="I158" s="1" t="s">
        <v>23</v>
      </c>
      <c r="J158" s="17" t="str">
        <f t="shared" si="12"/>
        <v>Open</v>
      </c>
      <c r="K158">
        <f t="shared" ca="1" si="13"/>
        <v>2160</v>
      </c>
      <c r="L158" s="18">
        <f t="shared" ca="1" si="14"/>
        <v>3023.4963288194413</v>
      </c>
      <c r="M158" t="str">
        <f t="shared" si="15"/>
        <v/>
      </c>
      <c r="N158" t="str">
        <f t="shared" si="16"/>
        <v/>
      </c>
      <c r="O158" t="str">
        <f>IFERROR(VLOOKUP(N158,FiscalYear[#All],2,0)," ")</f>
        <v xml:space="preserve"> </v>
      </c>
      <c r="P158" t="str">
        <f t="shared" si="17"/>
        <v/>
      </c>
    </row>
    <row r="159" spans="1:16" x14ac:dyDescent="0.35">
      <c r="A159" t="s">
        <v>382</v>
      </c>
      <c r="B159" t="s">
        <v>383</v>
      </c>
      <c r="C159" t="s">
        <v>18</v>
      </c>
      <c r="D159" t="s">
        <v>381</v>
      </c>
      <c r="E159" t="s">
        <v>20</v>
      </c>
      <c r="F159" t="s">
        <v>31</v>
      </c>
      <c r="G159" t="s">
        <v>47</v>
      </c>
      <c r="H159" s="1">
        <v>41907</v>
      </c>
      <c r="I159" s="1">
        <v>41952</v>
      </c>
      <c r="J159" s="17" t="str">
        <f t="shared" si="12"/>
        <v>Filled</v>
      </c>
      <c r="K159">
        <f t="shared" ca="1" si="13"/>
        <v>32</v>
      </c>
      <c r="L159" s="18">
        <f t="shared" ca="1" si="14"/>
        <v>45</v>
      </c>
      <c r="M159" t="str">
        <f t="shared" si="15"/>
        <v>2014</v>
      </c>
      <c r="N159" t="str">
        <f t="shared" si="16"/>
        <v>November</v>
      </c>
      <c r="O159" t="str">
        <f>IFERROR(VLOOKUP(N159,FiscalYear[#All],2,0)," ")</f>
        <v>Q1</v>
      </c>
      <c r="P159" t="str">
        <f t="shared" si="17"/>
        <v>2014</v>
      </c>
    </row>
    <row r="160" spans="1:16" x14ac:dyDescent="0.35">
      <c r="A160" t="s">
        <v>384</v>
      </c>
      <c r="B160" t="s">
        <v>385</v>
      </c>
      <c r="C160" t="s">
        <v>18</v>
      </c>
      <c r="D160" t="s">
        <v>381</v>
      </c>
      <c r="E160" t="s">
        <v>20</v>
      </c>
      <c r="F160" t="s">
        <v>21</v>
      </c>
      <c r="G160" t="s">
        <v>47</v>
      </c>
      <c r="H160" s="1">
        <v>41907</v>
      </c>
      <c r="I160" s="1">
        <v>41949</v>
      </c>
      <c r="J160" s="17" t="str">
        <f t="shared" si="12"/>
        <v>Filled</v>
      </c>
      <c r="K160">
        <f t="shared" ca="1" si="13"/>
        <v>31</v>
      </c>
      <c r="L160" s="18">
        <f t="shared" ca="1" si="14"/>
        <v>42</v>
      </c>
      <c r="M160" t="str">
        <f t="shared" si="15"/>
        <v>2014</v>
      </c>
      <c r="N160" t="str">
        <f t="shared" si="16"/>
        <v>November</v>
      </c>
      <c r="O160" t="str">
        <f>IFERROR(VLOOKUP(N160,FiscalYear[#All],2,0)," ")</f>
        <v>Q1</v>
      </c>
      <c r="P160" t="str">
        <f t="shared" si="17"/>
        <v>2014</v>
      </c>
    </row>
    <row r="161" spans="1:16" x14ac:dyDescent="0.35">
      <c r="A161" t="s">
        <v>386</v>
      </c>
      <c r="B161" t="s">
        <v>387</v>
      </c>
      <c r="C161" t="s">
        <v>178</v>
      </c>
      <c r="D161" t="s">
        <v>203</v>
      </c>
      <c r="E161" t="s">
        <v>20</v>
      </c>
      <c r="F161" t="s">
        <v>292</v>
      </c>
      <c r="G161" t="s">
        <v>22</v>
      </c>
      <c r="H161" s="1">
        <v>41918</v>
      </c>
      <c r="I161" s="1">
        <v>41948</v>
      </c>
      <c r="J161" s="17" t="str">
        <f t="shared" si="12"/>
        <v>Filled</v>
      </c>
      <c r="K161">
        <f t="shared" ca="1" si="13"/>
        <v>23</v>
      </c>
      <c r="L161" s="18">
        <f t="shared" ca="1" si="14"/>
        <v>30</v>
      </c>
      <c r="M161" t="str">
        <f t="shared" si="15"/>
        <v>2014</v>
      </c>
      <c r="N161" t="str">
        <f t="shared" si="16"/>
        <v>November</v>
      </c>
      <c r="O161" t="str">
        <f>IFERROR(VLOOKUP(N161,FiscalYear[#All],2,0)," ")</f>
        <v>Q1</v>
      </c>
      <c r="P161" t="str">
        <f t="shared" si="17"/>
        <v>2014</v>
      </c>
    </row>
    <row r="162" spans="1:16" x14ac:dyDescent="0.35">
      <c r="A162" t="s">
        <v>388</v>
      </c>
      <c r="B162" t="s">
        <v>389</v>
      </c>
      <c r="C162" t="s">
        <v>255</v>
      </c>
      <c r="D162" t="s">
        <v>321</v>
      </c>
      <c r="E162" t="s">
        <v>20</v>
      </c>
      <c r="F162" t="s">
        <v>350</v>
      </c>
      <c r="G162" t="s">
        <v>22</v>
      </c>
      <c r="H162" s="1">
        <v>41920</v>
      </c>
      <c r="I162" s="1" t="s">
        <v>23</v>
      </c>
      <c r="J162" s="17" t="str">
        <f t="shared" si="12"/>
        <v>Open</v>
      </c>
      <c r="K162">
        <f t="shared" ca="1" si="13"/>
        <v>2151</v>
      </c>
      <c r="L162" s="18">
        <f t="shared" ca="1" si="14"/>
        <v>3010.4963288194413</v>
      </c>
      <c r="M162" t="str">
        <f t="shared" si="15"/>
        <v/>
      </c>
      <c r="N162" t="str">
        <f t="shared" si="16"/>
        <v/>
      </c>
      <c r="O162" t="str">
        <f>IFERROR(VLOOKUP(N162,FiscalYear[#All],2,0)," ")</f>
        <v xml:space="preserve"> </v>
      </c>
      <c r="P162" t="str">
        <f t="shared" si="17"/>
        <v/>
      </c>
    </row>
    <row r="163" spans="1:16" x14ac:dyDescent="0.35">
      <c r="A163" t="s">
        <v>390</v>
      </c>
      <c r="B163" t="s">
        <v>391</v>
      </c>
      <c r="C163" t="s">
        <v>18</v>
      </c>
      <c r="D163" t="s">
        <v>27</v>
      </c>
      <c r="E163" t="s">
        <v>20</v>
      </c>
      <c r="F163" t="s">
        <v>21</v>
      </c>
      <c r="G163" t="s">
        <v>22</v>
      </c>
      <c r="H163" s="1">
        <v>41922</v>
      </c>
      <c r="I163" s="1">
        <v>41965</v>
      </c>
      <c r="J163" s="17" t="str">
        <f t="shared" si="12"/>
        <v>Filled</v>
      </c>
      <c r="K163">
        <f t="shared" ca="1" si="13"/>
        <v>31</v>
      </c>
      <c r="L163" s="18">
        <f t="shared" ca="1" si="14"/>
        <v>43</v>
      </c>
      <c r="M163" t="str">
        <f t="shared" si="15"/>
        <v>2014</v>
      </c>
      <c r="N163" t="str">
        <f t="shared" si="16"/>
        <v>November</v>
      </c>
      <c r="O163" t="str">
        <f>IFERROR(VLOOKUP(N163,FiscalYear[#All],2,0)," ")</f>
        <v>Q1</v>
      </c>
      <c r="P163" t="str">
        <f t="shared" si="17"/>
        <v>2014</v>
      </c>
    </row>
    <row r="164" spans="1:16" x14ac:dyDescent="0.35">
      <c r="A164" t="s">
        <v>392</v>
      </c>
      <c r="B164" t="s">
        <v>393</v>
      </c>
      <c r="C164" t="s">
        <v>18</v>
      </c>
      <c r="D164" t="s">
        <v>126</v>
      </c>
      <c r="E164" t="s">
        <v>20</v>
      </c>
      <c r="F164" t="s">
        <v>21</v>
      </c>
      <c r="G164" t="s">
        <v>47</v>
      </c>
      <c r="H164" s="1">
        <v>41936</v>
      </c>
      <c r="I164" s="1">
        <v>41938</v>
      </c>
      <c r="J164" s="17" t="str">
        <f t="shared" si="12"/>
        <v>Filled</v>
      </c>
      <c r="K164">
        <f t="shared" ca="1" si="13"/>
        <v>1</v>
      </c>
      <c r="L164" s="18">
        <f t="shared" ca="1" si="14"/>
        <v>2</v>
      </c>
      <c r="M164" t="str">
        <f t="shared" si="15"/>
        <v>2014</v>
      </c>
      <c r="N164" t="str">
        <f t="shared" si="16"/>
        <v>October</v>
      </c>
      <c r="O164" t="str">
        <f>IFERROR(VLOOKUP(N164,FiscalYear[#All],2,0)," ")</f>
        <v>Q1</v>
      </c>
      <c r="P164" t="str">
        <f t="shared" si="17"/>
        <v>2014</v>
      </c>
    </row>
    <row r="165" spans="1:16" x14ac:dyDescent="0.35">
      <c r="A165" t="s">
        <v>394</v>
      </c>
      <c r="B165" t="s">
        <v>395</v>
      </c>
      <c r="C165" t="s">
        <v>377</v>
      </c>
      <c r="D165" t="s">
        <v>396</v>
      </c>
      <c r="E165" t="s">
        <v>20</v>
      </c>
      <c r="F165" t="s">
        <v>292</v>
      </c>
      <c r="G165" t="s">
        <v>22</v>
      </c>
      <c r="H165" s="1">
        <v>41939</v>
      </c>
      <c r="I165" s="1">
        <v>41964</v>
      </c>
      <c r="J165" s="17" t="str">
        <f t="shared" si="12"/>
        <v>Filled</v>
      </c>
      <c r="K165">
        <f t="shared" ca="1" si="13"/>
        <v>20</v>
      </c>
      <c r="L165" s="18">
        <f t="shared" ca="1" si="14"/>
        <v>25</v>
      </c>
      <c r="M165" t="str">
        <f t="shared" si="15"/>
        <v>2014</v>
      </c>
      <c r="N165" t="str">
        <f t="shared" si="16"/>
        <v>November</v>
      </c>
      <c r="O165" t="str">
        <f>IFERROR(VLOOKUP(N165,FiscalYear[#All],2,0)," ")</f>
        <v>Q1</v>
      </c>
      <c r="P165" t="str">
        <f t="shared" si="17"/>
        <v>2014</v>
      </c>
    </row>
    <row r="166" spans="1:16" x14ac:dyDescent="0.35">
      <c r="A166" t="s">
        <v>397</v>
      </c>
      <c r="B166" t="s">
        <v>398</v>
      </c>
      <c r="C166" t="s">
        <v>161</v>
      </c>
      <c r="D166" t="s">
        <v>27</v>
      </c>
      <c r="E166" t="s">
        <v>20</v>
      </c>
      <c r="F166" t="s">
        <v>399</v>
      </c>
      <c r="G166" t="s">
        <v>22</v>
      </c>
      <c r="H166" s="1">
        <v>41939</v>
      </c>
      <c r="I166" s="1">
        <v>41956</v>
      </c>
      <c r="J166" s="17" t="str">
        <f t="shared" si="12"/>
        <v>Filled</v>
      </c>
      <c r="K166">
        <f t="shared" ca="1" si="13"/>
        <v>14</v>
      </c>
      <c r="L166" s="18">
        <f t="shared" ca="1" si="14"/>
        <v>17</v>
      </c>
      <c r="M166" t="str">
        <f t="shared" si="15"/>
        <v>2014</v>
      </c>
      <c r="N166" t="str">
        <f t="shared" si="16"/>
        <v>November</v>
      </c>
      <c r="O166" t="str">
        <f>IFERROR(VLOOKUP(N166,FiscalYear[#All],2,0)," ")</f>
        <v>Q1</v>
      </c>
      <c r="P166" t="str">
        <f t="shared" si="17"/>
        <v>2014</v>
      </c>
    </row>
    <row r="167" spans="1:16" x14ac:dyDescent="0.35">
      <c r="A167" t="s">
        <v>400</v>
      </c>
      <c r="B167" t="s">
        <v>401</v>
      </c>
      <c r="C167" t="s">
        <v>178</v>
      </c>
      <c r="D167" t="s">
        <v>203</v>
      </c>
      <c r="E167" t="s">
        <v>20</v>
      </c>
      <c r="F167" t="s">
        <v>292</v>
      </c>
      <c r="G167" t="s">
        <v>22</v>
      </c>
      <c r="H167" s="1">
        <v>41940</v>
      </c>
      <c r="I167" s="1">
        <v>41954</v>
      </c>
      <c r="J167" s="17" t="str">
        <f t="shared" si="12"/>
        <v>Filled</v>
      </c>
      <c r="K167">
        <f t="shared" ca="1" si="13"/>
        <v>11</v>
      </c>
      <c r="L167" s="18">
        <f t="shared" ca="1" si="14"/>
        <v>14</v>
      </c>
      <c r="M167" t="str">
        <f t="shared" si="15"/>
        <v>2014</v>
      </c>
      <c r="N167" t="str">
        <f t="shared" si="16"/>
        <v>November</v>
      </c>
      <c r="O167" t="str">
        <f>IFERROR(VLOOKUP(N167,FiscalYear[#All],2,0)," ")</f>
        <v>Q1</v>
      </c>
      <c r="P167" t="str">
        <f t="shared" si="17"/>
        <v>2014</v>
      </c>
    </row>
    <row r="168" spans="1:16" x14ac:dyDescent="0.35">
      <c r="A168" t="s">
        <v>402</v>
      </c>
      <c r="B168" t="s">
        <v>403</v>
      </c>
      <c r="C168" t="s">
        <v>187</v>
      </c>
      <c r="D168" t="s">
        <v>150</v>
      </c>
      <c r="E168" t="s">
        <v>20</v>
      </c>
      <c r="F168" t="s">
        <v>404</v>
      </c>
      <c r="G168" t="s">
        <v>22</v>
      </c>
      <c r="H168" s="1">
        <v>41944</v>
      </c>
      <c r="I168" s="1">
        <v>41977</v>
      </c>
      <c r="J168" s="17" t="str">
        <f t="shared" si="12"/>
        <v>Filled</v>
      </c>
      <c r="K168">
        <f t="shared" ca="1" si="13"/>
        <v>24</v>
      </c>
      <c r="L168" s="18">
        <f t="shared" ca="1" si="14"/>
        <v>33</v>
      </c>
      <c r="M168" t="str">
        <f t="shared" si="15"/>
        <v>2014</v>
      </c>
      <c r="N168" t="str">
        <f t="shared" si="16"/>
        <v>December</v>
      </c>
      <c r="O168" t="str">
        <f>IFERROR(VLOOKUP(N168,FiscalYear[#All],2,0)," ")</f>
        <v>Q1</v>
      </c>
      <c r="P168" t="str">
        <f t="shared" si="17"/>
        <v>2014</v>
      </c>
    </row>
    <row r="169" spans="1:16" x14ac:dyDescent="0.35">
      <c r="A169" t="s">
        <v>405</v>
      </c>
      <c r="B169" t="s">
        <v>406</v>
      </c>
      <c r="C169" t="s">
        <v>26</v>
      </c>
      <c r="D169" t="s">
        <v>27</v>
      </c>
      <c r="E169" t="s">
        <v>20</v>
      </c>
      <c r="F169" t="s">
        <v>407</v>
      </c>
      <c r="G169" t="s">
        <v>47</v>
      </c>
      <c r="H169" s="1">
        <v>41954.579108796293</v>
      </c>
      <c r="I169" s="1">
        <v>41969</v>
      </c>
      <c r="J169" s="17" t="str">
        <f t="shared" si="12"/>
        <v>Filled</v>
      </c>
      <c r="K169">
        <f t="shared" ca="1" si="13"/>
        <v>12</v>
      </c>
      <c r="L169" s="18">
        <f t="shared" ca="1" si="14"/>
        <v>14.42089120370656</v>
      </c>
      <c r="M169" t="str">
        <f t="shared" si="15"/>
        <v>2014</v>
      </c>
      <c r="N169" t="str">
        <f t="shared" si="16"/>
        <v>November</v>
      </c>
      <c r="O169" t="str">
        <f>IFERROR(VLOOKUP(N169,FiscalYear[#All],2,0)," ")</f>
        <v>Q1</v>
      </c>
      <c r="P169" t="str">
        <f t="shared" si="17"/>
        <v>2014</v>
      </c>
    </row>
    <row r="170" spans="1:16" x14ac:dyDescent="0.35">
      <c r="A170" t="s">
        <v>408</v>
      </c>
      <c r="B170" t="s">
        <v>409</v>
      </c>
      <c r="C170" t="s">
        <v>255</v>
      </c>
      <c r="D170" t="s">
        <v>71</v>
      </c>
      <c r="E170" t="s">
        <v>20</v>
      </c>
      <c r="F170" t="s">
        <v>72</v>
      </c>
      <c r="G170" t="s">
        <v>156</v>
      </c>
      <c r="H170" s="1">
        <v>41963</v>
      </c>
      <c r="I170" s="1" t="s">
        <v>23</v>
      </c>
      <c r="J170" s="17" t="str">
        <f t="shared" si="12"/>
        <v>Open</v>
      </c>
      <c r="K170">
        <f t="shared" ca="1" si="13"/>
        <v>2120</v>
      </c>
      <c r="L170" s="18">
        <f t="shared" ca="1" si="14"/>
        <v>2967.4963288194413</v>
      </c>
      <c r="M170" t="str">
        <f t="shared" si="15"/>
        <v/>
      </c>
      <c r="N170" t="str">
        <f t="shared" si="16"/>
        <v/>
      </c>
      <c r="O170" t="str">
        <f>IFERROR(VLOOKUP(N170,FiscalYear[#All],2,0)," ")</f>
        <v xml:space="preserve"> </v>
      </c>
      <c r="P170" t="str">
        <f t="shared" si="17"/>
        <v/>
      </c>
    </row>
    <row r="171" spans="1:16" x14ac:dyDescent="0.35">
      <c r="A171" t="s">
        <v>410</v>
      </c>
      <c r="B171" t="s">
        <v>411</v>
      </c>
      <c r="C171" t="s">
        <v>26</v>
      </c>
      <c r="D171" t="s">
        <v>27</v>
      </c>
      <c r="E171" t="s">
        <v>20</v>
      </c>
      <c r="F171" t="s">
        <v>72</v>
      </c>
      <c r="G171" t="s">
        <v>47</v>
      </c>
      <c r="H171" s="1">
        <v>41963.435740740744</v>
      </c>
      <c r="I171" s="1">
        <v>41976</v>
      </c>
      <c r="J171" s="17" t="str">
        <f t="shared" si="12"/>
        <v>Filled</v>
      </c>
      <c r="K171">
        <f t="shared" ca="1" si="13"/>
        <v>10</v>
      </c>
      <c r="L171" s="18">
        <f t="shared" ca="1" si="14"/>
        <v>12.564259259255778</v>
      </c>
      <c r="M171" t="str">
        <f t="shared" si="15"/>
        <v>2014</v>
      </c>
      <c r="N171" t="str">
        <f t="shared" si="16"/>
        <v>December</v>
      </c>
      <c r="O171" t="str">
        <f>IFERROR(VLOOKUP(N171,FiscalYear[#All],2,0)," ")</f>
        <v>Q1</v>
      </c>
      <c r="P171" t="str">
        <f t="shared" si="17"/>
        <v>2014</v>
      </c>
    </row>
    <row r="172" spans="1:16" x14ac:dyDescent="0.35">
      <c r="A172" t="s">
        <v>412</v>
      </c>
      <c r="B172" t="s">
        <v>413</v>
      </c>
      <c r="C172" t="s">
        <v>26</v>
      </c>
      <c r="D172" t="s">
        <v>27</v>
      </c>
      <c r="E172" t="s">
        <v>20</v>
      </c>
      <c r="F172" t="s">
        <v>68</v>
      </c>
      <c r="G172" t="s">
        <v>47</v>
      </c>
      <c r="H172" s="1">
        <v>41968.522256944445</v>
      </c>
      <c r="I172" s="1">
        <v>41987</v>
      </c>
      <c r="J172" s="17" t="str">
        <f t="shared" si="12"/>
        <v>Filled</v>
      </c>
      <c r="K172">
        <f t="shared" ca="1" si="13"/>
        <v>14</v>
      </c>
      <c r="L172" s="18">
        <f t="shared" ca="1" si="14"/>
        <v>18.477743055555038</v>
      </c>
      <c r="M172" t="str">
        <f t="shared" si="15"/>
        <v>2014</v>
      </c>
      <c r="N172" t="str">
        <f t="shared" si="16"/>
        <v>December</v>
      </c>
      <c r="O172" t="str">
        <f>IFERROR(VLOOKUP(N172,FiscalYear[#All],2,0)," ")</f>
        <v>Q1</v>
      </c>
      <c r="P172" t="str">
        <f t="shared" si="17"/>
        <v>2014</v>
      </c>
    </row>
    <row r="173" spans="1:16" x14ac:dyDescent="0.35">
      <c r="A173" t="s">
        <v>414</v>
      </c>
      <c r="B173" t="s">
        <v>415</v>
      </c>
      <c r="C173" t="s">
        <v>26</v>
      </c>
      <c r="D173" t="s">
        <v>27</v>
      </c>
      <c r="E173" t="s">
        <v>20</v>
      </c>
      <c r="F173" t="s">
        <v>72</v>
      </c>
      <c r="G173" t="s">
        <v>117</v>
      </c>
      <c r="H173" s="1">
        <v>41970.125937500001</v>
      </c>
      <c r="I173" s="1">
        <v>41988</v>
      </c>
      <c r="J173" s="17" t="str">
        <f t="shared" si="12"/>
        <v>Filled</v>
      </c>
      <c r="K173">
        <f t="shared" ca="1" si="13"/>
        <v>13</v>
      </c>
      <c r="L173" s="18">
        <f t="shared" ca="1" si="14"/>
        <v>17.874062499999127</v>
      </c>
      <c r="M173" t="str">
        <f t="shared" si="15"/>
        <v>2014</v>
      </c>
      <c r="N173" t="str">
        <f t="shared" si="16"/>
        <v>December</v>
      </c>
      <c r="O173" t="str">
        <f>IFERROR(VLOOKUP(N173,FiscalYear[#All],2,0)," ")</f>
        <v>Q1</v>
      </c>
      <c r="P173" t="str">
        <f t="shared" si="17"/>
        <v>2014</v>
      </c>
    </row>
    <row r="174" spans="1:16" x14ac:dyDescent="0.35">
      <c r="A174" t="s">
        <v>416</v>
      </c>
      <c r="B174" t="s">
        <v>417</v>
      </c>
      <c r="C174" t="s">
        <v>18</v>
      </c>
      <c r="D174" t="s">
        <v>71</v>
      </c>
      <c r="E174" t="s">
        <v>20</v>
      </c>
      <c r="F174" t="s">
        <v>21</v>
      </c>
      <c r="G174" t="s">
        <v>47</v>
      </c>
      <c r="H174" s="1">
        <v>41981</v>
      </c>
      <c r="I174" s="1" t="s">
        <v>23</v>
      </c>
      <c r="J174" s="17" t="str">
        <f t="shared" si="12"/>
        <v>Open</v>
      </c>
      <c r="K174">
        <f t="shared" ca="1" si="13"/>
        <v>2108</v>
      </c>
      <c r="L174" s="18">
        <f t="shared" ca="1" si="14"/>
        <v>2949.4963288194413</v>
      </c>
      <c r="M174" t="str">
        <f t="shared" si="15"/>
        <v/>
      </c>
      <c r="N174" t="str">
        <f t="shared" si="16"/>
        <v/>
      </c>
      <c r="O174" t="str">
        <f>IFERROR(VLOOKUP(N174,FiscalYear[#All],2,0)," ")</f>
        <v xml:space="preserve"> </v>
      </c>
      <c r="P174" t="str">
        <f t="shared" si="17"/>
        <v/>
      </c>
    </row>
    <row r="175" spans="1:16" x14ac:dyDescent="0.35">
      <c r="A175" t="s">
        <v>418</v>
      </c>
      <c r="B175" t="s">
        <v>419</v>
      </c>
      <c r="C175" t="s">
        <v>18</v>
      </c>
      <c r="D175" t="s">
        <v>126</v>
      </c>
      <c r="E175" t="s">
        <v>20</v>
      </c>
      <c r="F175" t="s">
        <v>21</v>
      </c>
      <c r="G175" t="s">
        <v>305</v>
      </c>
      <c r="H175" s="1">
        <v>41981</v>
      </c>
      <c r="I175" s="1">
        <v>41983</v>
      </c>
      <c r="J175" s="17" t="str">
        <f t="shared" si="12"/>
        <v>Filled</v>
      </c>
      <c r="K175">
        <f t="shared" ca="1" si="13"/>
        <v>3</v>
      </c>
      <c r="L175" s="18">
        <f t="shared" ca="1" si="14"/>
        <v>2</v>
      </c>
      <c r="M175" t="str">
        <f t="shared" si="15"/>
        <v>2014</v>
      </c>
      <c r="N175" t="str">
        <f t="shared" si="16"/>
        <v>December</v>
      </c>
      <c r="O175" t="str">
        <f>IFERROR(VLOOKUP(N175,FiscalYear[#All],2,0)," ")</f>
        <v>Q1</v>
      </c>
      <c r="P175" t="str">
        <f t="shared" si="17"/>
        <v>2014</v>
      </c>
    </row>
    <row r="176" spans="1:16" x14ac:dyDescent="0.35">
      <c r="A176" t="s">
        <v>420</v>
      </c>
      <c r="B176" t="s">
        <v>421</v>
      </c>
      <c r="C176" t="s">
        <v>18</v>
      </c>
      <c r="D176" t="s">
        <v>126</v>
      </c>
      <c r="E176" t="s">
        <v>20</v>
      </c>
      <c r="F176" t="s">
        <v>21</v>
      </c>
      <c r="G176" t="s">
        <v>305</v>
      </c>
      <c r="H176" s="1">
        <v>41981</v>
      </c>
      <c r="I176" s="1">
        <v>41984</v>
      </c>
      <c r="J176" s="17" t="str">
        <f t="shared" si="12"/>
        <v>Filled</v>
      </c>
      <c r="K176">
        <f t="shared" ca="1" si="13"/>
        <v>4</v>
      </c>
      <c r="L176" s="18">
        <f t="shared" ca="1" si="14"/>
        <v>3</v>
      </c>
      <c r="M176" t="str">
        <f t="shared" si="15"/>
        <v>2014</v>
      </c>
      <c r="N176" t="str">
        <f t="shared" si="16"/>
        <v>December</v>
      </c>
      <c r="O176" t="str">
        <f>IFERROR(VLOOKUP(N176,FiscalYear[#All],2,0)," ")</f>
        <v>Q1</v>
      </c>
      <c r="P176" t="str">
        <f t="shared" si="17"/>
        <v>2014</v>
      </c>
    </row>
    <row r="177" spans="1:16" x14ac:dyDescent="0.35">
      <c r="A177" t="s">
        <v>422</v>
      </c>
      <c r="B177" t="s">
        <v>423</v>
      </c>
      <c r="C177" t="s">
        <v>18</v>
      </c>
      <c r="D177" t="s">
        <v>126</v>
      </c>
      <c r="E177" t="s">
        <v>20</v>
      </c>
      <c r="F177" t="s">
        <v>31</v>
      </c>
      <c r="G177" t="s">
        <v>47</v>
      </c>
      <c r="H177" s="1">
        <v>41981</v>
      </c>
      <c r="I177" s="1">
        <v>41988</v>
      </c>
      <c r="J177" s="17" t="str">
        <f t="shared" si="12"/>
        <v>Filled</v>
      </c>
      <c r="K177">
        <f t="shared" ca="1" si="13"/>
        <v>6</v>
      </c>
      <c r="L177" s="18">
        <f t="shared" ca="1" si="14"/>
        <v>7</v>
      </c>
      <c r="M177" t="str">
        <f t="shared" si="15"/>
        <v>2014</v>
      </c>
      <c r="N177" t="str">
        <f t="shared" si="16"/>
        <v>December</v>
      </c>
      <c r="O177" t="str">
        <f>IFERROR(VLOOKUP(N177,FiscalYear[#All],2,0)," ")</f>
        <v>Q1</v>
      </c>
      <c r="P177" t="str">
        <f t="shared" si="17"/>
        <v>2014</v>
      </c>
    </row>
    <row r="178" spans="1:16" x14ac:dyDescent="0.35">
      <c r="A178" t="s">
        <v>424</v>
      </c>
      <c r="B178" t="s">
        <v>425</v>
      </c>
      <c r="C178" t="s">
        <v>255</v>
      </c>
      <c r="D178" t="s">
        <v>426</v>
      </c>
      <c r="E178" t="s">
        <v>20</v>
      </c>
      <c r="F178" t="s">
        <v>350</v>
      </c>
      <c r="G178" t="s">
        <v>47</v>
      </c>
      <c r="H178" s="1">
        <v>41983</v>
      </c>
      <c r="I178" s="1">
        <v>41985</v>
      </c>
      <c r="J178" s="17" t="str">
        <f t="shared" si="12"/>
        <v>Filled</v>
      </c>
      <c r="K178">
        <f t="shared" ca="1" si="13"/>
        <v>3</v>
      </c>
      <c r="L178" s="18">
        <f t="shared" ca="1" si="14"/>
        <v>2</v>
      </c>
      <c r="M178" t="str">
        <f t="shared" si="15"/>
        <v>2014</v>
      </c>
      <c r="N178" t="str">
        <f t="shared" si="16"/>
        <v>December</v>
      </c>
      <c r="O178" t="str">
        <f>IFERROR(VLOOKUP(N178,FiscalYear[#All],2,0)," ")</f>
        <v>Q1</v>
      </c>
      <c r="P178" t="str">
        <f t="shared" si="17"/>
        <v>2014</v>
      </c>
    </row>
    <row r="179" spans="1:16" x14ac:dyDescent="0.35">
      <c r="A179" t="s">
        <v>427</v>
      </c>
      <c r="B179" t="s">
        <v>428</v>
      </c>
      <c r="C179" t="s">
        <v>429</v>
      </c>
      <c r="D179" t="s">
        <v>27</v>
      </c>
      <c r="E179" t="s">
        <v>20</v>
      </c>
      <c r="F179" t="s">
        <v>404</v>
      </c>
      <c r="G179" t="s">
        <v>22</v>
      </c>
      <c r="H179" s="1">
        <v>41985</v>
      </c>
      <c r="I179" s="1" t="s">
        <v>23</v>
      </c>
      <c r="J179" s="17" t="str">
        <f t="shared" si="12"/>
        <v>Open</v>
      </c>
      <c r="K179">
        <f t="shared" ca="1" si="13"/>
        <v>2104</v>
      </c>
      <c r="L179" s="18">
        <f t="shared" ca="1" si="14"/>
        <v>2945.4963288194413</v>
      </c>
      <c r="M179" t="str">
        <f t="shared" si="15"/>
        <v/>
      </c>
      <c r="N179" t="str">
        <f t="shared" si="16"/>
        <v/>
      </c>
      <c r="O179" t="str">
        <f>IFERROR(VLOOKUP(N179,FiscalYear[#All],2,0)," ")</f>
        <v xml:space="preserve"> </v>
      </c>
      <c r="P179" t="str">
        <f t="shared" si="17"/>
        <v/>
      </c>
    </row>
    <row r="180" spans="1:16" x14ac:dyDescent="0.35">
      <c r="A180" t="s">
        <v>430</v>
      </c>
      <c r="B180" t="s">
        <v>431</v>
      </c>
      <c r="C180" t="s">
        <v>18</v>
      </c>
      <c r="D180" t="s">
        <v>71</v>
      </c>
      <c r="E180" t="s">
        <v>20</v>
      </c>
      <c r="F180" t="s">
        <v>21</v>
      </c>
      <c r="G180" t="s">
        <v>22</v>
      </c>
      <c r="H180" s="1">
        <v>41985</v>
      </c>
      <c r="I180" s="1">
        <v>41988</v>
      </c>
      <c r="J180" s="17" t="str">
        <f t="shared" si="12"/>
        <v>Filled</v>
      </c>
      <c r="K180">
        <f t="shared" ca="1" si="13"/>
        <v>2</v>
      </c>
      <c r="L180" s="18">
        <f t="shared" ca="1" si="14"/>
        <v>3</v>
      </c>
      <c r="M180" t="str">
        <f t="shared" si="15"/>
        <v>2014</v>
      </c>
      <c r="N180" t="str">
        <f t="shared" si="16"/>
        <v>December</v>
      </c>
      <c r="O180" t="str">
        <f>IFERROR(VLOOKUP(N180,FiscalYear[#All],2,0)," ")</f>
        <v>Q1</v>
      </c>
      <c r="P180" t="str">
        <f t="shared" si="17"/>
        <v>2014</v>
      </c>
    </row>
    <row r="181" spans="1:16" x14ac:dyDescent="0.35">
      <c r="A181" t="s">
        <v>432</v>
      </c>
      <c r="B181" t="s">
        <v>433</v>
      </c>
      <c r="C181" t="s">
        <v>18</v>
      </c>
      <c r="D181" t="s">
        <v>19</v>
      </c>
      <c r="E181" t="s">
        <v>20</v>
      </c>
      <c r="F181" t="s">
        <v>21</v>
      </c>
      <c r="G181" t="s">
        <v>47</v>
      </c>
      <c r="H181" s="1">
        <v>41985</v>
      </c>
      <c r="I181" s="1">
        <v>41987</v>
      </c>
      <c r="J181" s="17" t="str">
        <f t="shared" si="12"/>
        <v>Filled</v>
      </c>
      <c r="K181">
        <f t="shared" ca="1" si="13"/>
        <v>1</v>
      </c>
      <c r="L181" s="18">
        <f t="shared" ca="1" si="14"/>
        <v>2</v>
      </c>
      <c r="M181" t="str">
        <f t="shared" si="15"/>
        <v>2014</v>
      </c>
      <c r="N181" t="str">
        <f t="shared" si="16"/>
        <v>December</v>
      </c>
      <c r="O181" t="str">
        <f>IFERROR(VLOOKUP(N181,FiscalYear[#All],2,0)," ")</f>
        <v>Q1</v>
      </c>
      <c r="P181" t="str">
        <f t="shared" si="17"/>
        <v>2014</v>
      </c>
    </row>
    <row r="182" spans="1:16" x14ac:dyDescent="0.35">
      <c r="A182" t="s">
        <v>434</v>
      </c>
      <c r="B182" t="s">
        <v>435</v>
      </c>
      <c r="C182" t="s">
        <v>18</v>
      </c>
      <c r="D182" t="s">
        <v>27</v>
      </c>
      <c r="E182" t="s">
        <v>20</v>
      </c>
      <c r="F182" t="s">
        <v>21</v>
      </c>
      <c r="G182" t="s">
        <v>117</v>
      </c>
      <c r="H182" s="1">
        <v>41988</v>
      </c>
      <c r="I182" s="1">
        <v>41988</v>
      </c>
      <c r="J182" s="17" t="str">
        <f t="shared" si="12"/>
        <v>Filled</v>
      </c>
      <c r="K182">
        <f t="shared" ca="1" si="13"/>
        <v>1</v>
      </c>
      <c r="L182" s="18">
        <f t="shared" ca="1" si="14"/>
        <v>0</v>
      </c>
      <c r="M182" t="str">
        <f t="shared" si="15"/>
        <v>2014</v>
      </c>
      <c r="N182" t="str">
        <f t="shared" si="16"/>
        <v>December</v>
      </c>
      <c r="O182" t="str">
        <f>IFERROR(VLOOKUP(N182,FiscalYear[#All],2,0)," ")</f>
        <v>Q1</v>
      </c>
      <c r="P182" t="str">
        <f t="shared" si="17"/>
        <v>2014</v>
      </c>
    </row>
    <row r="183" spans="1:16" x14ac:dyDescent="0.35">
      <c r="A183" t="s">
        <v>436</v>
      </c>
      <c r="B183" t="s">
        <v>437</v>
      </c>
      <c r="C183" t="s">
        <v>18</v>
      </c>
      <c r="D183" t="s">
        <v>19</v>
      </c>
      <c r="E183" t="s">
        <v>20</v>
      </c>
      <c r="F183" t="s">
        <v>21</v>
      </c>
      <c r="G183" t="s">
        <v>22</v>
      </c>
      <c r="H183" s="1">
        <v>42006</v>
      </c>
      <c r="I183" s="1">
        <v>42294</v>
      </c>
      <c r="J183" s="17" t="str">
        <f t="shared" si="12"/>
        <v>Filled</v>
      </c>
      <c r="K183">
        <f t="shared" ca="1" si="13"/>
        <v>206</v>
      </c>
      <c r="L183" s="18">
        <f t="shared" ca="1" si="14"/>
        <v>288</v>
      </c>
      <c r="M183" t="str">
        <f t="shared" si="15"/>
        <v>2015</v>
      </c>
      <c r="N183" t="str">
        <f t="shared" si="16"/>
        <v>October</v>
      </c>
      <c r="O183" t="str">
        <f>IFERROR(VLOOKUP(N183,FiscalYear[#All],2,0)," ")</f>
        <v>Q1</v>
      </c>
      <c r="P183" t="str">
        <f t="shared" si="17"/>
        <v>2015</v>
      </c>
    </row>
    <row r="184" spans="1:16" x14ac:dyDescent="0.35">
      <c r="A184" t="s">
        <v>438</v>
      </c>
      <c r="B184" t="s">
        <v>439</v>
      </c>
      <c r="C184" t="s">
        <v>440</v>
      </c>
      <c r="D184" t="s">
        <v>27</v>
      </c>
      <c r="E184" t="s">
        <v>20</v>
      </c>
      <c r="F184" t="s">
        <v>184</v>
      </c>
      <c r="G184" t="s">
        <v>156</v>
      </c>
      <c r="H184" s="1">
        <v>42009.144699074073</v>
      </c>
      <c r="I184" s="1">
        <v>42244</v>
      </c>
      <c r="J184" s="17" t="str">
        <f t="shared" si="12"/>
        <v>Filled</v>
      </c>
      <c r="K184">
        <f t="shared" ca="1" si="13"/>
        <v>170</v>
      </c>
      <c r="L184" s="18">
        <f t="shared" ca="1" si="14"/>
        <v>234.85530092592671</v>
      </c>
      <c r="M184" t="str">
        <f t="shared" si="15"/>
        <v>2015</v>
      </c>
      <c r="N184" t="str">
        <f t="shared" si="16"/>
        <v>August</v>
      </c>
      <c r="O184" t="str">
        <f>IFERROR(VLOOKUP(N184,FiscalYear[#All],2,0)," ")</f>
        <v>Q4</v>
      </c>
      <c r="P184" t="str">
        <f t="shared" si="17"/>
        <v>2015</v>
      </c>
    </row>
    <row r="185" spans="1:16" x14ac:dyDescent="0.35">
      <c r="A185" t="s">
        <v>441</v>
      </c>
      <c r="B185" t="s">
        <v>442</v>
      </c>
      <c r="C185" t="s">
        <v>377</v>
      </c>
      <c r="D185" t="s">
        <v>396</v>
      </c>
      <c r="E185" t="s">
        <v>20</v>
      </c>
      <c r="F185" t="s">
        <v>404</v>
      </c>
      <c r="G185" t="s">
        <v>47</v>
      </c>
      <c r="H185" s="1">
        <v>42011</v>
      </c>
      <c r="I185" s="1">
        <v>42036</v>
      </c>
      <c r="J185" s="17" t="str">
        <f t="shared" si="12"/>
        <v>Filled</v>
      </c>
      <c r="K185">
        <f t="shared" ca="1" si="13"/>
        <v>18</v>
      </c>
      <c r="L185" s="18">
        <f t="shared" ca="1" si="14"/>
        <v>25</v>
      </c>
      <c r="M185" t="str">
        <f t="shared" si="15"/>
        <v>2015</v>
      </c>
      <c r="N185" t="str">
        <f t="shared" si="16"/>
        <v>February</v>
      </c>
      <c r="O185" t="str">
        <f>IFERROR(VLOOKUP(N185,FiscalYear[#All],2,0)," ")</f>
        <v>Q2</v>
      </c>
      <c r="P185" t="str">
        <f t="shared" si="17"/>
        <v>2015</v>
      </c>
    </row>
    <row r="186" spans="1:16" x14ac:dyDescent="0.35">
      <c r="A186" t="s">
        <v>443</v>
      </c>
      <c r="B186" t="s">
        <v>444</v>
      </c>
      <c r="C186" t="s">
        <v>18</v>
      </c>
      <c r="D186" t="s">
        <v>150</v>
      </c>
      <c r="E186" t="s">
        <v>20</v>
      </c>
      <c r="F186" t="s">
        <v>21</v>
      </c>
      <c r="G186" t="s">
        <v>22</v>
      </c>
      <c r="H186" s="1">
        <v>42013</v>
      </c>
      <c r="I186" s="1">
        <v>42105</v>
      </c>
      <c r="J186" s="17" t="str">
        <f t="shared" si="12"/>
        <v>Filled</v>
      </c>
      <c r="K186">
        <f t="shared" ca="1" si="13"/>
        <v>66</v>
      </c>
      <c r="L186" s="18">
        <f t="shared" ca="1" si="14"/>
        <v>92</v>
      </c>
      <c r="M186" t="str">
        <f t="shared" si="15"/>
        <v>2015</v>
      </c>
      <c r="N186" t="str">
        <f t="shared" si="16"/>
        <v>April</v>
      </c>
      <c r="O186" t="str">
        <f>IFERROR(VLOOKUP(N186,FiscalYear[#All],2,0)," ")</f>
        <v>Q3</v>
      </c>
      <c r="P186" t="str">
        <f t="shared" si="17"/>
        <v>2015</v>
      </c>
    </row>
    <row r="187" spans="1:16" x14ac:dyDescent="0.35">
      <c r="A187" t="s">
        <v>445</v>
      </c>
      <c r="B187" t="s">
        <v>446</v>
      </c>
      <c r="C187" t="s">
        <v>364</v>
      </c>
      <c r="D187" t="s">
        <v>27</v>
      </c>
      <c r="E187" t="s">
        <v>20</v>
      </c>
      <c r="F187" t="s">
        <v>72</v>
      </c>
      <c r="G187" t="s">
        <v>47</v>
      </c>
      <c r="H187" s="1">
        <v>42019.732743055552</v>
      </c>
      <c r="I187" s="1">
        <v>42329</v>
      </c>
      <c r="J187" s="17" t="str">
        <f t="shared" si="12"/>
        <v>Filled</v>
      </c>
      <c r="K187">
        <f t="shared" ca="1" si="13"/>
        <v>222</v>
      </c>
      <c r="L187" s="18">
        <f t="shared" ca="1" si="14"/>
        <v>309.26725694444758</v>
      </c>
      <c r="M187" t="str">
        <f t="shared" si="15"/>
        <v>2015</v>
      </c>
      <c r="N187" t="str">
        <f t="shared" si="16"/>
        <v>November</v>
      </c>
      <c r="O187" t="str">
        <f>IFERROR(VLOOKUP(N187,FiscalYear[#All],2,0)," ")</f>
        <v>Q1</v>
      </c>
      <c r="P187" t="str">
        <f t="shared" si="17"/>
        <v>2015</v>
      </c>
    </row>
    <row r="188" spans="1:16" x14ac:dyDescent="0.35">
      <c r="A188" t="s">
        <v>447</v>
      </c>
      <c r="B188" t="s">
        <v>448</v>
      </c>
      <c r="C188" t="s">
        <v>18</v>
      </c>
      <c r="D188" t="s">
        <v>150</v>
      </c>
      <c r="E188" t="s">
        <v>20</v>
      </c>
      <c r="F188" t="s">
        <v>21</v>
      </c>
      <c r="G188" t="s">
        <v>22</v>
      </c>
      <c r="H188" s="1">
        <v>42020</v>
      </c>
      <c r="I188" s="1">
        <v>42186</v>
      </c>
      <c r="J188" s="17" t="str">
        <f t="shared" si="12"/>
        <v>Filled</v>
      </c>
      <c r="K188">
        <f t="shared" ca="1" si="13"/>
        <v>119</v>
      </c>
      <c r="L188" s="18">
        <f t="shared" ca="1" si="14"/>
        <v>166</v>
      </c>
      <c r="M188" t="str">
        <f t="shared" si="15"/>
        <v>2015</v>
      </c>
      <c r="N188" t="str">
        <f t="shared" si="16"/>
        <v>July</v>
      </c>
      <c r="O188" t="str">
        <f>IFERROR(VLOOKUP(N188,FiscalYear[#All],2,0)," ")</f>
        <v>Q4</v>
      </c>
      <c r="P188" t="str">
        <f t="shared" si="17"/>
        <v>2015</v>
      </c>
    </row>
    <row r="189" spans="1:16" x14ac:dyDescent="0.35">
      <c r="A189" t="s">
        <v>449</v>
      </c>
      <c r="B189" t="s">
        <v>450</v>
      </c>
      <c r="C189" t="s">
        <v>18</v>
      </c>
      <c r="D189" t="s">
        <v>150</v>
      </c>
      <c r="E189" t="s">
        <v>20</v>
      </c>
      <c r="F189" t="s">
        <v>21</v>
      </c>
      <c r="G189" t="s">
        <v>47</v>
      </c>
      <c r="H189" s="1">
        <v>42020</v>
      </c>
      <c r="I189" s="1">
        <v>42202</v>
      </c>
      <c r="J189" s="17" t="str">
        <f t="shared" si="12"/>
        <v>Filled</v>
      </c>
      <c r="K189">
        <f t="shared" ca="1" si="13"/>
        <v>131</v>
      </c>
      <c r="L189" s="18">
        <f t="shared" ca="1" si="14"/>
        <v>182</v>
      </c>
      <c r="M189" t="str">
        <f t="shared" si="15"/>
        <v>2015</v>
      </c>
      <c r="N189" t="str">
        <f t="shared" si="16"/>
        <v>July</v>
      </c>
      <c r="O189" t="str">
        <f>IFERROR(VLOOKUP(N189,FiscalYear[#All],2,0)," ")</f>
        <v>Q4</v>
      </c>
      <c r="P189" t="str">
        <f t="shared" si="17"/>
        <v>2015</v>
      </c>
    </row>
    <row r="190" spans="1:16" x14ac:dyDescent="0.35">
      <c r="A190" t="s">
        <v>451</v>
      </c>
      <c r="B190" t="s">
        <v>452</v>
      </c>
      <c r="C190" t="s">
        <v>18</v>
      </c>
      <c r="D190" t="s">
        <v>150</v>
      </c>
      <c r="E190" t="s">
        <v>20</v>
      </c>
      <c r="F190" t="s">
        <v>21</v>
      </c>
      <c r="G190" t="s">
        <v>22</v>
      </c>
      <c r="H190" s="1">
        <v>42020</v>
      </c>
      <c r="I190" s="1">
        <v>42210</v>
      </c>
      <c r="J190" s="17" t="str">
        <f t="shared" si="12"/>
        <v>Filled</v>
      </c>
      <c r="K190">
        <f t="shared" ca="1" si="13"/>
        <v>136</v>
      </c>
      <c r="L190" s="18">
        <f t="shared" ca="1" si="14"/>
        <v>190</v>
      </c>
      <c r="M190" t="str">
        <f t="shared" si="15"/>
        <v>2015</v>
      </c>
      <c r="N190" t="str">
        <f t="shared" si="16"/>
        <v>July</v>
      </c>
      <c r="O190" t="str">
        <f>IFERROR(VLOOKUP(N190,FiscalYear[#All],2,0)," ")</f>
        <v>Q4</v>
      </c>
      <c r="P190" t="str">
        <f t="shared" si="17"/>
        <v>2015</v>
      </c>
    </row>
    <row r="191" spans="1:16" x14ac:dyDescent="0.35">
      <c r="A191" t="s">
        <v>453</v>
      </c>
      <c r="B191" t="s">
        <v>454</v>
      </c>
      <c r="C191" t="s">
        <v>18</v>
      </c>
      <c r="D191" t="s">
        <v>126</v>
      </c>
      <c r="E191" t="s">
        <v>20</v>
      </c>
      <c r="F191" t="s">
        <v>21</v>
      </c>
      <c r="G191" t="s">
        <v>22</v>
      </c>
      <c r="H191" s="1">
        <v>42020</v>
      </c>
      <c r="I191" s="1">
        <v>42324</v>
      </c>
      <c r="J191" s="17" t="str">
        <f t="shared" si="12"/>
        <v>Filled</v>
      </c>
      <c r="K191">
        <f t="shared" ca="1" si="13"/>
        <v>217</v>
      </c>
      <c r="L191" s="18">
        <f t="shared" ca="1" si="14"/>
        <v>304</v>
      </c>
      <c r="M191" t="str">
        <f t="shared" si="15"/>
        <v>2015</v>
      </c>
      <c r="N191" t="str">
        <f t="shared" si="16"/>
        <v>November</v>
      </c>
      <c r="O191" t="str">
        <f>IFERROR(VLOOKUP(N191,FiscalYear[#All],2,0)," ")</f>
        <v>Q1</v>
      </c>
      <c r="P191" t="str">
        <f t="shared" si="17"/>
        <v>2015</v>
      </c>
    </row>
    <row r="192" spans="1:16" x14ac:dyDescent="0.35">
      <c r="A192" t="s">
        <v>455</v>
      </c>
      <c r="B192" t="s">
        <v>456</v>
      </c>
      <c r="C192" t="s">
        <v>36</v>
      </c>
      <c r="D192" t="s">
        <v>150</v>
      </c>
      <c r="E192" t="s">
        <v>20</v>
      </c>
      <c r="F192" t="s">
        <v>21</v>
      </c>
      <c r="G192" t="s">
        <v>156</v>
      </c>
      <c r="H192" s="1">
        <v>42023</v>
      </c>
      <c r="I192" s="1">
        <v>42335</v>
      </c>
      <c r="J192" s="17" t="str">
        <f t="shared" si="12"/>
        <v>Filled</v>
      </c>
      <c r="K192">
        <f t="shared" ca="1" si="13"/>
        <v>225</v>
      </c>
      <c r="L192" s="18">
        <f t="shared" ca="1" si="14"/>
        <v>312</v>
      </c>
      <c r="M192" t="str">
        <f t="shared" si="15"/>
        <v>2015</v>
      </c>
      <c r="N192" t="str">
        <f t="shared" si="16"/>
        <v>November</v>
      </c>
      <c r="O192" t="str">
        <f>IFERROR(VLOOKUP(N192,FiscalYear[#All],2,0)," ")</f>
        <v>Q1</v>
      </c>
      <c r="P192" t="str">
        <f t="shared" si="17"/>
        <v>2015</v>
      </c>
    </row>
    <row r="193" spans="1:16" x14ac:dyDescent="0.35">
      <c r="A193" t="s">
        <v>457</v>
      </c>
      <c r="B193" t="s">
        <v>458</v>
      </c>
      <c r="C193" t="s">
        <v>36</v>
      </c>
      <c r="D193" t="s">
        <v>126</v>
      </c>
      <c r="E193" t="s">
        <v>20</v>
      </c>
      <c r="F193" t="s">
        <v>21</v>
      </c>
      <c r="G193" t="s">
        <v>22</v>
      </c>
      <c r="H193" s="1">
        <v>42023</v>
      </c>
      <c r="I193" s="1">
        <v>42091</v>
      </c>
      <c r="J193" s="17" t="str">
        <f t="shared" si="12"/>
        <v>Filled</v>
      </c>
      <c r="K193">
        <f t="shared" ca="1" si="13"/>
        <v>50</v>
      </c>
      <c r="L193" s="18">
        <f t="shared" ca="1" si="14"/>
        <v>68</v>
      </c>
      <c r="M193" t="str">
        <f t="shared" si="15"/>
        <v>2015</v>
      </c>
      <c r="N193" t="str">
        <f t="shared" si="16"/>
        <v>March</v>
      </c>
      <c r="O193" t="str">
        <f>IFERROR(VLOOKUP(N193,FiscalYear[#All],2,0)," ")</f>
        <v>Q2</v>
      </c>
      <c r="P193" t="str">
        <f t="shared" si="17"/>
        <v>2015</v>
      </c>
    </row>
    <row r="194" spans="1:16" x14ac:dyDescent="0.35">
      <c r="A194" t="s">
        <v>459</v>
      </c>
      <c r="B194" t="s">
        <v>460</v>
      </c>
      <c r="C194" t="s">
        <v>26</v>
      </c>
      <c r="D194" t="s">
        <v>27</v>
      </c>
      <c r="E194" t="s">
        <v>20</v>
      </c>
      <c r="F194" t="s">
        <v>72</v>
      </c>
      <c r="G194" t="s">
        <v>47</v>
      </c>
      <c r="H194" s="1">
        <v>42023.272013888891</v>
      </c>
      <c r="I194" s="1">
        <v>42204</v>
      </c>
      <c r="J194" s="17" t="str">
        <f t="shared" si="12"/>
        <v>Filled</v>
      </c>
      <c r="K194">
        <f t="shared" ca="1" si="13"/>
        <v>130</v>
      </c>
      <c r="L194" s="18">
        <f t="shared" ca="1" si="14"/>
        <v>180.7279861111092</v>
      </c>
      <c r="M194" t="str">
        <f t="shared" si="15"/>
        <v>2015</v>
      </c>
      <c r="N194" t="str">
        <f t="shared" si="16"/>
        <v>July</v>
      </c>
      <c r="O194" t="str">
        <f>IFERROR(VLOOKUP(N194,FiscalYear[#All],2,0)," ")</f>
        <v>Q4</v>
      </c>
      <c r="P194" t="str">
        <f t="shared" si="17"/>
        <v>2015</v>
      </c>
    </row>
    <row r="195" spans="1:16" x14ac:dyDescent="0.35">
      <c r="A195" t="s">
        <v>461</v>
      </c>
      <c r="B195" t="s">
        <v>462</v>
      </c>
      <c r="C195" t="s">
        <v>26</v>
      </c>
      <c r="D195" t="s">
        <v>27</v>
      </c>
      <c r="E195" t="s">
        <v>20</v>
      </c>
      <c r="F195" t="s">
        <v>72</v>
      </c>
      <c r="G195" t="s">
        <v>47</v>
      </c>
      <c r="H195" s="1">
        <v>42024.723935185182</v>
      </c>
      <c r="I195" s="1">
        <v>42171</v>
      </c>
      <c r="J195" s="17" t="str">
        <f t="shared" ref="J195:J258" si="18">IF(I195="","Open","Filled")</f>
        <v>Filled</v>
      </c>
      <c r="K195">
        <f t="shared" ref="K195:K258" ca="1" si="19">IF(J195="Filled",NETWORKDAYS(H195,I195),NETWORKDAYS(H195,TODAY()))</f>
        <v>106</v>
      </c>
      <c r="L195" s="18">
        <f t="shared" ref="L195:L258" ca="1" si="20">IF(J195="Filled",I195-H195,NOW()-H195)</f>
        <v>146.2760648148178</v>
      </c>
      <c r="M195" t="str">
        <f t="shared" ref="M195:M258" si="21">IFERROR(TEXT(I195,"YYYY")," ")</f>
        <v>2015</v>
      </c>
      <c r="N195" t="str">
        <f t="shared" ref="N195:N258" si="22">IFERROR(TEXT(I195,"MMMM")," ")</f>
        <v>June</v>
      </c>
      <c r="O195" t="str">
        <f>IFERROR(VLOOKUP(N195,FiscalYear[#All],2,0)," ")</f>
        <v>Q3</v>
      </c>
      <c r="P195" t="str">
        <f t="shared" ref="P195:P258" si="23">IFERROR(TEXT(I195,"YYYY"),"")</f>
        <v>2015</v>
      </c>
    </row>
    <row r="196" spans="1:16" x14ac:dyDescent="0.35">
      <c r="A196" t="s">
        <v>463</v>
      </c>
      <c r="B196" t="s">
        <v>464</v>
      </c>
      <c r="C196" t="s">
        <v>18</v>
      </c>
      <c r="D196" t="s">
        <v>19</v>
      </c>
      <c r="E196" t="s">
        <v>20</v>
      </c>
      <c r="F196" t="s">
        <v>21</v>
      </c>
      <c r="G196" t="s">
        <v>47</v>
      </c>
      <c r="H196" s="1">
        <v>42031</v>
      </c>
      <c r="I196" s="1">
        <v>42143</v>
      </c>
      <c r="J196" s="17" t="str">
        <f t="shared" si="18"/>
        <v>Filled</v>
      </c>
      <c r="K196">
        <f t="shared" ca="1" si="19"/>
        <v>81</v>
      </c>
      <c r="L196" s="18">
        <f t="shared" ca="1" si="20"/>
        <v>112</v>
      </c>
      <c r="M196" t="str">
        <f t="shared" si="21"/>
        <v>2015</v>
      </c>
      <c r="N196" t="str">
        <f t="shared" si="22"/>
        <v>May</v>
      </c>
      <c r="O196" t="str">
        <f>IFERROR(VLOOKUP(N196,FiscalYear[#All],2,0)," ")</f>
        <v>Q3</v>
      </c>
      <c r="P196" t="str">
        <f t="shared" si="23"/>
        <v>2015</v>
      </c>
    </row>
    <row r="197" spans="1:16" x14ac:dyDescent="0.35">
      <c r="A197" t="s">
        <v>465</v>
      </c>
      <c r="B197" t="s">
        <v>466</v>
      </c>
      <c r="C197" t="s">
        <v>18</v>
      </c>
      <c r="D197" t="s">
        <v>27</v>
      </c>
      <c r="E197" t="s">
        <v>20</v>
      </c>
      <c r="F197" t="s">
        <v>21</v>
      </c>
      <c r="G197" t="s">
        <v>156</v>
      </c>
      <c r="H197" s="1">
        <v>42031</v>
      </c>
      <c r="I197" s="1">
        <v>42263</v>
      </c>
      <c r="J197" s="17" t="str">
        <f t="shared" si="18"/>
        <v>Filled</v>
      </c>
      <c r="K197">
        <f t="shared" ca="1" si="19"/>
        <v>167</v>
      </c>
      <c r="L197" s="18">
        <f t="shared" ca="1" si="20"/>
        <v>232</v>
      </c>
      <c r="M197" t="str">
        <f t="shared" si="21"/>
        <v>2015</v>
      </c>
      <c r="N197" t="str">
        <f t="shared" si="22"/>
        <v>September</v>
      </c>
      <c r="O197" t="str">
        <f>IFERROR(VLOOKUP(N197,FiscalYear[#All],2,0)," ")</f>
        <v>Q4</v>
      </c>
      <c r="P197" t="str">
        <f t="shared" si="23"/>
        <v>2015</v>
      </c>
    </row>
    <row r="198" spans="1:16" x14ac:dyDescent="0.35">
      <c r="A198" t="s">
        <v>467</v>
      </c>
      <c r="B198" t="s">
        <v>468</v>
      </c>
      <c r="C198" t="s">
        <v>36</v>
      </c>
      <c r="D198" t="s">
        <v>19</v>
      </c>
      <c r="E198" t="s">
        <v>20</v>
      </c>
      <c r="F198" t="s">
        <v>21</v>
      </c>
      <c r="G198" t="s">
        <v>47</v>
      </c>
      <c r="H198" s="1">
        <v>42034</v>
      </c>
      <c r="I198" s="1">
        <v>42339</v>
      </c>
      <c r="J198" s="17" t="str">
        <f t="shared" si="18"/>
        <v>Filled</v>
      </c>
      <c r="K198">
        <f t="shared" ca="1" si="19"/>
        <v>218</v>
      </c>
      <c r="L198" s="18">
        <f t="shared" ca="1" si="20"/>
        <v>305</v>
      </c>
      <c r="M198" t="str">
        <f t="shared" si="21"/>
        <v>2015</v>
      </c>
      <c r="N198" t="str">
        <f t="shared" si="22"/>
        <v>December</v>
      </c>
      <c r="O198" t="str">
        <f>IFERROR(VLOOKUP(N198,FiscalYear[#All],2,0)," ")</f>
        <v>Q1</v>
      </c>
      <c r="P198" t="str">
        <f t="shared" si="23"/>
        <v>2015</v>
      </c>
    </row>
    <row r="199" spans="1:16" x14ac:dyDescent="0.35">
      <c r="A199" t="s">
        <v>469</v>
      </c>
      <c r="B199" t="s">
        <v>470</v>
      </c>
      <c r="C199" t="s">
        <v>440</v>
      </c>
      <c r="D199" t="s">
        <v>27</v>
      </c>
      <c r="E199" t="s">
        <v>20</v>
      </c>
      <c r="F199" t="s">
        <v>21</v>
      </c>
      <c r="G199" t="s">
        <v>22</v>
      </c>
      <c r="H199" s="1">
        <v>42034.66064814815</v>
      </c>
      <c r="I199" s="1">
        <v>42050</v>
      </c>
      <c r="J199" s="17" t="str">
        <f t="shared" si="18"/>
        <v>Filled</v>
      </c>
      <c r="K199">
        <f t="shared" ca="1" si="19"/>
        <v>11</v>
      </c>
      <c r="L199" s="18">
        <f t="shared" ca="1" si="20"/>
        <v>15.339351851849642</v>
      </c>
      <c r="M199" t="str">
        <f t="shared" si="21"/>
        <v>2015</v>
      </c>
      <c r="N199" t="str">
        <f t="shared" si="22"/>
        <v>February</v>
      </c>
      <c r="O199" t="str">
        <f>IFERROR(VLOOKUP(N199,FiscalYear[#All],2,0)," ")</f>
        <v>Q2</v>
      </c>
      <c r="P199" t="str">
        <f t="shared" si="23"/>
        <v>2015</v>
      </c>
    </row>
    <row r="200" spans="1:16" x14ac:dyDescent="0.35">
      <c r="A200" t="s">
        <v>471</v>
      </c>
      <c r="B200" t="s">
        <v>472</v>
      </c>
      <c r="C200" t="s">
        <v>18</v>
      </c>
      <c r="D200" t="s">
        <v>27</v>
      </c>
      <c r="E200" t="s">
        <v>20</v>
      </c>
      <c r="F200" t="s">
        <v>226</v>
      </c>
      <c r="G200" t="s">
        <v>117</v>
      </c>
      <c r="H200" s="1">
        <v>42037</v>
      </c>
      <c r="I200" s="1">
        <v>42250</v>
      </c>
      <c r="J200" s="17" t="str">
        <f t="shared" si="18"/>
        <v>Filled</v>
      </c>
      <c r="K200">
        <f t="shared" ca="1" si="19"/>
        <v>154</v>
      </c>
      <c r="L200" s="18">
        <f t="shared" ca="1" si="20"/>
        <v>213</v>
      </c>
      <c r="M200" t="str">
        <f t="shared" si="21"/>
        <v>2015</v>
      </c>
      <c r="N200" t="str">
        <f t="shared" si="22"/>
        <v>September</v>
      </c>
      <c r="O200" t="str">
        <f>IFERROR(VLOOKUP(N200,FiscalYear[#All],2,0)," ")</f>
        <v>Q4</v>
      </c>
      <c r="P200" t="str">
        <f t="shared" si="23"/>
        <v>2015</v>
      </c>
    </row>
    <row r="201" spans="1:16" x14ac:dyDescent="0.35">
      <c r="A201" t="s">
        <v>473</v>
      </c>
      <c r="B201" t="s">
        <v>474</v>
      </c>
      <c r="C201" t="s">
        <v>18</v>
      </c>
      <c r="D201" t="s">
        <v>27</v>
      </c>
      <c r="E201" t="s">
        <v>20</v>
      </c>
      <c r="F201" t="s">
        <v>21</v>
      </c>
      <c r="G201" t="s">
        <v>47</v>
      </c>
      <c r="H201" s="1">
        <v>42039.585312499999</v>
      </c>
      <c r="I201" s="1">
        <v>42128</v>
      </c>
      <c r="J201" s="17" t="str">
        <f t="shared" si="18"/>
        <v>Filled</v>
      </c>
      <c r="K201">
        <f t="shared" ca="1" si="19"/>
        <v>64</v>
      </c>
      <c r="L201" s="18">
        <f t="shared" ca="1" si="20"/>
        <v>88.414687500000582</v>
      </c>
      <c r="M201" t="str">
        <f t="shared" si="21"/>
        <v>2015</v>
      </c>
      <c r="N201" t="str">
        <f t="shared" si="22"/>
        <v>May</v>
      </c>
      <c r="O201" t="str">
        <f>IFERROR(VLOOKUP(N201,FiscalYear[#All],2,0)," ")</f>
        <v>Q3</v>
      </c>
      <c r="P201" t="str">
        <f t="shared" si="23"/>
        <v>2015</v>
      </c>
    </row>
    <row r="202" spans="1:16" x14ac:dyDescent="0.35">
      <c r="A202" t="s">
        <v>475</v>
      </c>
      <c r="B202" t="s">
        <v>476</v>
      </c>
      <c r="C202" t="s">
        <v>18</v>
      </c>
      <c r="D202" t="s">
        <v>71</v>
      </c>
      <c r="E202" t="s">
        <v>20</v>
      </c>
      <c r="F202" t="s">
        <v>31</v>
      </c>
      <c r="G202" t="s">
        <v>22</v>
      </c>
      <c r="H202" s="1">
        <v>42045</v>
      </c>
      <c r="I202" s="1">
        <v>42094</v>
      </c>
      <c r="J202" s="17" t="str">
        <f t="shared" si="18"/>
        <v>Filled</v>
      </c>
      <c r="K202">
        <f t="shared" ca="1" si="19"/>
        <v>36</v>
      </c>
      <c r="L202" s="18">
        <f t="shared" ca="1" si="20"/>
        <v>49</v>
      </c>
      <c r="M202" t="str">
        <f t="shared" si="21"/>
        <v>2015</v>
      </c>
      <c r="N202" t="str">
        <f t="shared" si="22"/>
        <v>March</v>
      </c>
      <c r="O202" t="str">
        <f>IFERROR(VLOOKUP(N202,FiscalYear[#All],2,0)," ")</f>
        <v>Q2</v>
      </c>
      <c r="P202" t="str">
        <f t="shared" si="23"/>
        <v>2015</v>
      </c>
    </row>
    <row r="203" spans="1:16" x14ac:dyDescent="0.35">
      <c r="A203" t="s">
        <v>477</v>
      </c>
      <c r="B203" t="s">
        <v>478</v>
      </c>
      <c r="C203" t="s">
        <v>18</v>
      </c>
      <c r="D203" t="s">
        <v>150</v>
      </c>
      <c r="E203" t="s">
        <v>20</v>
      </c>
      <c r="F203" t="s">
        <v>21</v>
      </c>
      <c r="G203" t="s">
        <v>47</v>
      </c>
      <c r="H203" s="1">
        <v>42053</v>
      </c>
      <c r="I203" s="1">
        <v>42240</v>
      </c>
      <c r="J203" s="17" t="str">
        <f t="shared" si="18"/>
        <v>Filled</v>
      </c>
      <c r="K203">
        <f t="shared" ca="1" si="19"/>
        <v>134</v>
      </c>
      <c r="L203" s="18">
        <f t="shared" ca="1" si="20"/>
        <v>187</v>
      </c>
      <c r="M203" t="str">
        <f t="shared" si="21"/>
        <v>2015</v>
      </c>
      <c r="N203" t="str">
        <f t="shared" si="22"/>
        <v>August</v>
      </c>
      <c r="O203" t="str">
        <f>IFERROR(VLOOKUP(N203,FiscalYear[#All],2,0)," ")</f>
        <v>Q4</v>
      </c>
      <c r="P203" t="str">
        <f t="shared" si="23"/>
        <v>2015</v>
      </c>
    </row>
    <row r="204" spans="1:16" x14ac:dyDescent="0.35">
      <c r="A204" t="s">
        <v>479</v>
      </c>
      <c r="B204" t="s">
        <v>480</v>
      </c>
      <c r="C204" t="s">
        <v>481</v>
      </c>
      <c r="D204" t="s">
        <v>27</v>
      </c>
      <c r="E204" t="s">
        <v>20</v>
      </c>
      <c r="F204" t="s">
        <v>316</v>
      </c>
      <c r="G204" t="s">
        <v>22</v>
      </c>
      <c r="H204" s="1">
        <v>42059</v>
      </c>
      <c r="I204" s="1">
        <v>42335</v>
      </c>
      <c r="J204" s="17" t="str">
        <f t="shared" si="18"/>
        <v>Filled</v>
      </c>
      <c r="K204">
        <f t="shared" ca="1" si="19"/>
        <v>199</v>
      </c>
      <c r="L204" s="18">
        <f t="shared" ca="1" si="20"/>
        <v>276</v>
      </c>
      <c r="M204" t="str">
        <f t="shared" si="21"/>
        <v>2015</v>
      </c>
      <c r="N204" t="str">
        <f t="shared" si="22"/>
        <v>November</v>
      </c>
      <c r="O204" t="str">
        <f>IFERROR(VLOOKUP(N204,FiscalYear[#All],2,0)," ")</f>
        <v>Q1</v>
      </c>
      <c r="P204" t="str">
        <f t="shared" si="23"/>
        <v>2015</v>
      </c>
    </row>
    <row r="205" spans="1:16" x14ac:dyDescent="0.35">
      <c r="A205" t="s">
        <v>482</v>
      </c>
      <c r="B205" t="s">
        <v>483</v>
      </c>
      <c r="C205" t="s">
        <v>187</v>
      </c>
      <c r="D205" t="s">
        <v>27</v>
      </c>
      <c r="E205" t="s">
        <v>20</v>
      </c>
      <c r="F205" t="s">
        <v>404</v>
      </c>
      <c r="G205" t="s">
        <v>22</v>
      </c>
      <c r="H205" s="1">
        <v>42061</v>
      </c>
      <c r="I205" s="1">
        <v>42288</v>
      </c>
      <c r="J205" s="17" t="str">
        <f t="shared" si="18"/>
        <v>Filled</v>
      </c>
      <c r="K205">
        <f t="shared" ca="1" si="19"/>
        <v>162</v>
      </c>
      <c r="L205" s="18">
        <f t="shared" ca="1" si="20"/>
        <v>227</v>
      </c>
      <c r="M205" t="str">
        <f t="shared" si="21"/>
        <v>2015</v>
      </c>
      <c r="N205" t="str">
        <f t="shared" si="22"/>
        <v>October</v>
      </c>
      <c r="O205" t="str">
        <f>IFERROR(VLOOKUP(N205,FiscalYear[#All],2,0)," ")</f>
        <v>Q1</v>
      </c>
      <c r="P205" t="str">
        <f t="shared" si="23"/>
        <v>2015</v>
      </c>
    </row>
    <row r="206" spans="1:16" x14ac:dyDescent="0.35">
      <c r="A206" t="s">
        <v>484</v>
      </c>
      <c r="B206" t="s">
        <v>485</v>
      </c>
      <c r="C206" t="s">
        <v>26</v>
      </c>
      <c r="D206" t="s">
        <v>27</v>
      </c>
      <c r="E206" t="s">
        <v>20</v>
      </c>
      <c r="F206" t="s">
        <v>72</v>
      </c>
      <c r="G206" t="s">
        <v>47</v>
      </c>
      <c r="H206" s="1">
        <v>42067.430462962962</v>
      </c>
      <c r="I206" s="1">
        <v>42131</v>
      </c>
      <c r="J206" s="17" t="str">
        <f t="shared" si="18"/>
        <v>Filled</v>
      </c>
      <c r="K206">
        <f t="shared" ca="1" si="19"/>
        <v>47</v>
      </c>
      <c r="L206" s="18">
        <f t="shared" ca="1" si="20"/>
        <v>63.569537037037662</v>
      </c>
      <c r="M206" t="str">
        <f t="shared" si="21"/>
        <v>2015</v>
      </c>
      <c r="N206" t="str">
        <f t="shared" si="22"/>
        <v>May</v>
      </c>
      <c r="O206" t="str">
        <f>IFERROR(VLOOKUP(N206,FiscalYear[#All],2,0)," ")</f>
        <v>Q3</v>
      </c>
      <c r="P206" t="str">
        <f t="shared" si="23"/>
        <v>2015</v>
      </c>
    </row>
    <row r="207" spans="1:16" x14ac:dyDescent="0.35">
      <c r="A207" t="s">
        <v>486</v>
      </c>
      <c r="B207" t="s">
        <v>487</v>
      </c>
      <c r="C207" t="s">
        <v>26</v>
      </c>
      <c r="D207" t="s">
        <v>27</v>
      </c>
      <c r="E207" t="s">
        <v>20</v>
      </c>
      <c r="F207" t="s">
        <v>72</v>
      </c>
      <c r="G207" t="s">
        <v>22</v>
      </c>
      <c r="H207" s="1">
        <v>42073.307592592595</v>
      </c>
      <c r="I207" s="1">
        <v>42157</v>
      </c>
      <c r="J207" s="17" t="str">
        <f t="shared" si="18"/>
        <v>Filled</v>
      </c>
      <c r="K207">
        <f t="shared" ca="1" si="19"/>
        <v>61</v>
      </c>
      <c r="L207" s="18">
        <f t="shared" ca="1" si="20"/>
        <v>83.692407407404971</v>
      </c>
      <c r="M207" t="str">
        <f t="shared" si="21"/>
        <v>2015</v>
      </c>
      <c r="N207" t="str">
        <f t="shared" si="22"/>
        <v>June</v>
      </c>
      <c r="O207" t="str">
        <f>IFERROR(VLOOKUP(N207,FiscalYear[#All],2,0)," ")</f>
        <v>Q3</v>
      </c>
      <c r="P207" t="str">
        <f t="shared" si="23"/>
        <v>2015</v>
      </c>
    </row>
    <row r="208" spans="1:16" x14ac:dyDescent="0.35">
      <c r="A208" t="s">
        <v>488</v>
      </c>
      <c r="B208" t="s">
        <v>489</v>
      </c>
      <c r="C208" t="s">
        <v>440</v>
      </c>
      <c r="D208" t="s">
        <v>27</v>
      </c>
      <c r="E208" t="s">
        <v>20</v>
      </c>
      <c r="F208" t="s">
        <v>226</v>
      </c>
      <c r="G208" t="s">
        <v>117</v>
      </c>
      <c r="H208" s="1">
        <v>42075.549699074072</v>
      </c>
      <c r="I208" s="1">
        <v>42108</v>
      </c>
      <c r="J208" s="17" t="str">
        <f t="shared" si="18"/>
        <v>Filled</v>
      </c>
      <c r="K208">
        <f t="shared" ca="1" si="19"/>
        <v>24</v>
      </c>
      <c r="L208" s="18">
        <f t="shared" ca="1" si="20"/>
        <v>32.450300925927877</v>
      </c>
      <c r="M208" t="str">
        <f t="shared" si="21"/>
        <v>2015</v>
      </c>
      <c r="N208" t="str">
        <f t="shared" si="22"/>
        <v>April</v>
      </c>
      <c r="O208" t="str">
        <f>IFERROR(VLOOKUP(N208,FiscalYear[#All],2,0)," ")</f>
        <v>Q3</v>
      </c>
      <c r="P208" t="str">
        <f t="shared" si="23"/>
        <v>2015</v>
      </c>
    </row>
    <row r="209" spans="1:16" x14ac:dyDescent="0.35">
      <c r="A209" t="s">
        <v>490</v>
      </c>
      <c r="B209" t="s">
        <v>491</v>
      </c>
      <c r="C209" t="s">
        <v>481</v>
      </c>
      <c r="D209" t="s">
        <v>27</v>
      </c>
      <c r="E209" t="s">
        <v>20</v>
      </c>
      <c r="F209" t="s">
        <v>350</v>
      </c>
      <c r="G209" t="s">
        <v>22</v>
      </c>
      <c r="H209" s="1">
        <v>42076</v>
      </c>
      <c r="I209" s="1">
        <v>42142</v>
      </c>
      <c r="J209" s="17" t="str">
        <f t="shared" si="18"/>
        <v>Filled</v>
      </c>
      <c r="K209">
        <f t="shared" ca="1" si="19"/>
        <v>47</v>
      </c>
      <c r="L209" s="18">
        <f t="shared" ca="1" si="20"/>
        <v>66</v>
      </c>
      <c r="M209" t="str">
        <f t="shared" si="21"/>
        <v>2015</v>
      </c>
      <c r="N209" t="str">
        <f t="shared" si="22"/>
        <v>May</v>
      </c>
      <c r="O209" t="str">
        <f>IFERROR(VLOOKUP(N209,FiscalYear[#All],2,0)," ")</f>
        <v>Q3</v>
      </c>
      <c r="P209" t="str">
        <f t="shared" si="23"/>
        <v>2015</v>
      </c>
    </row>
    <row r="210" spans="1:16" x14ac:dyDescent="0.35">
      <c r="A210" t="s">
        <v>492</v>
      </c>
      <c r="B210" t="s">
        <v>493</v>
      </c>
      <c r="C210" t="s">
        <v>18</v>
      </c>
      <c r="D210" t="s">
        <v>426</v>
      </c>
      <c r="E210" t="s">
        <v>20</v>
      </c>
      <c r="F210" t="s">
        <v>31</v>
      </c>
      <c r="G210" t="s">
        <v>22</v>
      </c>
      <c r="H210" s="1">
        <v>42076</v>
      </c>
      <c r="I210" s="1">
        <v>42085</v>
      </c>
      <c r="J210" s="17" t="str">
        <f t="shared" si="18"/>
        <v>Filled</v>
      </c>
      <c r="K210">
        <f t="shared" ca="1" si="19"/>
        <v>6</v>
      </c>
      <c r="L210" s="18">
        <f t="shared" ca="1" si="20"/>
        <v>9</v>
      </c>
      <c r="M210" t="str">
        <f t="shared" si="21"/>
        <v>2015</v>
      </c>
      <c r="N210" t="str">
        <f t="shared" si="22"/>
        <v>March</v>
      </c>
      <c r="O210" t="str">
        <f>IFERROR(VLOOKUP(N210,FiscalYear[#All],2,0)," ")</f>
        <v>Q2</v>
      </c>
      <c r="P210" t="str">
        <f t="shared" si="23"/>
        <v>2015</v>
      </c>
    </row>
    <row r="211" spans="1:16" x14ac:dyDescent="0.35">
      <c r="A211" t="s">
        <v>494</v>
      </c>
      <c r="B211" t="s">
        <v>495</v>
      </c>
      <c r="C211" t="s">
        <v>18</v>
      </c>
      <c r="D211" t="s">
        <v>27</v>
      </c>
      <c r="E211" t="s">
        <v>20</v>
      </c>
      <c r="F211" t="s">
        <v>21</v>
      </c>
      <c r="G211" t="s">
        <v>47</v>
      </c>
      <c r="H211" s="1">
        <v>42079</v>
      </c>
      <c r="I211" s="1">
        <v>42234</v>
      </c>
      <c r="J211" s="17" t="str">
        <f t="shared" si="18"/>
        <v>Filled</v>
      </c>
      <c r="K211">
        <f t="shared" ca="1" si="19"/>
        <v>112</v>
      </c>
      <c r="L211" s="18">
        <f t="shared" ca="1" si="20"/>
        <v>155</v>
      </c>
      <c r="M211" t="str">
        <f t="shared" si="21"/>
        <v>2015</v>
      </c>
      <c r="N211" t="str">
        <f t="shared" si="22"/>
        <v>August</v>
      </c>
      <c r="O211" t="str">
        <f>IFERROR(VLOOKUP(N211,FiscalYear[#All],2,0)," ")</f>
        <v>Q4</v>
      </c>
      <c r="P211" t="str">
        <f t="shared" si="23"/>
        <v>2015</v>
      </c>
    </row>
    <row r="212" spans="1:16" x14ac:dyDescent="0.35">
      <c r="A212" t="s">
        <v>496</v>
      </c>
      <c r="B212" t="s">
        <v>497</v>
      </c>
      <c r="C212" t="s">
        <v>187</v>
      </c>
      <c r="D212" t="s">
        <v>71</v>
      </c>
      <c r="E212" t="s">
        <v>20</v>
      </c>
      <c r="F212" t="s">
        <v>498</v>
      </c>
      <c r="G212" t="s">
        <v>22</v>
      </c>
      <c r="H212" s="1">
        <v>42082</v>
      </c>
      <c r="I212" s="1">
        <v>42283</v>
      </c>
      <c r="J212" s="17" t="str">
        <f t="shared" si="18"/>
        <v>Filled</v>
      </c>
      <c r="K212">
        <f t="shared" ca="1" si="19"/>
        <v>144</v>
      </c>
      <c r="L212" s="18">
        <f t="shared" ca="1" si="20"/>
        <v>201</v>
      </c>
      <c r="M212" t="str">
        <f t="shared" si="21"/>
        <v>2015</v>
      </c>
      <c r="N212" t="str">
        <f t="shared" si="22"/>
        <v>October</v>
      </c>
      <c r="O212" t="str">
        <f>IFERROR(VLOOKUP(N212,FiscalYear[#All],2,0)," ")</f>
        <v>Q1</v>
      </c>
      <c r="P212" t="str">
        <f t="shared" si="23"/>
        <v>2015</v>
      </c>
    </row>
    <row r="213" spans="1:16" x14ac:dyDescent="0.35">
      <c r="A213" t="s">
        <v>499</v>
      </c>
      <c r="B213" t="s">
        <v>500</v>
      </c>
      <c r="C213" t="s">
        <v>187</v>
      </c>
      <c r="D213" t="s">
        <v>71</v>
      </c>
      <c r="E213" t="s">
        <v>20</v>
      </c>
      <c r="F213" t="s">
        <v>404</v>
      </c>
      <c r="G213" t="s">
        <v>22</v>
      </c>
      <c r="H213" s="1">
        <v>42082</v>
      </c>
      <c r="I213" s="1">
        <v>42113</v>
      </c>
      <c r="J213" s="17" t="str">
        <f t="shared" si="18"/>
        <v>Filled</v>
      </c>
      <c r="K213">
        <f t="shared" ca="1" si="19"/>
        <v>22</v>
      </c>
      <c r="L213" s="18">
        <f t="shared" ca="1" si="20"/>
        <v>31</v>
      </c>
      <c r="M213" t="str">
        <f t="shared" si="21"/>
        <v>2015</v>
      </c>
      <c r="N213" t="str">
        <f t="shared" si="22"/>
        <v>April</v>
      </c>
      <c r="O213" t="str">
        <f>IFERROR(VLOOKUP(N213,FiscalYear[#All],2,0)," ")</f>
        <v>Q3</v>
      </c>
      <c r="P213" t="str">
        <f t="shared" si="23"/>
        <v>2015</v>
      </c>
    </row>
    <row r="214" spans="1:16" x14ac:dyDescent="0.35">
      <c r="A214" t="s">
        <v>501</v>
      </c>
      <c r="B214" t="s">
        <v>502</v>
      </c>
      <c r="C214" t="s">
        <v>36</v>
      </c>
      <c r="D214" t="s">
        <v>381</v>
      </c>
      <c r="E214" t="s">
        <v>20</v>
      </c>
      <c r="F214" t="s">
        <v>21</v>
      </c>
      <c r="G214" t="s">
        <v>47</v>
      </c>
      <c r="H214" s="1">
        <v>42088</v>
      </c>
      <c r="I214" s="1">
        <v>42347</v>
      </c>
      <c r="J214" s="17" t="str">
        <f t="shared" si="18"/>
        <v>Filled</v>
      </c>
      <c r="K214">
        <f t="shared" ca="1" si="19"/>
        <v>186</v>
      </c>
      <c r="L214" s="18">
        <f t="shared" ca="1" si="20"/>
        <v>259</v>
      </c>
      <c r="M214" t="str">
        <f t="shared" si="21"/>
        <v>2015</v>
      </c>
      <c r="N214" t="str">
        <f t="shared" si="22"/>
        <v>December</v>
      </c>
      <c r="O214" t="str">
        <f>IFERROR(VLOOKUP(N214,FiscalYear[#All],2,0)," ")</f>
        <v>Q1</v>
      </c>
      <c r="P214" t="str">
        <f t="shared" si="23"/>
        <v>2015</v>
      </c>
    </row>
    <row r="215" spans="1:16" x14ac:dyDescent="0.35">
      <c r="A215" t="s">
        <v>503</v>
      </c>
      <c r="B215" t="s">
        <v>504</v>
      </c>
      <c r="C215" t="s">
        <v>481</v>
      </c>
      <c r="D215" t="s">
        <v>27</v>
      </c>
      <c r="E215" t="s">
        <v>20</v>
      </c>
      <c r="F215" t="s">
        <v>28</v>
      </c>
      <c r="G215" t="s">
        <v>22</v>
      </c>
      <c r="H215" s="1">
        <v>42089</v>
      </c>
      <c r="I215" s="1">
        <v>42192</v>
      </c>
      <c r="J215" s="17" t="str">
        <f t="shared" si="18"/>
        <v>Filled</v>
      </c>
      <c r="K215">
        <f t="shared" ca="1" si="19"/>
        <v>74</v>
      </c>
      <c r="L215" s="18">
        <f t="shared" ca="1" si="20"/>
        <v>103</v>
      </c>
      <c r="M215" t="str">
        <f t="shared" si="21"/>
        <v>2015</v>
      </c>
      <c r="N215" t="str">
        <f t="shared" si="22"/>
        <v>July</v>
      </c>
      <c r="O215" t="str">
        <f>IFERROR(VLOOKUP(N215,FiscalYear[#All],2,0)," ")</f>
        <v>Q4</v>
      </c>
      <c r="P215" t="str">
        <f t="shared" si="23"/>
        <v>2015</v>
      </c>
    </row>
    <row r="216" spans="1:16" x14ac:dyDescent="0.35">
      <c r="A216" t="s">
        <v>505</v>
      </c>
      <c r="B216" t="s">
        <v>506</v>
      </c>
      <c r="C216" t="s">
        <v>18</v>
      </c>
      <c r="D216" t="s">
        <v>426</v>
      </c>
      <c r="E216" t="s">
        <v>20</v>
      </c>
      <c r="F216" t="s">
        <v>21</v>
      </c>
      <c r="G216" t="s">
        <v>156</v>
      </c>
      <c r="H216" s="1">
        <v>42089</v>
      </c>
      <c r="I216" s="1">
        <v>42170</v>
      </c>
      <c r="J216" s="17" t="str">
        <f t="shared" si="18"/>
        <v>Filled</v>
      </c>
      <c r="K216">
        <f t="shared" ca="1" si="19"/>
        <v>58</v>
      </c>
      <c r="L216" s="18">
        <f t="shared" ca="1" si="20"/>
        <v>81</v>
      </c>
      <c r="M216" t="str">
        <f t="shared" si="21"/>
        <v>2015</v>
      </c>
      <c r="N216" t="str">
        <f t="shared" si="22"/>
        <v>June</v>
      </c>
      <c r="O216" t="str">
        <f>IFERROR(VLOOKUP(N216,FiscalYear[#All],2,0)," ")</f>
        <v>Q3</v>
      </c>
      <c r="P216" t="str">
        <f t="shared" si="23"/>
        <v>2015</v>
      </c>
    </row>
    <row r="217" spans="1:16" x14ac:dyDescent="0.35">
      <c r="A217" t="s">
        <v>507</v>
      </c>
      <c r="B217" t="s">
        <v>508</v>
      </c>
      <c r="C217" t="s">
        <v>18</v>
      </c>
      <c r="D217" t="s">
        <v>150</v>
      </c>
      <c r="E217" t="s">
        <v>20</v>
      </c>
      <c r="F217" t="s">
        <v>226</v>
      </c>
      <c r="G217" t="s">
        <v>47</v>
      </c>
      <c r="H217" s="1">
        <v>42090</v>
      </c>
      <c r="I217" s="1">
        <v>42338</v>
      </c>
      <c r="J217" s="17" t="str">
        <f t="shared" si="18"/>
        <v>Filled</v>
      </c>
      <c r="K217">
        <f t="shared" ca="1" si="19"/>
        <v>177</v>
      </c>
      <c r="L217" s="18">
        <f t="shared" ca="1" si="20"/>
        <v>248</v>
      </c>
      <c r="M217" t="str">
        <f t="shared" si="21"/>
        <v>2015</v>
      </c>
      <c r="N217" t="str">
        <f t="shared" si="22"/>
        <v>November</v>
      </c>
      <c r="O217" t="str">
        <f>IFERROR(VLOOKUP(N217,FiscalYear[#All],2,0)," ")</f>
        <v>Q1</v>
      </c>
      <c r="P217" t="str">
        <f t="shared" si="23"/>
        <v>2015</v>
      </c>
    </row>
    <row r="218" spans="1:16" x14ac:dyDescent="0.35">
      <c r="A218" t="s">
        <v>509</v>
      </c>
      <c r="B218" t="s">
        <v>510</v>
      </c>
      <c r="C218" t="s">
        <v>36</v>
      </c>
      <c r="D218" t="s">
        <v>381</v>
      </c>
      <c r="E218" t="s">
        <v>20</v>
      </c>
      <c r="F218" t="s">
        <v>21</v>
      </c>
      <c r="G218" t="s">
        <v>22</v>
      </c>
      <c r="H218" s="1">
        <v>42095</v>
      </c>
      <c r="I218" s="1">
        <v>42344</v>
      </c>
      <c r="J218" s="17" t="str">
        <f t="shared" si="18"/>
        <v>Filled</v>
      </c>
      <c r="K218">
        <f t="shared" ca="1" si="19"/>
        <v>178</v>
      </c>
      <c r="L218" s="18">
        <f t="shared" ca="1" si="20"/>
        <v>249</v>
      </c>
      <c r="M218" t="str">
        <f t="shared" si="21"/>
        <v>2015</v>
      </c>
      <c r="N218" t="str">
        <f t="shared" si="22"/>
        <v>December</v>
      </c>
      <c r="O218" t="str">
        <f>IFERROR(VLOOKUP(N218,FiscalYear[#All],2,0)," ")</f>
        <v>Q1</v>
      </c>
      <c r="P218" t="str">
        <f t="shared" si="23"/>
        <v>2015</v>
      </c>
    </row>
    <row r="219" spans="1:16" x14ac:dyDescent="0.35">
      <c r="A219" t="s">
        <v>511</v>
      </c>
      <c r="B219" t="s">
        <v>512</v>
      </c>
      <c r="C219" t="s">
        <v>18</v>
      </c>
      <c r="D219" t="s">
        <v>27</v>
      </c>
      <c r="E219" t="s">
        <v>20</v>
      </c>
      <c r="F219" t="s">
        <v>21</v>
      </c>
      <c r="G219" t="s">
        <v>22</v>
      </c>
      <c r="H219" s="1">
        <v>42096</v>
      </c>
      <c r="I219" s="1" t="s">
        <v>23</v>
      </c>
      <c r="J219" s="17" t="str">
        <f t="shared" si="18"/>
        <v>Open</v>
      </c>
      <c r="K219">
        <f t="shared" ca="1" si="19"/>
        <v>2025</v>
      </c>
      <c r="L219" s="18">
        <f t="shared" ca="1" si="20"/>
        <v>2834.4963288194413</v>
      </c>
      <c r="M219" t="str">
        <f t="shared" si="21"/>
        <v/>
      </c>
      <c r="N219" t="str">
        <f t="shared" si="22"/>
        <v/>
      </c>
      <c r="O219" t="str">
        <f>IFERROR(VLOOKUP(N219,FiscalYear[#All],2,0)," ")</f>
        <v xml:space="preserve"> </v>
      </c>
      <c r="P219" t="str">
        <f t="shared" si="23"/>
        <v/>
      </c>
    </row>
    <row r="220" spans="1:16" x14ac:dyDescent="0.35">
      <c r="A220" t="s">
        <v>513</v>
      </c>
      <c r="B220" t="s">
        <v>514</v>
      </c>
      <c r="C220" t="s">
        <v>36</v>
      </c>
      <c r="D220" t="s">
        <v>27</v>
      </c>
      <c r="E220" t="s">
        <v>20</v>
      </c>
      <c r="F220" t="s">
        <v>21</v>
      </c>
      <c r="G220" t="s">
        <v>22</v>
      </c>
      <c r="H220" s="1">
        <v>42096</v>
      </c>
      <c r="I220" s="1" t="s">
        <v>23</v>
      </c>
      <c r="J220" s="17" t="str">
        <f t="shared" si="18"/>
        <v>Open</v>
      </c>
      <c r="K220">
        <f t="shared" ca="1" si="19"/>
        <v>2025</v>
      </c>
      <c r="L220" s="18">
        <f t="shared" ca="1" si="20"/>
        <v>2834.4963288194413</v>
      </c>
      <c r="M220" t="str">
        <f t="shared" si="21"/>
        <v/>
      </c>
      <c r="N220" t="str">
        <f t="shared" si="22"/>
        <v/>
      </c>
      <c r="O220" t="str">
        <f>IFERROR(VLOOKUP(N220,FiscalYear[#All],2,0)," ")</f>
        <v xml:space="preserve"> </v>
      </c>
      <c r="P220" t="str">
        <f t="shared" si="23"/>
        <v/>
      </c>
    </row>
    <row r="221" spans="1:16" x14ac:dyDescent="0.35">
      <c r="A221" t="s">
        <v>515</v>
      </c>
      <c r="B221" t="s">
        <v>516</v>
      </c>
      <c r="C221" t="s">
        <v>18</v>
      </c>
      <c r="D221" t="s">
        <v>150</v>
      </c>
      <c r="E221" t="s">
        <v>20</v>
      </c>
      <c r="F221" t="s">
        <v>21</v>
      </c>
      <c r="G221" t="s">
        <v>47</v>
      </c>
      <c r="H221" s="1">
        <v>42097</v>
      </c>
      <c r="I221" s="1" t="s">
        <v>23</v>
      </c>
      <c r="J221" s="17" t="str">
        <f t="shared" si="18"/>
        <v>Open</v>
      </c>
      <c r="K221">
        <f t="shared" ca="1" si="19"/>
        <v>2024</v>
      </c>
      <c r="L221" s="18">
        <f t="shared" ca="1" si="20"/>
        <v>2833.4963288194413</v>
      </c>
      <c r="M221" t="str">
        <f t="shared" si="21"/>
        <v/>
      </c>
      <c r="N221" t="str">
        <f t="shared" si="22"/>
        <v/>
      </c>
      <c r="O221" t="str">
        <f>IFERROR(VLOOKUP(N221,FiscalYear[#All],2,0)," ")</f>
        <v xml:space="preserve"> </v>
      </c>
      <c r="P221" t="str">
        <f t="shared" si="23"/>
        <v/>
      </c>
    </row>
    <row r="222" spans="1:16" x14ac:dyDescent="0.35">
      <c r="A222" t="s">
        <v>517</v>
      </c>
      <c r="B222" t="s">
        <v>518</v>
      </c>
      <c r="C222" t="s">
        <v>18</v>
      </c>
      <c r="D222" t="s">
        <v>150</v>
      </c>
      <c r="E222" t="s">
        <v>20</v>
      </c>
      <c r="F222" t="s">
        <v>21</v>
      </c>
      <c r="G222" t="s">
        <v>47</v>
      </c>
      <c r="H222" s="1">
        <v>42097</v>
      </c>
      <c r="I222" s="1">
        <v>42312</v>
      </c>
      <c r="J222" s="17" t="str">
        <f t="shared" si="18"/>
        <v>Filled</v>
      </c>
      <c r="K222">
        <f t="shared" ca="1" si="19"/>
        <v>154</v>
      </c>
      <c r="L222" s="18">
        <f t="shared" ca="1" si="20"/>
        <v>215</v>
      </c>
      <c r="M222" t="str">
        <f t="shared" si="21"/>
        <v>2015</v>
      </c>
      <c r="N222" t="str">
        <f t="shared" si="22"/>
        <v>November</v>
      </c>
      <c r="O222" t="str">
        <f>IFERROR(VLOOKUP(N222,FiscalYear[#All],2,0)," ")</f>
        <v>Q1</v>
      </c>
      <c r="P222" t="str">
        <f t="shared" si="23"/>
        <v>2015</v>
      </c>
    </row>
    <row r="223" spans="1:16" x14ac:dyDescent="0.35">
      <c r="A223" t="s">
        <v>519</v>
      </c>
      <c r="B223" t="s">
        <v>520</v>
      </c>
      <c r="C223" t="s">
        <v>481</v>
      </c>
      <c r="D223" t="s">
        <v>27</v>
      </c>
      <c r="E223" t="s">
        <v>20</v>
      </c>
      <c r="F223" t="s">
        <v>521</v>
      </c>
      <c r="G223" t="s">
        <v>22</v>
      </c>
      <c r="H223" s="1">
        <v>42101</v>
      </c>
      <c r="I223" s="1" t="s">
        <v>23</v>
      </c>
      <c r="J223" s="17" t="str">
        <f t="shared" si="18"/>
        <v>Open</v>
      </c>
      <c r="K223">
        <f t="shared" ca="1" si="19"/>
        <v>2022</v>
      </c>
      <c r="L223" s="18">
        <f t="shared" ca="1" si="20"/>
        <v>2829.4963288194413</v>
      </c>
      <c r="M223" t="str">
        <f t="shared" si="21"/>
        <v/>
      </c>
      <c r="N223" t="str">
        <f t="shared" si="22"/>
        <v/>
      </c>
      <c r="O223" t="str">
        <f>IFERROR(VLOOKUP(N223,FiscalYear[#All],2,0)," ")</f>
        <v xml:space="preserve"> </v>
      </c>
      <c r="P223" t="str">
        <f t="shared" si="23"/>
        <v/>
      </c>
    </row>
    <row r="224" spans="1:16" x14ac:dyDescent="0.35">
      <c r="A224" t="s">
        <v>522</v>
      </c>
      <c r="B224" t="s">
        <v>523</v>
      </c>
      <c r="C224" t="s">
        <v>178</v>
      </c>
      <c r="D224" t="s">
        <v>71</v>
      </c>
      <c r="E224" t="s">
        <v>20</v>
      </c>
      <c r="F224" t="s">
        <v>404</v>
      </c>
      <c r="G224" t="s">
        <v>156</v>
      </c>
      <c r="H224" s="1">
        <v>42102</v>
      </c>
      <c r="I224" s="1">
        <v>42187</v>
      </c>
      <c r="J224" s="17" t="str">
        <f t="shared" si="18"/>
        <v>Filled</v>
      </c>
      <c r="K224">
        <f t="shared" ca="1" si="19"/>
        <v>62</v>
      </c>
      <c r="L224" s="18">
        <f t="shared" ca="1" si="20"/>
        <v>85</v>
      </c>
      <c r="M224" t="str">
        <f t="shared" si="21"/>
        <v>2015</v>
      </c>
      <c r="N224" t="str">
        <f t="shared" si="22"/>
        <v>July</v>
      </c>
      <c r="O224" t="str">
        <f>IFERROR(VLOOKUP(N224,FiscalYear[#All],2,0)," ")</f>
        <v>Q4</v>
      </c>
      <c r="P224" t="str">
        <f t="shared" si="23"/>
        <v>2015</v>
      </c>
    </row>
    <row r="225" spans="1:16" x14ac:dyDescent="0.35">
      <c r="A225" t="s">
        <v>524</v>
      </c>
      <c r="B225" t="s">
        <v>525</v>
      </c>
      <c r="C225" t="s">
        <v>178</v>
      </c>
      <c r="D225" t="s">
        <v>203</v>
      </c>
      <c r="E225" t="s">
        <v>20</v>
      </c>
      <c r="F225" t="s">
        <v>404</v>
      </c>
      <c r="G225" t="s">
        <v>47</v>
      </c>
      <c r="H225" s="1">
        <v>42102</v>
      </c>
      <c r="I225" s="1">
        <v>42284</v>
      </c>
      <c r="J225" s="17" t="str">
        <f t="shared" si="18"/>
        <v>Filled</v>
      </c>
      <c r="K225">
        <f t="shared" ca="1" si="19"/>
        <v>131</v>
      </c>
      <c r="L225" s="18">
        <f t="shared" ca="1" si="20"/>
        <v>182</v>
      </c>
      <c r="M225" t="str">
        <f t="shared" si="21"/>
        <v>2015</v>
      </c>
      <c r="N225" t="str">
        <f t="shared" si="22"/>
        <v>October</v>
      </c>
      <c r="O225" t="str">
        <f>IFERROR(VLOOKUP(N225,FiscalYear[#All],2,0)," ")</f>
        <v>Q1</v>
      </c>
      <c r="P225" t="str">
        <f t="shared" si="23"/>
        <v>2015</v>
      </c>
    </row>
    <row r="226" spans="1:16" x14ac:dyDescent="0.35">
      <c r="A226" t="s">
        <v>526</v>
      </c>
      <c r="B226" t="s">
        <v>527</v>
      </c>
      <c r="C226" t="s">
        <v>440</v>
      </c>
      <c r="D226" t="s">
        <v>27</v>
      </c>
      <c r="E226" t="s">
        <v>20</v>
      </c>
      <c r="F226" t="s">
        <v>31</v>
      </c>
      <c r="G226" t="s">
        <v>47</v>
      </c>
      <c r="H226" s="1">
        <v>42102.281064814815</v>
      </c>
      <c r="I226" s="1">
        <v>42197</v>
      </c>
      <c r="J226" s="17" t="str">
        <f t="shared" si="18"/>
        <v>Filled</v>
      </c>
      <c r="K226">
        <f t="shared" ca="1" si="19"/>
        <v>68</v>
      </c>
      <c r="L226" s="18">
        <f t="shared" ca="1" si="20"/>
        <v>94.718935185184819</v>
      </c>
      <c r="M226" t="str">
        <f t="shared" si="21"/>
        <v>2015</v>
      </c>
      <c r="N226" t="str">
        <f t="shared" si="22"/>
        <v>July</v>
      </c>
      <c r="O226" t="str">
        <f>IFERROR(VLOOKUP(N226,FiscalYear[#All],2,0)," ")</f>
        <v>Q4</v>
      </c>
      <c r="P226" t="str">
        <f t="shared" si="23"/>
        <v>2015</v>
      </c>
    </row>
    <row r="227" spans="1:16" x14ac:dyDescent="0.35">
      <c r="A227" t="s">
        <v>528</v>
      </c>
      <c r="B227" t="s">
        <v>529</v>
      </c>
      <c r="C227" t="s">
        <v>440</v>
      </c>
      <c r="D227" t="s">
        <v>27</v>
      </c>
      <c r="E227" t="s">
        <v>20</v>
      </c>
      <c r="F227" t="s">
        <v>21</v>
      </c>
      <c r="G227" t="s">
        <v>47</v>
      </c>
      <c r="H227" s="1">
        <v>42102.436678240738</v>
      </c>
      <c r="I227" s="1">
        <v>42318</v>
      </c>
      <c r="J227" s="17" t="str">
        <f t="shared" si="18"/>
        <v>Filled</v>
      </c>
      <c r="K227">
        <f t="shared" ca="1" si="19"/>
        <v>155</v>
      </c>
      <c r="L227" s="18">
        <f t="shared" ca="1" si="20"/>
        <v>215.56332175926218</v>
      </c>
      <c r="M227" t="str">
        <f t="shared" si="21"/>
        <v>2015</v>
      </c>
      <c r="N227" t="str">
        <f t="shared" si="22"/>
        <v>November</v>
      </c>
      <c r="O227" t="str">
        <f>IFERROR(VLOOKUP(N227,FiscalYear[#All],2,0)," ")</f>
        <v>Q1</v>
      </c>
      <c r="P227" t="str">
        <f t="shared" si="23"/>
        <v>2015</v>
      </c>
    </row>
    <row r="228" spans="1:16" x14ac:dyDescent="0.35">
      <c r="A228" t="s">
        <v>530</v>
      </c>
      <c r="B228" t="s">
        <v>531</v>
      </c>
      <c r="C228" t="s">
        <v>18</v>
      </c>
      <c r="D228" t="s">
        <v>27</v>
      </c>
      <c r="E228" t="s">
        <v>20</v>
      </c>
      <c r="F228" t="s">
        <v>21</v>
      </c>
      <c r="G228" t="s">
        <v>22</v>
      </c>
      <c r="H228" s="1">
        <v>42104.239108796297</v>
      </c>
      <c r="I228" s="1">
        <v>42232</v>
      </c>
      <c r="J228" s="17" t="str">
        <f t="shared" si="18"/>
        <v>Filled</v>
      </c>
      <c r="K228">
        <f t="shared" ca="1" si="19"/>
        <v>91</v>
      </c>
      <c r="L228" s="18">
        <f t="shared" ca="1" si="20"/>
        <v>127.76089120370307</v>
      </c>
      <c r="M228" t="str">
        <f t="shared" si="21"/>
        <v>2015</v>
      </c>
      <c r="N228" t="str">
        <f t="shared" si="22"/>
        <v>August</v>
      </c>
      <c r="O228" t="str">
        <f>IFERROR(VLOOKUP(N228,FiscalYear[#All],2,0)," ")</f>
        <v>Q4</v>
      </c>
      <c r="P228" t="str">
        <f t="shared" si="23"/>
        <v>2015</v>
      </c>
    </row>
    <row r="229" spans="1:16" x14ac:dyDescent="0.35">
      <c r="A229" t="s">
        <v>532</v>
      </c>
      <c r="B229" t="s">
        <v>533</v>
      </c>
      <c r="C229" t="s">
        <v>440</v>
      </c>
      <c r="D229" t="s">
        <v>27</v>
      </c>
      <c r="E229" t="s">
        <v>20</v>
      </c>
      <c r="F229" t="s">
        <v>31</v>
      </c>
      <c r="G229" t="s">
        <v>47</v>
      </c>
      <c r="H229" s="1">
        <v>42107.407199074078</v>
      </c>
      <c r="I229" s="1">
        <v>42137</v>
      </c>
      <c r="J229" s="17" t="str">
        <f t="shared" si="18"/>
        <v>Filled</v>
      </c>
      <c r="K229">
        <f t="shared" ca="1" si="19"/>
        <v>23</v>
      </c>
      <c r="L229" s="18">
        <f t="shared" ca="1" si="20"/>
        <v>29.592800925922347</v>
      </c>
      <c r="M229" t="str">
        <f t="shared" si="21"/>
        <v>2015</v>
      </c>
      <c r="N229" t="str">
        <f t="shared" si="22"/>
        <v>May</v>
      </c>
      <c r="O229" t="str">
        <f>IFERROR(VLOOKUP(N229,FiscalYear[#All],2,0)," ")</f>
        <v>Q3</v>
      </c>
      <c r="P229" t="str">
        <f t="shared" si="23"/>
        <v>2015</v>
      </c>
    </row>
    <row r="230" spans="1:16" x14ac:dyDescent="0.35">
      <c r="A230" t="s">
        <v>534</v>
      </c>
      <c r="B230" t="s">
        <v>535</v>
      </c>
      <c r="C230" t="s">
        <v>440</v>
      </c>
      <c r="D230" t="s">
        <v>27</v>
      </c>
      <c r="E230" t="s">
        <v>20</v>
      </c>
      <c r="F230" t="s">
        <v>31</v>
      </c>
      <c r="G230" t="s">
        <v>47</v>
      </c>
      <c r="H230" s="1">
        <v>42108.242372685185</v>
      </c>
      <c r="I230" s="1">
        <v>42162</v>
      </c>
      <c r="J230" s="17" t="str">
        <f t="shared" si="18"/>
        <v>Filled</v>
      </c>
      <c r="K230">
        <f t="shared" ca="1" si="19"/>
        <v>39</v>
      </c>
      <c r="L230" s="18">
        <f t="shared" ca="1" si="20"/>
        <v>53.757627314815181</v>
      </c>
      <c r="M230" t="str">
        <f t="shared" si="21"/>
        <v>2015</v>
      </c>
      <c r="N230" t="str">
        <f t="shared" si="22"/>
        <v>June</v>
      </c>
      <c r="O230" t="str">
        <f>IFERROR(VLOOKUP(N230,FiscalYear[#All],2,0)," ")</f>
        <v>Q3</v>
      </c>
      <c r="P230" t="str">
        <f t="shared" si="23"/>
        <v>2015</v>
      </c>
    </row>
    <row r="231" spans="1:16" x14ac:dyDescent="0.35">
      <c r="A231" t="s">
        <v>536</v>
      </c>
      <c r="B231" t="s">
        <v>537</v>
      </c>
      <c r="C231" t="s">
        <v>481</v>
      </c>
      <c r="D231" t="s">
        <v>27</v>
      </c>
      <c r="E231" t="s">
        <v>20</v>
      </c>
      <c r="F231" t="s">
        <v>538</v>
      </c>
      <c r="G231" t="s">
        <v>22</v>
      </c>
      <c r="H231" s="1">
        <v>42109</v>
      </c>
      <c r="I231" s="1">
        <v>42312</v>
      </c>
      <c r="J231" s="17" t="str">
        <f t="shared" si="18"/>
        <v>Filled</v>
      </c>
      <c r="K231">
        <f t="shared" ca="1" si="19"/>
        <v>146</v>
      </c>
      <c r="L231" s="18">
        <f t="shared" ca="1" si="20"/>
        <v>203</v>
      </c>
      <c r="M231" t="str">
        <f t="shared" si="21"/>
        <v>2015</v>
      </c>
      <c r="N231" t="str">
        <f t="shared" si="22"/>
        <v>November</v>
      </c>
      <c r="O231" t="str">
        <f>IFERROR(VLOOKUP(N231,FiscalYear[#All],2,0)," ")</f>
        <v>Q1</v>
      </c>
      <c r="P231" t="str">
        <f t="shared" si="23"/>
        <v>2015</v>
      </c>
    </row>
    <row r="232" spans="1:16" x14ac:dyDescent="0.35">
      <c r="A232" t="s">
        <v>539</v>
      </c>
      <c r="B232" t="s">
        <v>540</v>
      </c>
      <c r="C232" t="s">
        <v>440</v>
      </c>
      <c r="D232" t="s">
        <v>27</v>
      </c>
      <c r="E232" t="s">
        <v>20</v>
      </c>
      <c r="F232" t="s">
        <v>31</v>
      </c>
      <c r="G232" t="s">
        <v>47</v>
      </c>
      <c r="H232" s="1">
        <v>42109.167928240742</v>
      </c>
      <c r="I232" s="1">
        <v>42158</v>
      </c>
      <c r="J232" s="17" t="str">
        <f t="shared" si="18"/>
        <v>Filled</v>
      </c>
      <c r="K232">
        <f t="shared" ca="1" si="19"/>
        <v>36</v>
      </c>
      <c r="L232" s="18">
        <f t="shared" ca="1" si="20"/>
        <v>48.832071759257815</v>
      </c>
      <c r="M232" t="str">
        <f t="shared" si="21"/>
        <v>2015</v>
      </c>
      <c r="N232" t="str">
        <f t="shared" si="22"/>
        <v>June</v>
      </c>
      <c r="O232" t="str">
        <f>IFERROR(VLOOKUP(N232,FiscalYear[#All],2,0)," ")</f>
        <v>Q3</v>
      </c>
      <c r="P232" t="str">
        <f t="shared" si="23"/>
        <v>2015</v>
      </c>
    </row>
    <row r="233" spans="1:16" x14ac:dyDescent="0.35">
      <c r="A233" t="s">
        <v>541</v>
      </c>
      <c r="B233" t="s">
        <v>542</v>
      </c>
      <c r="C233" t="s">
        <v>481</v>
      </c>
      <c r="D233" t="s">
        <v>27</v>
      </c>
      <c r="E233" t="s">
        <v>20</v>
      </c>
      <c r="F233" t="s">
        <v>316</v>
      </c>
      <c r="G233" t="s">
        <v>22</v>
      </c>
      <c r="H233" s="1">
        <v>42111</v>
      </c>
      <c r="I233" s="1">
        <v>42262</v>
      </c>
      <c r="J233" s="17" t="str">
        <f t="shared" si="18"/>
        <v>Filled</v>
      </c>
      <c r="K233">
        <f t="shared" ca="1" si="19"/>
        <v>108</v>
      </c>
      <c r="L233" s="18">
        <f t="shared" ca="1" si="20"/>
        <v>151</v>
      </c>
      <c r="M233" t="str">
        <f t="shared" si="21"/>
        <v>2015</v>
      </c>
      <c r="N233" t="str">
        <f t="shared" si="22"/>
        <v>September</v>
      </c>
      <c r="O233" t="str">
        <f>IFERROR(VLOOKUP(N233,FiscalYear[#All],2,0)," ")</f>
        <v>Q4</v>
      </c>
      <c r="P233" t="str">
        <f t="shared" si="23"/>
        <v>2015</v>
      </c>
    </row>
    <row r="234" spans="1:16" x14ac:dyDescent="0.35">
      <c r="A234" t="s">
        <v>543</v>
      </c>
      <c r="B234" t="s">
        <v>544</v>
      </c>
      <c r="C234" t="s">
        <v>481</v>
      </c>
      <c r="D234" t="s">
        <v>27</v>
      </c>
      <c r="E234" t="s">
        <v>20</v>
      </c>
      <c r="F234" t="s">
        <v>72</v>
      </c>
      <c r="G234" t="s">
        <v>22</v>
      </c>
      <c r="H234" s="1">
        <v>42111</v>
      </c>
      <c r="I234" s="1" t="s">
        <v>23</v>
      </c>
      <c r="J234" s="17" t="str">
        <f t="shared" si="18"/>
        <v>Open</v>
      </c>
      <c r="K234">
        <f t="shared" ca="1" si="19"/>
        <v>2014</v>
      </c>
      <c r="L234" s="18">
        <f t="shared" ca="1" si="20"/>
        <v>2819.4963288194413</v>
      </c>
      <c r="M234" t="str">
        <f t="shared" si="21"/>
        <v/>
      </c>
      <c r="N234" t="str">
        <f t="shared" si="22"/>
        <v/>
      </c>
      <c r="O234" t="str">
        <f>IFERROR(VLOOKUP(N234,FiscalYear[#All],2,0)," ")</f>
        <v xml:space="preserve"> </v>
      </c>
      <c r="P234" t="str">
        <f t="shared" si="23"/>
        <v/>
      </c>
    </row>
    <row r="235" spans="1:16" x14ac:dyDescent="0.35">
      <c r="A235" t="s">
        <v>545</v>
      </c>
      <c r="B235" t="s">
        <v>546</v>
      </c>
      <c r="C235" t="s">
        <v>36</v>
      </c>
      <c r="D235" t="s">
        <v>27</v>
      </c>
      <c r="E235" t="s">
        <v>20</v>
      </c>
      <c r="F235" t="s">
        <v>184</v>
      </c>
      <c r="G235" t="s">
        <v>22</v>
      </c>
      <c r="H235" s="1">
        <v>42115</v>
      </c>
      <c r="I235" s="1">
        <v>42250</v>
      </c>
      <c r="J235" s="17" t="str">
        <f t="shared" si="18"/>
        <v>Filled</v>
      </c>
      <c r="K235">
        <f t="shared" ca="1" si="19"/>
        <v>98</v>
      </c>
      <c r="L235" s="18">
        <f t="shared" ca="1" si="20"/>
        <v>135</v>
      </c>
      <c r="M235" t="str">
        <f t="shared" si="21"/>
        <v>2015</v>
      </c>
      <c r="N235" t="str">
        <f t="shared" si="22"/>
        <v>September</v>
      </c>
      <c r="O235" t="str">
        <f>IFERROR(VLOOKUP(N235,FiscalYear[#All],2,0)," ")</f>
        <v>Q4</v>
      </c>
      <c r="P235" t="str">
        <f t="shared" si="23"/>
        <v>2015</v>
      </c>
    </row>
    <row r="236" spans="1:16" x14ac:dyDescent="0.35">
      <c r="A236" t="s">
        <v>547</v>
      </c>
      <c r="B236" t="s">
        <v>548</v>
      </c>
      <c r="C236" t="s">
        <v>18</v>
      </c>
      <c r="D236" t="s">
        <v>27</v>
      </c>
      <c r="E236" t="s">
        <v>20</v>
      </c>
      <c r="F236" t="s">
        <v>21</v>
      </c>
      <c r="G236" t="s">
        <v>117</v>
      </c>
      <c r="H236" s="1">
        <v>42115.221724537034</v>
      </c>
      <c r="I236" s="1">
        <v>42289</v>
      </c>
      <c r="J236" s="17" t="str">
        <f t="shared" si="18"/>
        <v>Filled</v>
      </c>
      <c r="K236">
        <f t="shared" ca="1" si="19"/>
        <v>125</v>
      </c>
      <c r="L236" s="18">
        <f t="shared" ca="1" si="20"/>
        <v>173.77827546296612</v>
      </c>
      <c r="M236" t="str">
        <f t="shared" si="21"/>
        <v>2015</v>
      </c>
      <c r="N236" t="str">
        <f t="shared" si="22"/>
        <v>October</v>
      </c>
      <c r="O236" t="str">
        <f>IFERROR(VLOOKUP(N236,FiscalYear[#All],2,0)," ")</f>
        <v>Q1</v>
      </c>
      <c r="P236" t="str">
        <f t="shared" si="23"/>
        <v>2015</v>
      </c>
    </row>
    <row r="237" spans="1:16" x14ac:dyDescent="0.35">
      <c r="A237" t="s">
        <v>549</v>
      </c>
      <c r="B237" t="s">
        <v>550</v>
      </c>
      <c r="C237" t="s">
        <v>18</v>
      </c>
      <c r="D237" t="s">
        <v>27</v>
      </c>
      <c r="E237" t="s">
        <v>20</v>
      </c>
      <c r="F237" t="s">
        <v>31</v>
      </c>
      <c r="G237" t="s">
        <v>47</v>
      </c>
      <c r="H237" s="1">
        <v>42117.26290509259</v>
      </c>
      <c r="I237" s="1">
        <v>42338</v>
      </c>
      <c r="J237" s="17" t="str">
        <f t="shared" si="18"/>
        <v>Filled</v>
      </c>
      <c r="K237">
        <f t="shared" ca="1" si="19"/>
        <v>158</v>
      </c>
      <c r="L237" s="18">
        <f t="shared" ca="1" si="20"/>
        <v>220.73709490741021</v>
      </c>
      <c r="M237" t="str">
        <f t="shared" si="21"/>
        <v>2015</v>
      </c>
      <c r="N237" t="str">
        <f t="shared" si="22"/>
        <v>November</v>
      </c>
      <c r="O237" t="str">
        <f>IFERROR(VLOOKUP(N237,FiscalYear[#All],2,0)," ")</f>
        <v>Q1</v>
      </c>
      <c r="P237" t="str">
        <f t="shared" si="23"/>
        <v>2015</v>
      </c>
    </row>
    <row r="238" spans="1:16" x14ac:dyDescent="0.35">
      <c r="A238" t="s">
        <v>551</v>
      </c>
      <c r="B238" t="s">
        <v>552</v>
      </c>
      <c r="C238" t="s">
        <v>481</v>
      </c>
      <c r="D238" t="s">
        <v>27</v>
      </c>
      <c r="E238" t="s">
        <v>20</v>
      </c>
      <c r="F238" t="s">
        <v>72</v>
      </c>
      <c r="G238" t="s">
        <v>22</v>
      </c>
      <c r="H238" s="1">
        <v>42118</v>
      </c>
      <c r="I238" s="1">
        <v>42225</v>
      </c>
      <c r="J238" s="17" t="str">
        <f t="shared" si="18"/>
        <v>Filled</v>
      </c>
      <c r="K238">
        <f t="shared" ca="1" si="19"/>
        <v>76</v>
      </c>
      <c r="L238" s="18">
        <f t="shared" ca="1" si="20"/>
        <v>107</v>
      </c>
      <c r="M238" t="str">
        <f t="shared" si="21"/>
        <v>2015</v>
      </c>
      <c r="N238" t="str">
        <f t="shared" si="22"/>
        <v>August</v>
      </c>
      <c r="O238" t="str">
        <f>IFERROR(VLOOKUP(N238,FiscalYear[#All],2,0)," ")</f>
        <v>Q4</v>
      </c>
      <c r="P238" t="str">
        <f t="shared" si="23"/>
        <v>2015</v>
      </c>
    </row>
    <row r="239" spans="1:16" x14ac:dyDescent="0.35">
      <c r="A239" t="s">
        <v>553</v>
      </c>
      <c r="B239" t="s">
        <v>554</v>
      </c>
      <c r="C239" t="s">
        <v>481</v>
      </c>
      <c r="D239" t="s">
        <v>27</v>
      </c>
      <c r="E239" t="s">
        <v>20</v>
      </c>
      <c r="F239" t="s">
        <v>316</v>
      </c>
      <c r="G239" t="s">
        <v>22</v>
      </c>
      <c r="H239" s="1">
        <v>42121</v>
      </c>
      <c r="I239" s="1">
        <v>42153</v>
      </c>
      <c r="J239" s="17" t="str">
        <f t="shared" si="18"/>
        <v>Filled</v>
      </c>
      <c r="K239">
        <f t="shared" ca="1" si="19"/>
        <v>25</v>
      </c>
      <c r="L239" s="18">
        <f t="shared" ca="1" si="20"/>
        <v>32</v>
      </c>
      <c r="M239" t="str">
        <f t="shared" si="21"/>
        <v>2015</v>
      </c>
      <c r="N239" t="str">
        <f t="shared" si="22"/>
        <v>May</v>
      </c>
      <c r="O239" t="str">
        <f>IFERROR(VLOOKUP(N239,FiscalYear[#All],2,0)," ")</f>
        <v>Q3</v>
      </c>
      <c r="P239" t="str">
        <f t="shared" si="23"/>
        <v>2015</v>
      </c>
    </row>
    <row r="240" spans="1:16" x14ac:dyDescent="0.35">
      <c r="A240" t="s">
        <v>555</v>
      </c>
      <c r="B240" t="s">
        <v>556</v>
      </c>
      <c r="C240" t="s">
        <v>18</v>
      </c>
      <c r="D240" t="s">
        <v>19</v>
      </c>
      <c r="E240" t="s">
        <v>20</v>
      </c>
      <c r="F240" t="s">
        <v>21</v>
      </c>
      <c r="G240" t="s">
        <v>117</v>
      </c>
      <c r="H240" s="1">
        <v>42121</v>
      </c>
      <c r="I240" s="1">
        <v>42321</v>
      </c>
      <c r="J240" s="17" t="str">
        <f t="shared" si="18"/>
        <v>Filled</v>
      </c>
      <c r="K240">
        <f t="shared" ca="1" si="19"/>
        <v>145</v>
      </c>
      <c r="L240" s="18">
        <f t="shared" ca="1" si="20"/>
        <v>200</v>
      </c>
      <c r="M240" t="str">
        <f t="shared" si="21"/>
        <v>2015</v>
      </c>
      <c r="N240" t="str">
        <f t="shared" si="22"/>
        <v>November</v>
      </c>
      <c r="O240" t="str">
        <f>IFERROR(VLOOKUP(N240,FiscalYear[#All],2,0)," ")</f>
        <v>Q1</v>
      </c>
      <c r="P240" t="str">
        <f t="shared" si="23"/>
        <v>2015</v>
      </c>
    </row>
    <row r="241" spans="1:16" x14ac:dyDescent="0.35">
      <c r="A241" t="s">
        <v>557</v>
      </c>
      <c r="B241" t="s">
        <v>558</v>
      </c>
      <c r="C241" t="s">
        <v>18</v>
      </c>
      <c r="D241" t="s">
        <v>19</v>
      </c>
      <c r="E241" t="s">
        <v>20</v>
      </c>
      <c r="F241" t="s">
        <v>21</v>
      </c>
      <c r="G241" t="s">
        <v>156</v>
      </c>
      <c r="H241" s="1">
        <v>42121</v>
      </c>
      <c r="I241" s="1">
        <v>42359</v>
      </c>
      <c r="J241" s="17" t="str">
        <f t="shared" si="18"/>
        <v>Filled</v>
      </c>
      <c r="K241">
        <f t="shared" ca="1" si="19"/>
        <v>171</v>
      </c>
      <c r="L241" s="18">
        <f t="shared" ca="1" si="20"/>
        <v>238</v>
      </c>
      <c r="M241" t="str">
        <f t="shared" si="21"/>
        <v>2015</v>
      </c>
      <c r="N241" t="str">
        <f t="shared" si="22"/>
        <v>December</v>
      </c>
      <c r="O241" t="str">
        <f>IFERROR(VLOOKUP(N241,FiscalYear[#All],2,0)," ")</f>
        <v>Q1</v>
      </c>
      <c r="P241" t="str">
        <f t="shared" si="23"/>
        <v>2015</v>
      </c>
    </row>
    <row r="242" spans="1:16" x14ac:dyDescent="0.35">
      <c r="A242" t="s">
        <v>559</v>
      </c>
      <c r="B242" t="s">
        <v>560</v>
      </c>
      <c r="C242" t="s">
        <v>481</v>
      </c>
      <c r="D242" t="s">
        <v>27</v>
      </c>
      <c r="E242" t="s">
        <v>20</v>
      </c>
      <c r="F242" t="s">
        <v>72</v>
      </c>
      <c r="G242" t="s">
        <v>22</v>
      </c>
      <c r="H242" s="1">
        <v>42122</v>
      </c>
      <c r="I242" s="1">
        <v>42279</v>
      </c>
      <c r="J242" s="17" t="str">
        <f t="shared" si="18"/>
        <v>Filled</v>
      </c>
      <c r="K242">
        <f t="shared" ca="1" si="19"/>
        <v>114</v>
      </c>
      <c r="L242" s="18">
        <f t="shared" ca="1" si="20"/>
        <v>157</v>
      </c>
      <c r="M242" t="str">
        <f t="shared" si="21"/>
        <v>2015</v>
      </c>
      <c r="N242" t="str">
        <f t="shared" si="22"/>
        <v>October</v>
      </c>
      <c r="O242" t="str">
        <f>IFERROR(VLOOKUP(N242,FiscalYear[#All],2,0)," ")</f>
        <v>Q1</v>
      </c>
      <c r="P242" t="str">
        <f t="shared" si="23"/>
        <v>2015</v>
      </c>
    </row>
    <row r="243" spans="1:16" x14ac:dyDescent="0.35">
      <c r="A243" t="s">
        <v>561</v>
      </c>
      <c r="B243" t="s">
        <v>562</v>
      </c>
      <c r="C243" t="s">
        <v>481</v>
      </c>
      <c r="D243" t="s">
        <v>27</v>
      </c>
      <c r="E243" t="s">
        <v>20</v>
      </c>
      <c r="F243" t="s">
        <v>316</v>
      </c>
      <c r="G243" t="s">
        <v>22</v>
      </c>
      <c r="H243" s="1">
        <v>42122</v>
      </c>
      <c r="I243" s="1">
        <v>42128</v>
      </c>
      <c r="J243" s="17" t="str">
        <f t="shared" si="18"/>
        <v>Filled</v>
      </c>
      <c r="K243">
        <f t="shared" ca="1" si="19"/>
        <v>5</v>
      </c>
      <c r="L243" s="18">
        <f t="shared" ca="1" si="20"/>
        <v>6</v>
      </c>
      <c r="M243" t="str">
        <f t="shared" si="21"/>
        <v>2015</v>
      </c>
      <c r="N243" t="str">
        <f t="shared" si="22"/>
        <v>May</v>
      </c>
      <c r="O243" t="str">
        <f>IFERROR(VLOOKUP(N243,FiscalYear[#All],2,0)," ")</f>
        <v>Q3</v>
      </c>
      <c r="P243" t="str">
        <f t="shared" si="23"/>
        <v>2015</v>
      </c>
    </row>
    <row r="244" spans="1:16" x14ac:dyDescent="0.35">
      <c r="A244" t="s">
        <v>563</v>
      </c>
      <c r="B244" t="s">
        <v>564</v>
      </c>
      <c r="C244" t="s">
        <v>255</v>
      </c>
      <c r="D244" t="s">
        <v>321</v>
      </c>
      <c r="E244" t="s">
        <v>20</v>
      </c>
      <c r="F244" t="s">
        <v>316</v>
      </c>
      <c r="G244" t="s">
        <v>117</v>
      </c>
      <c r="H244" s="1">
        <v>42123</v>
      </c>
      <c r="I244" s="1" t="s">
        <v>23</v>
      </c>
      <c r="J244" s="17" t="str">
        <f t="shared" si="18"/>
        <v>Open</v>
      </c>
      <c r="K244">
        <f t="shared" ca="1" si="19"/>
        <v>2006</v>
      </c>
      <c r="L244" s="18">
        <f t="shared" ca="1" si="20"/>
        <v>2807.4963288194413</v>
      </c>
      <c r="M244" t="str">
        <f t="shared" si="21"/>
        <v/>
      </c>
      <c r="N244" t="str">
        <f t="shared" si="22"/>
        <v/>
      </c>
      <c r="O244" t="str">
        <f>IFERROR(VLOOKUP(N244,FiscalYear[#All],2,0)," ")</f>
        <v xml:space="preserve"> </v>
      </c>
      <c r="P244" t="str">
        <f t="shared" si="23"/>
        <v/>
      </c>
    </row>
    <row r="245" spans="1:16" x14ac:dyDescent="0.35">
      <c r="A245" t="s">
        <v>565</v>
      </c>
      <c r="B245" t="s">
        <v>566</v>
      </c>
      <c r="C245" t="s">
        <v>481</v>
      </c>
      <c r="D245" t="s">
        <v>27</v>
      </c>
      <c r="E245" t="s">
        <v>20</v>
      </c>
      <c r="F245" t="s">
        <v>350</v>
      </c>
      <c r="G245" t="s">
        <v>22</v>
      </c>
      <c r="H245" s="1">
        <v>42124</v>
      </c>
      <c r="I245" s="1">
        <v>42354</v>
      </c>
      <c r="J245" s="17" t="str">
        <f t="shared" si="18"/>
        <v>Filled</v>
      </c>
      <c r="K245">
        <f t="shared" ca="1" si="19"/>
        <v>165</v>
      </c>
      <c r="L245" s="18">
        <f t="shared" ca="1" si="20"/>
        <v>230</v>
      </c>
      <c r="M245" t="str">
        <f t="shared" si="21"/>
        <v>2015</v>
      </c>
      <c r="N245" t="str">
        <f t="shared" si="22"/>
        <v>December</v>
      </c>
      <c r="O245" t="str">
        <f>IFERROR(VLOOKUP(N245,FiscalYear[#All],2,0)," ")</f>
        <v>Q1</v>
      </c>
      <c r="P245" t="str">
        <f t="shared" si="23"/>
        <v>2015</v>
      </c>
    </row>
    <row r="246" spans="1:16" x14ac:dyDescent="0.35">
      <c r="A246" t="s">
        <v>567</v>
      </c>
      <c r="B246" t="s">
        <v>568</v>
      </c>
      <c r="C246" t="s">
        <v>481</v>
      </c>
      <c r="D246" t="s">
        <v>27</v>
      </c>
      <c r="E246" t="s">
        <v>20</v>
      </c>
      <c r="F246" t="s">
        <v>316</v>
      </c>
      <c r="G246" t="s">
        <v>22</v>
      </c>
      <c r="H246" s="1">
        <v>42129</v>
      </c>
      <c r="I246" s="1">
        <v>42300</v>
      </c>
      <c r="J246" s="17" t="str">
        <f t="shared" si="18"/>
        <v>Filled</v>
      </c>
      <c r="K246">
        <f t="shared" ca="1" si="19"/>
        <v>124</v>
      </c>
      <c r="L246" s="18">
        <f t="shared" ca="1" si="20"/>
        <v>171</v>
      </c>
      <c r="M246" t="str">
        <f t="shared" si="21"/>
        <v>2015</v>
      </c>
      <c r="N246" t="str">
        <f t="shared" si="22"/>
        <v>October</v>
      </c>
      <c r="O246" t="str">
        <f>IFERROR(VLOOKUP(N246,FiscalYear[#All],2,0)," ")</f>
        <v>Q1</v>
      </c>
      <c r="P246" t="str">
        <f t="shared" si="23"/>
        <v>2015</v>
      </c>
    </row>
    <row r="247" spans="1:16" x14ac:dyDescent="0.35">
      <c r="A247" t="s">
        <v>569</v>
      </c>
      <c r="B247" t="s">
        <v>570</v>
      </c>
      <c r="C247" t="s">
        <v>481</v>
      </c>
      <c r="D247" t="s">
        <v>27</v>
      </c>
      <c r="E247" t="s">
        <v>20</v>
      </c>
      <c r="F247" t="s">
        <v>521</v>
      </c>
      <c r="G247" t="s">
        <v>22</v>
      </c>
      <c r="H247" s="1">
        <v>42129</v>
      </c>
      <c r="I247" s="1">
        <v>42236</v>
      </c>
      <c r="J247" s="17" t="str">
        <f t="shared" si="18"/>
        <v>Filled</v>
      </c>
      <c r="K247">
        <f t="shared" ca="1" si="19"/>
        <v>78</v>
      </c>
      <c r="L247" s="18">
        <f t="shared" ca="1" si="20"/>
        <v>107</v>
      </c>
      <c r="M247" t="str">
        <f t="shared" si="21"/>
        <v>2015</v>
      </c>
      <c r="N247" t="str">
        <f t="shared" si="22"/>
        <v>August</v>
      </c>
      <c r="O247" t="str">
        <f>IFERROR(VLOOKUP(N247,FiscalYear[#All],2,0)," ")</f>
        <v>Q4</v>
      </c>
      <c r="P247" t="str">
        <f t="shared" si="23"/>
        <v>2015</v>
      </c>
    </row>
    <row r="248" spans="1:16" x14ac:dyDescent="0.35">
      <c r="A248" t="s">
        <v>571</v>
      </c>
      <c r="B248" t="s">
        <v>572</v>
      </c>
      <c r="C248" t="s">
        <v>255</v>
      </c>
      <c r="D248" t="s">
        <v>71</v>
      </c>
      <c r="E248" t="s">
        <v>20</v>
      </c>
      <c r="F248" t="s">
        <v>72</v>
      </c>
      <c r="G248" t="s">
        <v>22</v>
      </c>
      <c r="H248" s="1">
        <v>42130</v>
      </c>
      <c r="I248" s="1">
        <v>42195</v>
      </c>
      <c r="J248" s="17" t="str">
        <f t="shared" si="18"/>
        <v>Filled</v>
      </c>
      <c r="K248">
        <f t="shared" ca="1" si="19"/>
        <v>48</v>
      </c>
      <c r="L248" s="18">
        <f t="shared" ca="1" si="20"/>
        <v>65</v>
      </c>
      <c r="M248" t="str">
        <f t="shared" si="21"/>
        <v>2015</v>
      </c>
      <c r="N248" t="str">
        <f t="shared" si="22"/>
        <v>July</v>
      </c>
      <c r="O248" t="str">
        <f>IFERROR(VLOOKUP(N248,FiscalYear[#All],2,0)," ")</f>
        <v>Q4</v>
      </c>
      <c r="P248" t="str">
        <f t="shared" si="23"/>
        <v>2015</v>
      </c>
    </row>
    <row r="249" spans="1:16" x14ac:dyDescent="0.35">
      <c r="A249" t="s">
        <v>573</v>
      </c>
      <c r="B249" t="s">
        <v>574</v>
      </c>
      <c r="C249" t="s">
        <v>178</v>
      </c>
      <c r="D249" t="s">
        <v>203</v>
      </c>
      <c r="E249" t="s">
        <v>20</v>
      </c>
      <c r="F249" t="s">
        <v>399</v>
      </c>
      <c r="G249" t="s">
        <v>22</v>
      </c>
      <c r="H249" s="1">
        <v>42131</v>
      </c>
      <c r="I249" s="1" t="s">
        <v>23</v>
      </c>
      <c r="J249" s="17" t="str">
        <f t="shared" si="18"/>
        <v>Open</v>
      </c>
      <c r="K249">
        <f t="shared" ca="1" si="19"/>
        <v>2000</v>
      </c>
      <c r="L249" s="18">
        <f t="shared" ca="1" si="20"/>
        <v>2799.4963288194413</v>
      </c>
      <c r="M249" t="str">
        <f t="shared" si="21"/>
        <v/>
      </c>
      <c r="N249" t="str">
        <f t="shared" si="22"/>
        <v/>
      </c>
      <c r="O249" t="str">
        <f>IFERROR(VLOOKUP(N249,FiscalYear[#All],2,0)," ")</f>
        <v xml:space="preserve"> </v>
      </c>
      <c r="P249" t="str">
        <f t="shared" si="23"/>
        <v/>
      </c>
    </row>
    <row r="250" spans="1:16" x14ac:dyDescent="0.35">
      <c r="A250" t="s">
        <v>575</v>
      </c>
      <c r="B250" t="s">
        <v>576</v>
      </c>
      <c r="C250" t="s">
        <v>481</v>
      </c>
      <c r="D250" t="s">
        <v>27</v>
      </c>
      <c r="E250" t="s">
        <v>20</v>
      </c>
      <c r="F250" t="s">
        <v>350</v>
      </c>
      <c r="G250" t="s">
        <v>22</v>
      </c>
      <c r="H250" s="1">
        <v>42131</v>
      </c>
      <c r="I250" s="1">
        <v>42324</v>
      </c>
      <c r="J250" s="17" t="str">
        <f t="shared" si="18"/>
        <v>Filled</v>
      </c>
      <c r="K250">
        <f t="shared" ca="1" si="19"/>
        <v>138</v>
      </c>
      <c r="L250" s="18">
        <f t="shared" ca="1" si="20"/>
        <v>193</v>
      </c>
      <c r="M250" t="str">
        <f t="shared" si="21"/>
        <v>2015</v>
      </c>
      <c r="N250" t="str">
        <f t="shared" si="22"/>
        <v>November</v>
      </c>
      <c r="O250" t="str">
        <f>IFERROR(VLOOKUP(N250,FiscalYear[#All],2,0)," ")</f>
        <v>Q1</v>
      </c>
      <c r="P250" t="str">
        <f t="shared" si="23"/>
        <v>2015</v>
      </c>
    </row>
    <row r="251" spans="1:16" x14ac:dyDescent="0.35">
      <c r="A251" t="s">
        <v>577</v>
      </c>
      <c r="B251" t="s">
        <v>578</v>
      </c>
      <c r="C251" t="s">
        <v>481</v>
      </c>
      <c r="D251" t="s">
        <v>27</v>
      </c>
      <c r="E251" t="s">
        <v>20</v>
      </c>
      <c r="F251" t="s">
        <v>316</v>
      </c>
      <c r="G251" t="s">
        <v>22</v>
      </c>
      <c r="H251" s="1">
        <v>42131</v>
      </c>
      <c r="I251" s="1">
        <v>42152</v>
      </c>
      <c r="J251" s="17" t="str">
        <f t="shared" si="18"/>
        <v>Filled</v>
      </c>
      <c r="K251">
        <f t="shared" ca="1" si="19"/>
        <v>16</v>
      </c>
      <c r="L251" s="18">
        <f t="shared" ca="1" si="20"/>
        <v>21</v>
      </c>
      <c r="M251" t="str">
        <f t="shared" si="21"/>
        <v>2015</v>
      </c>
      <c r="N251" t="str">
        <f t="shared" si="22"/>
        <v>May</v>
      </c>
      <c r="O251" t="str">
        <f>IFERROR(VLOOKUP(N251,FiscalYear[#All],2,0)," ")</f>
        <v>Q3</v>
      </c>
      <c r="P251" t="str">
        <f t="shared" si="23"/>
        <v>2015</v>
      </c>
    </row>
    <row r="252" spans="1:16" x14ac:dyDescent="0.35">
      <c r="A252" t="s">
        <v>579</v>
      </c>
      <c r="B252" t="s">
        <v>580</v>
      </c>
      <c r="C252" t="s">
        <v>481</v>
      </c>
      <c r="D252" t="s">
        <v>27</v>
      </c>
      <c r="E252" t="s">
        <v>20</v>
      </c>
      <c r="F252" t="s">
        <v>350</v>
      </c>
      <c r="G252" t="s">
        <v>22</v>
      </c>
      <c r="H252" s="1">
        <v>42131</v>
      </c>
      <c r="I252" s="1">
        <v>42205</v>
      </c>
      <c r="J252" s="17" t="str">
        <f t="shared" si="18"/>
        <v>Filled</v>
      </c>
      <c r="K252">
        <f t="shared" ca="1" si="19"/>
        <v>53</v>
      </c>
      <c r="L252" s="18">
        <f t="shared" ca="1" si="20"/>
        <v>74</v>
      </c>
      <c r="M252" t="str">
        <f t="shared" si="21"/>
        <v>2015</v>
      </c>
      <c r="N252" t="str">
        <f t="shared" si="22"/>
        <v>July</v>
      </c>
      <c r="O252" t="str">
        <f>IFERROR(VLOOKUP(N252,FiscalYear[#All],2,0)," ")</f>
        <v>Q4</v>
      </c>
      <c r="P252" t="str">
        <f t="shared" si="23"/>
        <v>2015</v>
      </c>
    </row>
    <row r="253" spans="1:16" x14ac:dyDescent="0.35">
      <c r="A253" t="s">
        <v>581</v>
      </c>
      <c r="B253" t="s">
        <v>582</v>
      </c>
      <c r="C253" t="s">
        <v>481</v>
      </c>
      <c r="D253" t="s">
        <v>27</v>
      </c>
      <c r="E253" t="s">
        <v>20</v>
      </c>
      <c r="F253" t="s">
        <v>28</v>
      </c>
      <c r="G253" t="s">
        <v>22</v>
      </c>
      <c r="H253" s="1">
        <v>42132</v>
      </c>
      <c r="I253" s="1">
        <v>42200</v>
      </c>
      <c r="J253" s="17" t="str">
        <f t="shared" si="18"/>
        <v>Filled</v>
      </c>
      <c r="K253">
        <f t="shared" ca="1" si="19"/>
        <v>49</v>
      </c>
      <c r="L253" s="18">
        <f t="shared" ca="1" si="20"/>
        <v>68</v>
      </c>
      <c r="M253" t="str">
        <f t="shared" si="21"/>
        <v>2015</v>
      </c>
      <c r="N253" t="str">
        <f t="shared" si="22"/>
        <v>July</v>
      </c>
      <c r="O253" t="str">
        <f>IFERROR(VLOOKUP(N253,FiscalYear[#All],2,0)," ")</f>
        <v>Q4</v>
      </c>
      <c r="P253" t="str">
        <f t="shared" si="23"/>
        <v>2015</v>
      </c>
    </row>
    <row r="254" spans="1:16" x14ac:dyDescent="0.35">
      <c r="A254" t="s">
        <v>583</v>
      </c>
      <c r="B254" t="s">
        <v>584</v>
      </c>
      <c r="C254" t="s">
        <v>481</v>
      </c>
      <c r="D254" t="s">
        <v>27</v>
      </c>
      <c r="E254" t="s">
        <v>20</v>
      </c>
      <c r="F254" t="s">
        <v>28</v>
      </c>
      <c r="G254" t="s">
        <v>22</v>
      </c>
      <c r="H254" s="1">
        <v>42135</v>
      </c>
      <c r="I254" s="1" t="s">
        <v>23</v>
      </c>
      <c r="J254" s="17" t="str">
        <f t="shared" si="18"/>
        <v>Open</v>
      </c>
      <c r="K254">
        <f t="shared" ca="1" si="19"/>
        <v>1998</v>
      </c>
      <c r="L254" s="18">
        <f t="shared" ca="1" si="20"/>
        <v>2795.4963288194413</v>
      </c>
      <c r="M254" t="str">
        <f t="shared" si="21"/>
        <v/>
      </c>
      <c r="N254" t="str">
        <f t="shared" si="22"/>
        <v/>
      </c>
      <c r="O254" t="str">
        <f>IFERROR(VLOOKUP(N254,FiscalYear[#All],2,0)," ")</f>
        <v xml:space="preserve"> </v>
      </c>
      <c r="P254" t="str">
        <f t="shared" si="23"/>
        <v/>
      </c>
    </row>
    <row r="255" spans="1:16" x14ac:dyDescent="0.35">
      <c r="A255" t="s">
        <v>585</v>
      </c>
      <c r="B255" t="s">
        <v>586</v>
      </c>
      <c r="C255" t="s">
        <v>18</v>
      </c>
      <c r="D255" t="s">
        <v>19</v>
      </c>
      <c r="E255" t="s">
        <v>20</v>
      </c>
      <c r="F255" t="s">
        <v>226</v>
      </c>
      <c r="G255" t="s">
        <v>47</v>
      </c>
      <c r="H255" s="1">
        <v>42135</v>
      </c>
      <c r="I255" s="1">
        <v>42135</v>
      </c>
      <c r="J255" s="17" t="str">
        <f t="shared" si="18"/>
        <v>Filled</v>
      </c>
      <c r="K255">
        <f t="shared" ca="1" si="19"/>
        <v>1</v>
      </c>
      <c r="L255" s="18">
        <f t="shared" ca="1" si="20"/>
        <v>0</v>
      </c>
      <c r="M255" t="str">
        <f t="shared" si="21"/>
        <v>2015</v>
      </c>
      <c r="N255" t="str">
        <f t="shared" si="22"/>
        <v>May</v>
      </c>
      <c r="O255" t="str">
        <f>IFERROR(VLOOKUP(N255,FiscalYear[#All],2,0)," ")</f>
        <v>Q3</v>
      </c>
      <c r="P255" t="str">
        <f t="shared" si="23"/>
        <v>2015</v>
      </c>
    </row>
    <row r="256" spans="1:16" x14ac:dyDescent="0.35">
      <c r="A256" t="s">
        <v>587</v>
      </c>
      <c r="B256" t="s">
        <v>588</v>
      </c>
      <c r="C256" t="s">
        <v>36</v>
      </c>
      <c r="D256" t="s">
        <v>71</v>
      </c>
      <c r="E256" t="s">
        <v>20</v>
      </c>
      <c r="F256" t="s">
        <v>21</v>
      </c>
      <c r="G256" t="s">
        <v>156</v>
      </c>
      <c r="H256" s="1">
        <v>42136</v>
      </c>
      <c r="I256" s="1">
        <v>42346</v>
      </c>
      <c r="J256" s="17" t="str">
        <f t="shared" si="18"/>
        <v>Filled</v>
      </c>
      <c r="K256">
        <f t="shared" ca="1" si="19"/>
        <v>151</v>
      </c>
      <c r="L256" s="18">
        <f t="shared" ca="1" si="20"/>
        <v>210</v>
      </c>
      <c r="M256" t="str">
        <f t="shared" si="21"/>
        <v>2015</v>
      </c>
      <c r="N256" t="str">
        <f t="shared" si="22"/>
        <v>December</v>
      </c>
      <c r="O256" t="str">
        <f>IFERROR(VLOOKUP(N256,FiscalYear[#All],2,0)," ")</f>
        <v>Q1</v>
      </c>
      <c r="P256" t="str">
        <f t="shared" si="23"/>
        <v>2015</v>
      </c>
    </row>
    <row r="257" spans="1:16" x14ac:dyDescent="0.35">
      <c r="A257" t="s">
        <v>589</v>
      </c>
      <c r="B257" t="s">
        <v>590</v>
      </c>
      <c r="C257" t="s">
        <v>481</v>
      </c>
      <c r="D257" t="s">
        <v>27</v>
      </c>
      <c r="E257" t="s">
        <v>20</v>
      </c>
      <c r="F257" t="s">
        <v>28</v>
      </c>
      <c r="G257" t="s">
        <v>22</v>
      </c>
      <c r="H257" s="1">
        <v>42137</v>
      </c>
      <c r="I257" s="1">
        <v>42252</v>
      </c>
      <c r="J257" s="17" t="str">
        <f t="shared" si="18"/>
        <v>Filled</v>
      </c>
      <c r="K257">
        <f t="shared" ca="1" si="19"/>
        <v>83</v>
      </c>
      <c r="L257" s="18">
        <f t="shared" ca="1" si="20"/>
        <v>115</v>
      </c>
      <c r="M257" t="str">
        <f t="shared" si="21"/>
        <v>2015</v>
      </c>
      <c r="N257" t="str">
        <f t="shared" si="22"/>
        <v>September</v>
      </c>
      <c r="O257" t="str">
        <f>IFERROR(VLOOKUP(N257,FiscalYear[#All],2,0)," ")</f>
        <v>Q4</v>
      </c>
      <c r="P257" t="str">
        <f t="shared" si="23"/>
        <v>2015</v>
      </c>
    </row>
    <row r="258" spans="1:16" x14ac:dyDescent="0.35">
      <c r="A258" t="s">
        <v>591</v>
      </c>
      <c r="B258" t="s">
        <v>592</v>
      </c>
      <c r="C258" t="s">
        <v>429</v>
      </c>
      <c r="D258" t="s">
        <v>27</v>
      </c>
      <c r="E258" t="s">
        <v>20</v>
      </c>
      <c r="F258" t="s">
        <v>593</v>
      </c>
      <c r="G258" t="s">
        <v>22</v>
      </c>
      <c r="H258" s="1">
        <v>42138</v>
      </c>
      <c r="I258" s="1">
        <v>42277</v>
      </c>
      <c r="J258" s="17" t="str">
        <f t="shared" si="18"/>
        <v>Filled</v>
      </c>
      <c r="K258">
        <f t="shared" ca="1" si="19"/>
        <v>100</v>
      </c>
      <c r="L258" s="18">
        <f t="shared" ca="1" si="20"/>
        <v>139</v>
      </c>
      <c r="M258" t="str">
        <f t="shared" si="21"/>
        <v>2015</v>
      </c>
      <c r="N258" t="str">
        <f t="shared" si="22"/>
        <v>September</v>
      </c>
      <c r="O258" t="str">
        <f>IFERROR(VLOOKUP(N258,FiscalYear[#All],2,0)," ")</f>
        <v>Q4</v>
      </c>
      <c r="P258" t="str">
        <f t="shared" si="23"/>
        <v>2015</v>
      </c>
    </row>
    <row r="259" spans="1:16" x14ac:dyDescent="0.35">
      <c r="A259" t="s">
        <v>594</v>
      </c>
      <c r="B259" t="s">
        <v>595</v>
      </c>
      <c r="C259" t="s">
        <v>481</v>
      </c>
      <c r="D259" t="s">
        <v>27</v>
      </c>
      <c r="E259" t="s">
        <v>20</v>
      </c>
      <c r="F259" t="s">
        <v>72</v>
      </c>
      <c r="G259" t="s">
        <v>22</v>
      </c>
      <c r="H259" s="1">
        <v>42139</v>
      </c>
      <c r="I259" s="1">
        <v>42254</v>
      </c>
      <c r="J259" s="17" t="str">
        <f t="shared" ref="J259:J322" si="24">IF(I259="","Open","Filled")</f>
        <v>Filled</v>
      </c>
      <c r="K259">
        <f t="shared" ref="K259:K322" ca="1" si="25">IF(J259="Filled",NETWORKDAYS(H259,I259),NETWORKDAYS(H259,TODAY()))</f>
        <v>82</v>
      </c>
      <c r="L259" s="18">
        <f t="shared" ref="L259:L322" ca="1" si="26">IF(J259="Filled",I259-H259,NOW()-H259)</f>
        <v>115</v>
      </c>
      <c r="M259" t="str">
        <f t="shared" ref="M259:M322" si="27">IFERROR(TEXT(I259,"YYYY")," ")</f>
        <v>2015</v>
      </c>
      <c r="N259" t="str">
        <f t="shared" ref="N259:N322" si="28">IFERROR(TEXT(I259,"MMMM")," ")</f>
        <v>September</v>
      </c>
      <c r="O259" t="str">
        <f>IFERROR(VLOOKUP(N259,FiscalYear[#All],2,0)," ")</f>
        <v>Q4</v>
      </c>
      <c r="P259" t="str">
        <f t="shared" ref="P259:P322" si="29">IFERROR(TEXT(I259,"YYYY"),"")</f>
        <v>2015</v>
      </c>
    </row>
    <row r="260" spans="1:16" x14ac:dyDescent="0.35">
      <c r="A260" t="s">
        <v>596</v>
      </c>
      <c r="B260" t="s">
        <v>597</v>
      </c>
      <c r="C260" t="s">
        <v>440</v>
      </c>
      <c r="D260" t="s">
        <v>27</v>
      </c>
      <c r="E260" t="s">
        <v>20</v>
      </c>
      <c r="F260" t="s">
        <v>21</v>
      </c>
      <c r="G260" t="s">
        <v>117</v>
      </c>
      <c r="H260" s="1">
        <v>42143.166805555556</v>
      </c>
      <c r="I260" s="1">
        <v>42193</v>
      </c>
      <c r="J260" s="17" t="str">
        <f t="shared" si="24"/>
        <v>Filled</v>
      </c>
      <c r="K260">
        <f t="shared" ca="1" si="25"/>
        <v>37</v>
      </c>
      <c r="L260" s="18">
        <f t="shared" ca="1" si="26"/>
        <v>49.833194444443507</v>
      </c>
      <c r="M260" t="str">
        <f t="shared" si="27"/>
        <v>2015</v>
      </c>
      <c r="N260" t="str">
        <f t="shared" si="28"/>
        <v>July</v>
      </c>
      <c r="O260" t="str">
        <f>IFERROR(VLOOKUP(N260,FiscalYear[#All],2,0)," ")</f>
        <v>Q4</v>
      </c>
      <c r="P260" t="str">
        <f t="shared" si="29"/>
        <v>2015</v>
      </c>
    </row>
    <row r="261" spans="1:16" x14ac:dyDescent="0.35">
      <c r="A261" t="s">
        <v>598</v>
      </c>
      <c r="B261" t="s">
        <v>599</v>
      </c>
      <c r="C261" t="s">
        <v>18</v>
      </c>
      <c r="D261" t="s">
        <v>27</v>
      </c>
      <c r="E261" t="s">
        <v>20</v>
      </c>
      <c r="F261" t="s">
        <v>21</v>
      </c>
      <c r="G261" t="s">
        <v>22</v>
      </c>
      <c r="H261" s="1">
        <v>42143.243055555555</v>
      </c>
      <c r="I261" s="1">
        <v>42250</v>
      </c>
      <c r="J261" s="17" t="str">
        <f t="shared" si="24"/>
        <v>Filled</v>
      </c>
      <c r="K261">
        <f t="shared" ca="1" si="25"/>
        <v>78</v>
      </c>
      <c r="L261" s="18">
        <f t="shared" ca="1" si="26"/>
        <v>106.75694444444525</v>
      </c>
      <c r="M261" t="str">
        <f t="shared" si="27"/>
        <v>2015</v>
      </c>
      <c r="N261" t="str">
        <f t="shared" si="28"/>
        <v>September</v>
      </c>
      <c r="O261" t="str">
        <f>IFERROR(VLOOKUP(N261,FiscalYear[#All],2,0)," ")</f>
        <v>Q4</v>
      </c>
      <c r="P261" t="str">
        <f t="shared" si="29"/>
        <v>2015</v>
      </c>
    </row>
    <row r="262" spans="1:16" x14ac:dyDescent="0.35">
      <c r="A262" t="s">
        <v>600</v>
      </c>
      <c r="B262" t="s">
        <v>601</v>
      </c>
      <c r="C262" t="s">
        <v>18</v>
      </c>
      <c r="D262" t="s">
        <v>27</v>
      </c>
      <c r="E262" t="s">
        <v>20</v>
      </c>
      <c r="F262" t="s">
        <v>21</v>
      </c>
      <c r="G262" t="s">
        <v>47</v>
      </c>
      <c r="H262" s="1">
        <v>42144.487627314818</v>
      </c>
      <c r="I262" s="1">
        <v>42271</v>
      </c>
      <c r="J262" s="17" t="str">
        <f t="shared" si="24"/>
        <v>Filled</v>
      </c>
      <c r="K262">
        <f t="shared" ca="1" si="25"/>
        <v>92</v>
      </c>
      <c r="L262" s="18">
        <f t="shared" ca="1" si="26"/>
        <v>126.51237268518162</v>
      </c>
      <c r="M262" t="str">
        <f t="shared" si="27"/>
        <v>2015</v>
      </c>
      <c r="N262" t="str">
        <f t="shared" si="28"/>
        <v>September</v>
      </c>
      <c r="O262" t="str">
        <f>IFERROR(VLOOKUP(N262,FiscalYear[#All],2,0)," ")</f>
        <v>Q4</v>
      </c>
      <c r="P262" t="str">
        <f t="shared" si="29"/>
        <v>2015</v>
      </c>
    </row>
    <row r="263" spans="1:16" x14ac:dyDescent="0.35">
      <c r="A263" t="s">
        <v>602</v>
      </c>
      <c r="B263" t="s">
        <v>603</v>
      </c>
      <c r="C263" t="s">
        <v>481</v>
      </c>
      <c r="D263" t="s">
        <v>27</v>
      </c>
      <c r="E263" t="s">
        <v>20</v>
      </c>
      <c r="F263" t="s">
        <v>538</v>
      </c>
      <c r="G263" t="s">
        <v>22</v>
      </c>
      <c r="H263" s="1">
        <v>42145</v>
      </c>
      <c r="I263" s="1">
        <v>42361</v>
      </c>
      <c r="J263" s="17" t="str">
        <f t="shared" si="24"/>
        <v>Filled</v>
      </c>
      <c r="K263">
        <f t="shared" ca="1" si="25"/>
        <v>155</v>
      </c>
      <c r="L263" s="18">
        <f t="shared" ca="1" si="26"/>
        <v>216</v>
      </c>
      <c r="M263" t="str">
        <f t="shared" si="27"/>
        <v>2015</v>
      </c>
      <c r="N263" t="str">
        <f t="shared" si="28"/>
        <v>December</v>
      </c>
      <c r="O263" t="str">
        <f>IFERROR(VLOOKUP(N263,FiscalYear[#All],2,0)," ")</f>
        <v>Q1</v>
      </c>
      <c r="P263" t="str">
        <f t="shared" si="29"/>
        <v>2015</v>
      </c>
    </row>
    <row r="264" spans="1:16" x14ac:dyDescent="0.35">
      <c r="A264" t="s">
        <v>604</v>
      </c>
      <c r="B264" t="s">
        <v>605</v>
      </c>
      <c r="C264" t="s">
        <v>18</v>
      </c>
      <c r="D264" t="s">
        <v>27</v>
      </c>
      <c r="E264" t="s">
        <v>20</v>
      </c>
      <c r="F264" t="s">
        <v>31</v>
      </c>
      <c r="G264" t="s">
        <v>22</v>
      </c>
      <c r="H264" s="1">
        <v>42146</v>
      </c>
      <c r="I264" s="1">
        <v>42180</v>
      </c>
      <c r="J264" s="17" t="str">
        <f t="shared" si="24"/>
        <v>Filled</v>
      </c>
      <c r="K264">
        <f t="shared" ca="1" si="25"/>
        <v>25</v>
      </c>
      <c r="L264" s="18">
        <f t="shared" ca="1" si="26"/>
        <v>34</v>
      </c>
      <c r="M264" t="str">
        <f t="shared" si="27"/>
        <v>2015</v>
      </c>
      <c r="N264" t="str">
        <f t="shared" si="28"/>
        <v>June</v>
      </c>
      <c r="O264" t="str">
        <f>IFERROR(VLOOKUP(N264,FiscalYear[#All],2,0)," ")</f>
        <v>Q3</v>
      </c>
      <c r="P264" t="str">
        <f t="shared" si="29"/>
        <v>2015</v>
      </c>
    </row>
    <row r="265" spans="1:16" x14ac:dyDescent="0.35">
      <c r="A265" t="s">
        <v>606</v>
      </c>
      <c r="B265" t="s">
        <v>607</v>
      </c>
      <c r="C265" t="s">
        <v>18</v>
      </c>
      <c r="D265" t="s">
        <v>27</v>
      </c>
      <c r="E265" t="s">
        <v>20</v>
      </c>
      <c r="F265" t="s">
        <v>21</v>
      </c>
      <c r="G265" t="s">
        <v>47</v>
      </c>
      <c r="H265" s="1">
        <v>42146</v>
      </c>
      <c r="I265" s="1">
        <v>42242</v>
      </c>
      <c r="J265" s="17" t="str">
        <f t="shared" si="24"/>
        <v>Filled</v>
      </c>
      <c r="K265">
        <f t="shared" ca="1" si="25"/>
        <v>69</v>
      </c>
      <c r="L265" s="18">
        <f t="shared" ca="1" si="26"/>
        <v>96</v>
      </c>
      <c r="M265" t="str">
        <f t="shared" si="27"/>
        <v>2015</v>
      </c>
      <c r="N265" t="str">
        <f t="shared" si="28"/>
        <v>August</v>
      </c>
      <c r="O265" t="str">
        <f>IFERROR(VLOOKUP(N265,FiscalYear[#All],2,0)," ")</f>
        <v>Q4</v>
      </c>
      <c r="P265" t="str">
        <f t="shared" si="29"/>
        <v>2015</v>
      </c>
    </row>
    <row r="266" spans="1:16" x14ac:dyDescent="0.35">
      <c r="A266" t="s">
        <v>608</v>
      </c>
      <c r="B266" t="s">
        <v>609</v>
      </c>
      <c r="C266" t="s">
        <v>18</v>
      </c>
      <c r="D266" t="s">
        <v>27</v>
      </c>
      <c r="E266" t="s">
        <v>20</v>
      </c>
      <c r="F266" t="s">
        <v>21</v>
      </c>
      <c r="G266" t="s">
        <v>47</v>
      </c>
      <c r="H266" s="1">
        <v>42146</v>
      </c>
      <c r="I266" s="1">
        <v>42301</v>
      </c>
      <c r="J266" s="17" t="str">
        <f t="shared" si="24"/>
        <v>Filled</v>
      </c>
      <c r="K266">
        <f t="shared" ca="1" si="25"/>
        <v>111</v>
      </c>
      <c r="L266" s="18">
        <f t="shared" ca="1" si="26"/>
        <v>155</v>
      </c>
      <c r="M266" t="str">
        <f t="shared" si="27"/>
        <v>2015</v>
      </c>
      <c r="N266" t="str">
        <f t="shared" si="28"/>
        <v>October</v>
      </c>
      <c r="O266" t="str">
        <f>IFERROR(VLOOKUP(N266,FiscalYear[#All],2,0)," ")</f>
        <v>Q1</v>
      </c>
      <c r="P266" t="str">
        <f t="shared" si="29"/>
        <v>2015</v>
      </c>
    </row>
    <row r="267" spans="1:16" x14ac:dyDescent="0.35">
      <c r="A267" t="s">
        <v>610</v>
      </c>
      <c r="B267" t="s">
        <v>611</v>
      </c>
      <c r="C267" t="s">
        <v>18</v>
      </c>
      <c r="D267" t="s">
        <v>27</v>
      </c>
      <c r="E267" t="s">
        <v>20</v>
      </c>
      <c r="F267" t="s">
        <v>21</v>
      </c>
      <c r="G267" t="s">
        <v>305</v>
      </c>
      <c r="H267" s="1">
        <v>42146</v>
      </c>
      <c r="I267" s="1">
        <v>42241</v>
      </c>
      <c r="J267" s="17" t="str">
        <f t="shared" si="24"/>
        <v>Filled</v>
      </c>
      <c r="K267">
        <f t="shared" ca="1" si="25"/>
        <v>68</v>
      </c>
      <c r="L267" s="18">
        <f t="shared" ca="1" si="26"/>
        <v>95</v>
      </c>
      <c r="M267" t="str">
        <f t="shared" si="27"/>
        <v>2015</v>
      </c>
      <c r="N267" t="str">
        <f t="shared" si="28"/>
        <v>August</v>
      </c>
      <c r="O267" t="str">
        <f>IFERROR(VLOOKUP(N267,FiscalYear[#All],2,0)," ")</f>
        <v>Q4</v>
      </c>
      <c r="P267" t="str">
        <f t="shared" si="29"/>
        <v>2015</v>
      </c>
    </row>
    <row r="268" spans="1:16" x14ac:dyDescent="0.35">
      <c r="A268" t="s">
        <v>612</v>
      </c>
      <c r="B268" t="s">
        <v>613</v>
      </c>
      <c r="C268" t="s">
        <v>440</v>
      </c>
      <c r="D268" t="s">
        <v>27</v>
      </c>
      <c r="E268" t="s">
        <v>20</v>
      </c>
      <c r="F268" t="s">
        <v>21</v>
      </c>
      <c r="G268" t="s">
        <v>22</v>
      </c>
      <c r="H268" s="1">
        <v>42146.538819444446</v>
      </c>
      <c r="I268" s="1">
        <v>42263</v>
      </c>
      <c r="J268" s="17" t="str">
        <f t="shared" si="24"/>
        <v>Filled</v>
      </c>
      <c r="K268">
        <f t="shared" ca="1" si="25"/>
        <v>84</v>
      </c>
      <c r="L268" s="18">
        <f t="shared" ca="1" si="26"/>
        <v>116.46118055555417</v>
      </c>
      <c r="M268" t="str">
        <f t="shared" si="27"/>
        <v>2015</v>
      </c>
      <c r="N268" t="str">
        <f t="shared" si="28"/>
        <v>September</v>
      </c>
      <c r="O268" t="str">
        <f>IFERROR(VLOOKUP(N268,FiscalYear[#All],2,0)," ")</f>
        <v>Q4</v>
      </c>
      <c r="P268" t="str">
        <f t="shared" si="29"/>
        <v>2015</v>
      </c>
    </row>
    <row r="269" spans="1:16" x14ac:dyDescent="0.35">
      <c r="A269" t="s">
        <v>614</v>
      </c>
      <c r="B269" t="s">
        <v>615</v>
      </c>
      <c r="C269" t="s">
        <v>18</v>
      </c>
      <c r="D269" t="s">
        <v>27</v>
      </c>
      <c r="E269" t="s">
        <v>20</v>
      </c>
      <c r="F269" t="s">
        <v>21</v>
      </c>
      <c r="G269" t="s">
        <v>47</v>
      </c>
      <c r="H269" s="1">
        <v>42150</v>
      </c>
      <c r="I269" s="1">
        <v>42261</v>
      </c>
      <c r="J269" s="17" t="str">
        <f t="shared" si="24"/>
        <v>Filled</v>
      </c>
      <c r="K269">
        <f t="shared" ca="1" si="25"/>
        <v>80</v>
      </c>
      <c r="L269" s="18">
        <f t="shared" ca="1" si="26"/>
        <v>111</v>
      </c>
      <c r="M269" t="str">
        <f t="shared" si="27"/>
        <v>2015</v>
      </c>
      <c r="N269" t="str">
        <f t="shared" si="28"/>
        <v>September</v>
      </c>
      <c r="O269" t="str">
        <f>IFERROR(VLOOKUP(N269,FiscalYear[#All],2,0)," ")</f>
        <v>Q4</v>
      </c>
      <c r="P269" t="str">
        <f t="shared" si="29"/>
        <v>2015</v>
      </c>
    </row>
    <row r="270" spans="1:16" x14ac:dyDescent="0.35">
      <c r="A270" t="s">
        <v>616</v>
      </c>
      <c r="B270" t="s">
        <v>617</v>
      </c>
      <c r="C270" t="s">
        <v>255</v>
      </c>
      <c r="D270" t="s">
        <v>426</v>
      </c>
      <c r="E270" t="s">
        <v>20</v>
      </c>
      <c r="F270" t="s">
        <v>350</v>
      </c>
      <c r="G270" t="s">
        <v>22</v>
      </c>
      <c r="H270" s="1">
        <v>42151</v>
      </c>
      <c r="I270" s="1">
        <v>42265</v>
      </c>
      <c r="J270" s="17" t="str">
        <f t="shared" si="24"/>
        <v>Filled</v>
      </c>
      <c r="K270">
        <f t="shared" ca="1" si="25"/>
        <v>83</v>
      </c>
      <c r="L270" s="18">
        <f t="shared" ca="1" si="26"/>
        <v>114</v>
      </c>
      <c r="M270" t="str">
        <f t="shared" si="27"/>
        <v>2015</v>
      </c>
      <c r="N270" t="str">
        <f t="shared" si="28"/>
        <v>September</v>
      </c>
      <c r="O270" t="str">
        <f>IFERROR(VLOOKUP(N270,FiscalYear[#All],2,0)," ")</f>
        <v>Q4</v>
      </c>
      <c r="P270" t="str">
        <f t="shared" si="29"/>
        <v>2015</v>
      </c>
    </row>
    <row r="271" spans="1:16" x14ac:dyDescent="0.35">
      <c r="A271" t="s">
        <v>618</v>
      </c>
      <c r="B271" t="s">
        <v>619</v>
      </c>
      <c r="C271" t="s">
        <v>255</v>
      </c>
      <c r="D271" t="s">
        <v>358</v>
      </c>
      <c r="E271" t="s">
        <v>20</v>
      </c>
      <c r="F271" t="s">
        <v>72</v>
      </c>
      <c r="G271" t="s">
        <v>22</v>
      </c>
      <c r="H271" s="1">
        <v>42151</v>
      </c>
      <c r="I271" s="1">
        <v>42231</v>
      </c>
      <c r="J271" s="17" t="str">
        <f t="shared" si="24"/>
        <v>Filled</v>
      </c>
      <c r="K271">
        <f t="shared" ca="1" si="25"/>
        <v>58</v>
      </c>
      <c r="L271" s="18">
        <f t="shared" ca="1" si="26"/>
        <v>80</v>
      </c>
      <c r="M271" t="str">
        <f t="shared" si="27"/>
        <v>2015</v>
      </c>
      <c r="N271" t="str">
        <f t="shared" si="28"/>
        <v>August</v>
      </c>
      <c r="O271" t="str">
        <f>IFERROR(VLOOKUP(N271,FiscalYear[#All],2,0)," ")</f>
        <v>Q4</v>
      </c>
      <c r="P271" t="str">
        <f t="shared" si="29"/>
        <v>2015</v>
      </c>
    </row>
    <row r="272" spans="1:16" x14ac:dyDescent="0.35">
      <c r="A272" t="s">
        <v>620</v>
      </c>
      <c r="B272" t="s">
        <v>621</v>
      </c>
      <c r="C272" t="s">
        <v>18</v>
      </c>
      <c r="D272" t="s">
        <v>27</v>
      </c>
      <c r="E272" t="s">
        <v>20</v>
      </c>
      <c r="F272" t="s">
        <v>226</v>
      </c>
      <c r="G272" t="s">
        <v>117</v>
      </c>
      <c r="H272" s="1">
        <v>42151.427314814813</v>
      </c>
      <c r="I272" s="1" t="s">
        <v>23</v>
      </c>
      <c r="J272" s="17" t="str">
        <f t="shared" si="24"/>
        <v>Open</v>
      </c>
      <c r="K272">
        <f t="shared" ca="1" si="25"/>
        <v>1986</v>
      </c>
      <c r="L272" s="18">
        <f t="shared" ca="1" si="26"/>
        <v>2779.0690140046281</v>
      </c>
      <c r="M272" t="str">
        <f t="shared" si="27"/>
        <v/>
      </c>
      <c r="N272" t="str">
        <f t="shared" si="28"/>
        <v/>
      </c>
      <c r="O272" t="str">
        <f>IFERROR(VLOOKUP(N272,FiscalYear[#All],2,0)," ")</f>
        <v xml:space="preserve"> </v>
      </c>
      <c r="P272" t="str">
        <f t="shared" si="29"/>
        <v/>
      </c>
    </row>
    <row r="273" spans="1:16" x14ac:dyDescent="0.35">
      <c r="A273" t="s">
        <v>622</v>
      </c>
      <c r="B273" t="s">
        <v>623</v>
      </c>
      <c r="C273" t="s">
        <v>364</v>
      </c>
      <c r="D273" t="s">
        <v>27</v>
      </c>
      <c r="E273" t="s">
        <v>20</v>
      </c>
      <c r="F273" t="s">
        <v>521</v>
      </c>
      <c r="G273" t="s">
        <v>47</v>
      </c>
      <c r="H273" s="1">
        <v>42160.462407407409</v>
      </c>
      <c r="I273" s="1">
        <v>42291</v>
      </c>
      <c r="J273" s="17" t="str">
        <f t="shared" si="24"/>
        <v>Filled</v>
      </c>
      <c r="K273">
        <f t="shared" ca="1" si="25"/>
        <v>94</v>
      </c>
      <c r="L273" s="18">
        <f t="shared" ca="1" si="26"/>
        <v>130.53759259259095</v>
      </c>
      <c r="M273" t="str">
        <f t="shared" si="27"/>
        <v>2015</v>
      </c>
      <c r="N273" t="str">
        <f t="shared" si="28"/>
        <v>October</v>
      </c>
      <c r="O273" t="str">
        <f>IFERROR(VLOOKUP(N273,FiscalYear[#All],2,0)," ")</f>
        <v>Q1</v>
      </c>
      <c r="P273" t="str">
        <f t="shared" si="29"/>
        <v>2015</v>
      </c>
    </row>
    <row r="274" spans="1:16" x14ac:dyDescent="0.35">
      <c r="A274" t="s">
        <v>624</v>
      </c>
      <c r="B274" t="s">
        <v>625</v>
      </c>
      <c r="C274" t="s">
        <v>18</v>
      </c>
      <c r="D274" t="s">
        <v>27</v>
      </c>
      <c r="E274" t="s">
        <v>20</v>
      </c>
      <c r="F274" t="s">
        <v>21</v>
      </c>
      <c r="G274" t="s">
        <v>47</v>
      </c>
      <c r="H274" s="1">
        <v>42160.521516203706</v>
      </c>
      <c r="I274" s="1">
        <v>42251</v>
      </c>
      <c r="J274" s="17" t="str">
        <f t="shared" si="24"/>
        <v>Filled</v>
      </c>
      <c r="K274">
        <f t="shared" ca="1" si="25"/>
        <v>66</v>
      </c>
      <c r="L274" s="18">
        <f t="shared" ca="1" si="26"/>
        <v>90.478483796294313</v>
      </c>
      <c r="M274" t="str">
        <f t="shared" si="27"/>
        <v>2015</v>
      </c>
      <c r="N274" t="str">
        <f t="shared" si="28"/>
        <v>September</v>
      </c>
      <c r="O274" t="str">
        <f>IFERROR(VLOOKUP(N274,FiscalYear[#All],2,0)," ")</f>
        <v>Q4</v>
      </c>
      <c r="P274" t="str">
        <f t="shared" si="29"/>
        <v>2015</v>
      </c>
    </row>
    <row r="275" spans="1:16" x14ac:dyDescent="0.35">
      <c r="A275" t="s">
        <v>626</v>
      </c>
      <c r="B275" t="s">
        <v>627</v>
      </c>
      <c r="C275" t="s">
        <v>364</v>
      </c>
      <c r="D275" t="s">
        <v>27</v>
      </c>
      <c r="E275" t="s">
        <v>20</v>
      </c>
      <c r="F275" t="s">
        <v>72</v>
      </c>
      <c r="G275" t="s">
        <v>47</v>
      </c>
      <c r="H275" s="1">
        <v>42163.197465277779</v>
      </c>
      <c r="I275" s="1">
        <v>42283</v>
      </c>
      <c r="J275" s="17" t="str">
        <f t="shared" si="24"/>
        <v>Filled</v>
      </c>
      <c r="K275">
        <f t="shared" ca="1" si="25"/>
        <v>87</v>
      </c>
      <c r="L275" s="18">
        <f t="shared" ca="1" si="26"/>
        <v>119.80253472222103</v>
      </c>
      <c r="M275" t="str">
        <f t="shared" si="27"/>
        <v>2015</v>
      </c>
      <c r="N275" t="str">
        <f t="shared" si="28"/>
        <v>October</v>
      </c>
      <c r="O275" t="str">
        <f>IFERROR(VLOOKUP(N275,FiscalYear[#All],2,0)," ")</f>
        <v>Q1</v>
      </c>
      <c r="P275" t="str">
        <f t="shared" si="29"/>
        <v>2015</v>
      </c>
    </row>
    <row r="276" spans="1:16" x14ac:dyDescent="0.35">
      <c r="A276" t="s">
        <v>628</v>
      </c>
      <c r="B276" t="s">
        <v>629</v>
      </c>
      <c r="C276" t="s">
        <v>364</v>
      </c>
      <c r="D276" t="s">
        <v>27</v>
      </c>
      <c r="E276" t="s">
        <v>20</v>
      </c>
      <c r="F276" t="s">
        <v>630</v>
      </c>
      <c r="G276" t="s">
        <v>47</v>
      </c>
      <c r="H276" s="1">
        <v>42163.420891203707</v>
      </c>
      <c r="I276" s="1">
        <v>42222</v>
      </c>
      <c r="J276" s="17" t="str">
        <f t="shared" si="24"/>
        <v>Filled</v>
      </c>
      <c r="K276">
        <f t="shared" ca="1" si="25"/>
        <v>44</v>
      </c>
      <c r="L276" s="18">
        <f t="shared" ca="1" si="26"/>
        <v>58.57910879629344</v>
      </c>
      <c r="M276" t="str">
        <f t="shared" si="27"/>
        <v>2015</v>
      </c>
      <c r="N276" t="str">
        <f t="shared" si="28"/>
        <v>August</v>
      </c>
      <c r="O276" t="str">
        <f>IFERROR(VLOOKUP(N276,FiscalYear[#All],2,0)," ")</f>
        <v>Q4</v>
      </c>
      <c r="P276" t="str">
        <f t="shared" si="29"/>
        <v>2015</v>
      </c>
    </row>
    <row r="277" spans="1:16" x14ac:dyDescent="0.35">
      <c r="A277" t="s">
        <v>631</v>
      </c>
      <c r="B277" t="s">
        <v>632</v>
      </c>
      <c r="C277" t="s">
        <v>364</v>
      </c>
      <c r="D277" t="s">
        <v>27</v>
      </c>
      <c r="E277" t="s">
        <v>20</v>
      </c>
      <c r="F277" t="s">
        <v>72</v>
      </c>
      <c r="G277" t="s">
        <v>47</v>
      </c>
      <c r="H277" s="1">
        <v>42163.421481481484</v>
      </c>
      <c r="I277" s="1">
        <v>42335</v>
      </c>
      <c r="J277" s="17" t="str">
        <f t="shared" si="24"/>
        <v>Filled</v>
      </c>
      <c r="K277">
        <f t="shared" ca="1" si="25"/>
        <v>125</v>
      </c>
      <c r="L277" s="18">
        <f t="shared" ca="1" si="26"/>
        <v>171.57851851851592</v>
      </c>
      <c r="M277" t="str">
        <f t="shared" si="27"/>
        <v>2015</v>
      </c>
      <c r="N277" t="str">
        <f t="shared" si="28"/>
        <v>November</v>
      </c>
      <c r="O277" t="str">
        <f>IFERROR(VLOOKUP(N277,FiscalYear[#All],2,0)," ")</f>
        <v>Q1</v>
      </c>
      <c r="P277" t="str">
        <f t="shared" si="29"/>
        <v>2015</v>
      </c>
    </row>
    <row r="278" spans="1:16" x14ac:dyDescent="0.35">
      <c r="A278" t="s">
        <v>633</v>
      </c>
      <c r="B278" t="s">
        <v>634</v>
      </c>
      <c r="C278" t="s">
        <v>18</v>
      </c>
      <c r="D278" t="s">
        <v>27</v>
      </c>
      <c r="E278" t="s">
        <v>20</v>
      </c>
      <c r="F278" t="s">
        <v>21</v>
      </c>
      <c r="G278" t="s">
        <v>47</v>
      </c>
      <c r="H278" s="1">
        <v>42164.239791666667</v>
      </c>
      <c r="I278" s="1">
        <v>42259</v>
      </c>
      <c r="J278" s="17" t="str">
        <f t="shared" si="24"/>
        <v>Filled</v>
      </c>
      <c r="K278">
        <f t="shared" ca="1" si="25"/>
        <v>69</v>
      </c>
      <c r="L278" s="18">
        <f t="shared" ca="1" si="26"/>
        <v>94.760208333333139</v>
      </c>
      <c r="M278" t="str">
        <f t="shared" si="27"/>
        <v>2015</v>
      </c>
      <c r="N278" t="str">
        <f t="shared" si="28"/>
        <v>September</v>
      </c>
      <c r="O278" t="str">
        <f>IFERROR(VLOOKUP(N278,FiscalYear[#All],2,0)," ")</f>
        <v>Q4</v>
      </c>
      <c r="P278" t="str">
        <f t="shared" si="29"/>
        <v>2015</v>
      </c>
    </row>
    <row r="279" spans="1:16" x14ac:dyDescent="0.35">
      <c r="A279" t="s">
        <v>635</v>
      </c>
      <c r="B279" t="s">
        <v>636</v>
      </c>
      <c r="C279" t="s">
        <v>481</v>
      </c>
      <c r="D279" t="s">
        <v>27</v>
      </c>
      <c r="E279" t="s">
        <v>20</v>
      </c>
      <c r="F279" t="s">
        <v>316</v>
      </c>
      <c r="G279" t="s">
        <v>22</v>
      </c>
      <c r="H279" s="1">
        <v>42165</v>
      </c>
      <c r="I279" s="1">
        <v>42347</v>
      </c>
      <c r="J279" s="17" t="str">
        <f t="shared" si="24"/>
        <v>Filled</v>
      </c>
      <c r="K279">
        <f t="shared" ca="1" si="25"/>
        <v>131</v>
      </c>
      <c r="L279" s="18">
        <f t="shared" ca="1" si="26"/>
        <v>182</v>
      </c>
      <c r="M279" t="str">
        <f t="shared" si="27"/>
        <v>2015</v>
      </c>
      <c r="N279" t="str">
        <f t="shared" si="28"/>
        <v>December</v>
      </c>
      <c r="O279" t="str">
        <f>IFERROR(VLOOKUP(N279,FiscalYear[#All],2,0)," ")</f>
        <v>Q1</v>
      </c>
      <c r="P279" t="str">
        <f t="shared" si="29"/>
        <v>2015</v>
      </c>
    </row>
    <row r="280" spans="1:16" x14ac:dyDescent="0.35">
      <c r="A280" t="s">
        <v>637</v>
      </c>
      <c r="B280" t="s">
        <v>638</v>
      </c>
      <c r="C280" t="s">
        <v>440</v>
      </c>
      <c r="D280" t="s">
        <v>27</v>
      </c>
      <c r="E280" t="s">
        <v>20</v>
      </c>
      <c r="F280" t="s">
        <v>21</v>
      </c>
      <c r="G280" t="s">
        <v>22</v>
      </c>
      <c r="H280" s="1">
        <v>42171.353032407409</v>
      </c>
      <c r="I280" s="1">
        <v>42242</v>
      </c>
      <c r="J280" s="17" t="str">
        <f t="shared" si="24"/>
        <v>Filled</v>
      </c>
      <c r="K280">
        <f t="shared" ca="1" si="25"/>
        <v>52</v>
      </c>
      <c r="L280" s="18">
        <f t="shared" ca="1" si="26"/>
        <v>70.646967592590954</v>
      </c>
      <c r="M280" t="str">
        <f t="shared" si="27"/>
        <v>2015</v>
      </c>
      <c r="N280" t="str">
        <f t="shared" si="28"/>
        <v>August</v>
      </c>
      <c r="O280" t="str">
        <f>IFERROR(VLOOKUP(N280,FiscalYear[#All],2,0)," ")</f>
        <v>Q4</v>
      </c>
      <c r="P280" t="str">
        <f t="shared" si="29"/>
        <v>2015</v>
      </c>
    </row>
    <row r="281" spans="1:16" x14ac:dyDescent="0.35">
      <c r="A281" t="s">
        <v>639</v>
      </c>
      <c r="B281" t="s">
        <v>640</v>
      </c>
      <c r="C281" t="s">
        <v>18</v>
      </c>
      <c r="D281" t="s">
        <v>27</v>
      </c>
      <c r="E281" t="s">
        <v>20</v>
      </c>
      <c r="F281" t="s">
        <v>21</v>
      </c>
      <c r="G281" t="s">
        <v>117</v>
      </c>
      <c r="H281" s="1">
        <v>42171.506539351853</v>
      </c>
      <c r="I281" s="1">
        <v>42314</v>
      </c>
      <c r="J281" s="17" t="str">
        <f t="shared" si="24"/>
        <v>Filled</v>
      </c>
      <c r="K281">
        <f t="shared" ca="1" si="25"/>
        <v>104</v>
      </c>
      <c r="L281" s="18">
        <f t="shared" ca="1" si="26"/>
        <v>142.49346064814745</v>
      </c>
      <c r="M281" t="str">
        <f t="shared" si="27"/>
        <v>2015</v>
      </c>
      <c r="N281" t="str">
        <f t="shared" si="28"/>
        <v>November</v>
      </c>
      <c r="O281" t="str">
        <f>IFERROR(VLOOKUP(N281,FiscalYear[#All],2,0)," ")</f>
        <v>Q1</v>
      </c>
      <c r="P281" t="str">
        <f t="shared" si="29"/>
        <v>2015</v>
      </c>
    </row>
    <row r="282" spans="1:16" x14ac:dyDescent="0.35">
      <c r="A282" t="s">
        <v>641</v>
      </c>
      <c r="B282" t="s">
        <v>642</v>
      </c>
      <c r="C282" t="s">
        <v>18</v>
      </c>
      <c r="D282" t="s">
        <v>27</v>
      </c>
      <c r="E282" t="s">
        <v>20</v>
      </c>
      <c r="F282" t="s">
        <v>21</v>
      </c>
      <c r="G282" t="s">
        <v>47</v>
      </c>
      <c r="H282" s="1">
        <v>42179.461145833331</v>
      </c>
      <c r="I282" s="1">
        <v>42338</v>
      </c>
      <c r="J282" s="17" t="str">
        <f t="shared" si="24"/>
        <v>Filled</v>
      </c>
      <c r="K282">
        <f t="shared" ca="1" si="25"/>
        <v>114</v>
      </c>
      <c r="L282" s="18">
        <f t="shared" ca="1" si="26"/>
        <v>158.5388541666689</v>
      </c>
      <c r="M282" t="str">
        <f t="shared" si="27"/>
        <v>2015</v>
      </c>
      <c r="N282" t="str">
        <f t="shared" si="28"/>
        <v>November</v>
      </c>
      <c r="O282" t="str">
        <f>IFERROR(VLOOKUP(N282,FiscalYear[#All],2,0)," ")</f>
        <v>Q1</v>
      </c>
      <c r="P282" t="str">
        <f t="shared" si="29"/>
        <v>2015</v>
      </c>
    </row>
    <row r="283" spans="1:16" x14ac:dyDescent="0.35">
      <c r="A283" t="s">
        <v>643</v>
      </c>
      <c r="B283" t="s">
        <v>644</v>
      </c>
      <c r="C283" t="s">
        <v>18</v>
      </c>
      <c r="D283" t="s">
        <v>27</v>
      </c>
      <c r="E283" t="s">
        <v>20</v>
      </c>
      <c r="F283" t="s">
        <v>21</v>
      </c>
      <c r="G283" t="s">
        <v>117</v>
      </c>
      <c r="H283" s="1">
        <v>42184.117106481484</v>
      </c>
      <c r="I283" s="1">
        <v>42218</v>
      </c>
      <c r="J283" s="17" t="str">
        <f t="shared" si="24"/>
        <v>Filled</v>
      </c>
      <c r="K283">
        <f t="shared" ca="1" si="25"/>
        <v>25</v>
      </c>
      <c r="L283" s="18">
        <f t="shared" ca="1" si="26"/>
        <v>33.88289351851563</v>
      </c>
      <c r="M283" t="str">
        <f t="shared" si="27"/>
        <v>2015</v>
      </c>
      <c r="N283" t="str">
        <f t="shared" si="28"/>
        <v>August</v>
      </c>
      <c r="O283" t="str">
        <f>IFERROR(VLOOKUP(N283,FiscalYear[#All],2,0)," ")</f>
        <v>Q4</v>
      </c>
      <c r="P283" t="str">
        <f t="shared" si="29"/>
        <v>2015</v>
      </c>
    </row>
    <row r="284" spans="1:16" x14ac:dyDescent="0.35">
      <c r="A284" t="s">
        <v>645</v>
      </c>
      <c r="B284" t="s">
        <v>646</v>
      </c>
      <c r="C284" t="s">
        <v>440</v>
      </c>
      <c r="D284" t="s">
        <v>27</v>
      </c>
      <c r="E284" t="s">
        <v>20</v>
      </c>
      <c r="F284" t="s">
        <v>21</v>
      </c>
      <c r="G284" t="s">
        <v>305</v>
      </c>
      <c r="H284" s="1">
        <v>42185.429895833331</v>
      </c>
      <c r="I284" s="1">
        <v>42335</v>
      </c>
      <c r="J284" s="17" t="str">
        <f t="shared" si="24"/>
        <v>Filled</v>
      </c>
      <c r="K284">
        <f t="shared" ca="1" si="25"/>
        <v>109</v>
      </c>
      <c r="L284" s="18">
        <f t="shared" ca="1" si="26"/>
        <v>149.5701041666689</v>
      </c>
      <c r="M284" t="str">
        <f t="shared" si="27"/>
        <v>2015</v>
      </c>
      <c r="N284" t="str">
        <f t="shared" si="28"/>
        <v>November</v>
      </c>
      <c r="O284" t="str">
        <f>IFERROR(VLOOKUP(N284,FiscalYear[#All],2,0)," ")</f>
        <v>Q1</v>
      </c>
      <c r="P284" t="str">
        <f t="shared" si="29"/>
        <v>2015</v>
      </c>
    </row>
    <row r="285" spans="1:16" x14ac:dyDescent="0.35">
      <c r="A285" t="s">
        <v>647</v>
      </c>
      <c r="B285" t="s">
        <v>648</v>
      </c>
      <c r="C285" t="s">
        <v>18</v>
      </c>
      <c r="D285" t="s">
        <v>150</v>
      </c>
      <c r="E285" t="s">
        <v>20</v>
      </c>
      <c r="F285" t="s">
        <v>21</v>
      </c>
      <c r="G285" t="s">
        <v>47</v>
      </c>
      <c r="H285" s="1">
        <v>42188</v>
      </c>
      <c r="I285" s="1">
        <v>42258</v>
      </c>
      <c r="J285" s="17" t="str">
        <f t="shared" si="24"/>
        <v>Filled</v>
      </c>
      <c r="K285">
        <f t="shared" ca="1" si="25"/>
        <v>51</v>
      </c>
      <c r="L285" s="18">
        <f t="shared" ca="1" si="26"/>
        <v>70</v>
      </c>
      <c r="M285" t="str">
        <f t="shared" si="27"/>
        <v>2015</v>
      </c>
      <c r="N285" t="str">
        <f t="shared" si="28"/>
        <v>September</v>
      </c>
      <c r="O285" t="str">
        <f>IFERROR(VLOOKUP(N285,FiscalYear[#All],2,0)," ")</f>
        <v>Q4</v>
      </c>
      <c r="P285" t="str">
        <f t="shared" si="29"/>
        <v>2015</v>
      </c>
    </row>
    <row r="286" spans="1:16" x14ac:dyDescent="0.35">
      <c r="A286" t="s">
        <v>649</v>
      </c>
      <c r="B286" t="s">
        <v>650</v>
      </c>
      <c r="C286" t="s">
        <v>18</v>
      </c>
      <c r="D286" t="s">
        <v>71</v>
      </c>
      <c r="E286" t="s">
        <v>20</v>
      </c>
      <c r="F286" t="s">
        <v>21</v>
      </c>
      <c r="G286" t="s">
        <v>22</v>
      </c>
      <c r="H286" s="1">
        <v>42191</v>
      </c>
      <c r="I286" s="1">
        <v>42337</v>
      </c>
      <c r="J286" s="17" t="str">
        <f t="shared" si="24"/>
        <v>Filled</v>
      </c>
      <c r="K286">
        <f t="shared" ca="1" si="25"/>
        <v>105</v>
      </c>
      <c r="L286" s="18">
        <f t="shared" ca="1" si="26"/>
        <v>146</v>
      </c>
      <c r="M286" t="str">
        <f t="shared" si="27"/>
        <v>2015</v>
      </c>
      <c r="N286" t="str">
        <f t="shared" si="28"/>
        <v>November</v>
      </c>
      <c r="O286" t="str">
        <f>IFERROR(VLOOKUP(N286,FiscalYear[#All],2,0)," ")</f>
        <v>Q1</v>
      </c>
      <c r="P286" t="str">
        <f t="shared" si="29"/>
        <v>2015</v>
      </c>
    </row>
    <row r="287" spans="1:16" x14ac:dyDescent="0.35">
      <c r="A287" t="s">
        <v>651</v>
      </c>
      <c r="B287" t="s">
        <v>652</v>
      </c>
      <c r="C287" t="s">
        <v>18</v>
      </c>
      <c r="D287" t="s">
        <v>27</v>
      </c>
      <c r="E287" t="s">
        <v>20</v>
      </c>
      <c r="F287" t="s">
        <v>31</v>
      </c>
      <c r="G287" t="s">
        <v>47</v>
      </c>
      <c r="H287" s="1">
        <v>42198.288530092592</v>
      </c>
      <c r="I287" s="1">
        <v>42306</v>
      </c>
      <c r="J287" s="17" t="str">
        <f t="shared" si="24"/>
        <v>Filled</v>
      </c>
      <c r="K287">
        <f t="shared" ca="1" si="25"/>
        <v>79</v>
      </c>
      <c r="L287" s="18">
        <f t="shared" ca="1" si="26"/>
        <v>107.71146990740817</v>
      </c>
      <c r="M287" t="str">
        <f t="shared" si="27"/>
        <v>2015</v>
      </c>
      <c r="N287" t="str">
        <f t="shared" si="28"/>
        <v>October</v>
      </c>
      <c r="O287" t="str">
        <f>IFERROR(VLOOKUP(N287,FiscalYear[#All],2,0)," ")</f>
        <v>Q1</v>
      </c>
      <c r="P287" t="str">
        <f t="shared" si="29"/>
        <v>2015</v>
      </c>
    </row>
    <row r="288" spans="1:16" x14ac:dyDescent="0.35">
      <c r="A288" t="s">
        <v>653</v>
      </c>
      <c r="B288" t="s">
        <v>654</v>
      </c>
      <c r="C288" t="s">
        <v>181</v>
      </c>
      <c r="D288" t="s">
        <v>27</v>
      </c>
      <c r="E288" t="s">
        <v>20</v>
      </c>
      <c r="F288" t="s">
        <v>655</v>
      </c>
      <c r="G288" t="s">
        <v>47</v>
      </c>
      <c r="H288" s="1">
        <v>42207.429467592592</v>
      </c>
      <c r="I288" s="1">
        <v>42300</v>
      </c>
      <c r="J288" s="17" t="str">
        <f t="shared" si="24"/>
        <v>Filled</v>
      </c>
      <c r="K288">
        <f t="shared" ca="1" si="25"/>
        <v>68</v>
      </c>
      <c r="L288" s="18">
        <f t="shared" ca="1" si="26"/>
        <v>92.570532407407882</v>
      </c>
      <c r="M288" t="str">
        <f t="shared" si="27"/>
        <v>2015</v>
      </c>
      <c r="N288" t="str">
        <f t="shared" si="28"/>
        <v>October</v>
      </c>
      <c r="O288" t="str">
        <f>IFERROR(VLOOKUP(N288,FiscalYear[#All],2,0)," ")</f>
        <v>Q1</v>
      </c>
      <c r="P288" t="str">
        <f t="shared" si="29"/>
        <v>2015</v>
      </c>
    </row>
    <row r="289" spans="1:16" x14ac:dyDescent="0.35">
      <c r="A289" t="s">
        <v>656</v>
      </c>
      <c r="B289" t="s">
        <v>657</v>
      </c>
      <c r="C289" t="s">
        <v>18</v>
      </c>
      <c r="D289" t="s">
        <v>27</v>
      </c>
      <c r="E289" t="s">
        <v>20</v>
      </c>
      <c r="F289" t="s">
        <v>21</v>
      </c>
      <c r="G289" t="s">
        <v>47</v>
      </c>
      <c r="H289" s="1">
        <v>42208.770231481481</v>
      </c>
      <c r="I289" s="1">
        <v>42353</v>
      </c>
      <c r="J289" s="17" t="str">
        <f t="shared" si="24"/>
        <v>Filled</v>
      </c>
      <c r="K289">
        <f t="shared" ca="1" si="25"/>
        <v>104</v>
      </c>
      <c r="L289" s="18">
        <f t="shared" ca="1" si="26"/>
        <v>144.22976851851854</v>
      </c>
      <c r="M289" t="str">
        <f t="shared" si="27"/>
        <v>2015</v>
      </c>
      <c r="N289" t="str">
        <f t="shared" si="28"/>
        <v>December</v>
      </c>
      <c r="O289" t="str">
        <f>IFERROR(VLOOKUP(N289,FiscalYear[#All],2,0)," ")</f>
        <v>Q1</v>
      </c>
      <c r="P289" t="str">
        <f t="shared" si="29"/>
        <v>2015</v>
      </c>
    </row>
    <row r="290" spans="1:16" x14ac:dyDescent="0.35">
      <c r="A290" t="s">
        <v>658</v>
      </c>
      <c r="B290" t="s">
        <v>659</v>
      </c>
      <c r="C290" t="s">
        <v>364</v>
      </c>
      <c r="D290" t="s">
        <v>27</v>
      </c>
      <c r="E290" t="s">
        <v>20</v>
      </c>
      <c r="F290" t="s">
        <v>660</v>
      </c>
      <c r="G290" t="s">
        <v>47</v>
      </c>
      <c r="H290" s="1">
        <v>42212.368842592594</v>
      </c>
      <c r="I290" s="1">
        <v>42238</v>
      </c>
      <c r="J290" s="17" t="str">
        <f t="shared" si="24"/>
        <v>Filled</v>
      </c>
      <c r="K290">
        <f t="shared" ca="1" si="25"/>
        <v>20</v>
      </c>
      <c r="L290" s="18">
        <f t="shared" ca="1" si="26"/>
        <v>25.631157407406135</v>
      </c>
      <c r="M290" t="str">
        <f t="shared" si="27"/>
        <v>2015</v>
      </c>
      <c r="N290" t="str">
        <f t="shared" si="28"/>
        <v>August</v>
      </c>
      <c r="O290" t="str">
        <f>IFERROR(VLOOKUP(N290,FiscalYear[#All],2,0)," ")</f>
        <v>Q4</v>
      </c>
      <c r="P290" t="str">
        <f t="shared" si="29"/>
        <v>2015</v>
      </c>
    </row>
    <row r="291" spans="1:16" x14ac:dyDescent="0.35">
      <c r="A291" t="s">
        <v>661</v>
      </c>
      <c r="B291" t="s">
        <v>662</v>
      </c>
      <c r="C291" t="s">
        <v>364</v>
      </c>
      <c r="D291" t="s">
        <v>27</v>
      </c>
      <c r="E291" t="s">
        <v>20</v>
      </c>
      <c r="F291" t="s">
        <v>28</v>
      </c>
      <c r="G291" t="s">
        <v>22</v>
      </c>
      <c r="H291" s="1">
        <v>42212.487395833334</v>
      </c>
      <c r="I291" s="1">
        <v>42232</v>
      </c>
      <c r="J291" s="17" t="str">
        <f t="shared" si="24"/>
        <v>Filled</v>
      </c>
      <c r="K291">
        <f t="shared" ca="1" si="25"/>
        <v>15</v>
      </c>
      <c r="L291" s="18">
        <f t="shared" ca="1" si="26"/>
        <v>19.512604166666279</v>
      </c>
      <c r="M291" t="str">
        <f t="shared" si="27"/>
        <v>2015</v>
      </c>
      <c r="N291" t="str">
        <f t="shared" si="28"/>
        <v>August</v>
      </c>
      <c r="O291" t="str">
        <f>IFERROR(VLOOKUP(N291,FiscalYear[#All],2,0)," ")</f>
        <v>Q4</v>
      </c>
      <c r="P291" t="str">
        <f t="shared" si="29"/>
        <v>2015</v>
      </c>
    </row>
    <row r="292" spans="1:16" x14ac:dyDescent="0.35">
      <c r="A292" t="s">
        <v>663</v>
      </c>
      <c r="B292" t="s">
        <v>664</v>
      </c>
      <c r="C292" t="s">
        <v>178</v>
      </c>
      <c r="D292" t="s">
        <v>665</v>
      </c>
      <c r="E292" t="s">
        <v>20</v>
      </c>
      <c r="F292" t="s">
        <v>399</v>
      </c>
      <c r="G292" t="s">
        <v>47</v>
      </c>
      <c r="H292" s="1">
        <v>42215</v>
      </c>
      <c r="I292" s="1">
        <v>42343</v>
      </c>
      <c r="J292" s="17" t="str">
        <f t="shared" si="24"/>
        <v>Filled</v>
      </c>
      <c r="K292">
        <f t="shared" ca="1" si="25"/>
        <v>92</v>
      </c>
      <c r="L292" s="18">
        <f t="shared" ca="1" si="26"/>
        <v>128</v>
      </c>
      <c r="M292" t="str">
        <f t="shared" si="27"/>
        <v>2015</v>
      </c>
      <c r="N292" t="str">
        <f t="shared" si="28"/>
        <v>December</v>
      </c>
      <c r="O292" t="str">
        <f>IFERROR(VLOOKUP(N292,FiscalYear[#All],2,0)," ")</f>
        <v>Q1</v>
      </c>
      <c r="P292" t="str">
        <f t="shared" si="29"/>
        <v>2015</v>
      </c>
    </row>
    <row r="293" spans="1:16" x14ac:dyDescent="0.35">
      <c r="A293" t="s">
        <v>666</v>
      </c>
      <c r="B293" t="s">
        <v>667</v>
      </c>
      <c r="C293" t="s">
        <v>18</v>
      </c>
      <c r="D293" t="s">
        <v>19</v>
      </c>
      <c r="E293" t="s">
        <v>20</v>
      </c>
      <c r="F293" t="s">
        <v>21</v>
      </c>
      <c r="G293" t="s">
        <v>117</v>
      </c>
      <c r="H293" s="1">
        <v>42226</v>
      </c>
      <c r="I293" s="1">
        <v>42292</v>
      </c>
      <c r="J293" s="17" t="str">
        <f t="shared" si="24"/>
        <v>Filled</v>
      </c>
      <c r="K293">
        <f t="shared" ca="1" si="25"/>
        <v>49</v>
      </c>
      <c r="L293" s="18">
        <f t="shared" ca="1" si="26"/>
        <v>66</v>
      </c>
      <c r="M293" t="str">
        <f t="shared" si="27"/>
        <v>2015</v>
      </c>
      <c r="N293" t="str">
        <f t="shared" si="28"/>
        <v>October</v>
      </c>
      <c r="O293" t="str">
        <f>IFERROR(VLOOKUP(N293,FiscalYear[#All],2,0)," ")</f>
        <v>Q1</v>
      </c>
      <c r="P293" t="str">
        <f t="shared" si="29"/>
        <v>2015</v>
      </c>
    </row>
    <row r="294" spans="1:16" x14ac:dyDescent="0.35">
      <c r="A294" t="s">
        <v>668</v>
      </c>
      <c r="B294" t="s">
        <v>669</v>
      </c>
      <c r="C294" t="s">
        <v>18</v>
      </c>
      <c r="D294" t="s">
        <v>27</v>
      </c>
      <c r="E294" t="s">
        <v>20</v>
      </c>
      <c r="F294" t="s">
        <v>31</v>
      </c>
      <c r="G294" t="s">
        <v>47</v>
      </c>
      <c r="H294" s="1">
        <v>42226</v>
      </c>
      <c r="I294" s="1">
        <v>42237</v>
      </c>
      <c r="J294" s="17" t="str">
        <f t="shared" si="24"/>
        <v>Filled</v>
      </c>
      <c r="K294">
        <f t="shared" ca="1" si="25"/>
        <v>10</v>
      </c>
      <c r="L294" s="18">
        <f t="shared" ca="1" si="26"/>
        <v>11</v>
      </c>
      <c r="M294" t="str">
        <f t="shared" si="27"/>
        <v>2015</v>
      </c>
      <c r="N294" t="str">
        <f t="shared" si="28"/>
        <v>August</v>
      </c>
      <c r="O294" t="str">
        <f>IFERROR(VLOOKUP(N294,FiscalYear[#All],2,0)," ")</f>
        <v>Q4</v>
      </c>
      <c r="P294" t="str">
        <f t="shared" si="29"/>
        <v>2015</v>
      </c>
    </row>
    <row r="295" spans="1:16" x14ac:dyDescent="0.35">
      <c r="A295" t="s">
        <v>670</v>
      </c>
      <c r="B295" t="s">
        <v>671</v>
      </c>
      <c r="C295" t="s">
        <v>181</v>
      </c>
      <c r="D295" t="s">
        <v>27</v>
      </c>
      <c r="E295" t="s">
        <v>20</v>
      </c>
      <c r="F295" t="s">
        <v>655</v>
      </c>
      <c r="G295" t="s">
        <v>47</v>
      </c>
      <c r="H295" s="1">
        <v>42229.313472222224</v>
      </c>
      <c r="I295" s="1">
        <v>42322</v>
      </c>
      <c r="J295" s="17" t="str">
        <f t="shared" si="24"/>
        <v>Filled</v>
      </c>
      <c r="K295">
        <f t="shared" ca="1" si="25"/>
        <v>67</v>
      </c>
      <c r="L295" s="18">
        <f t="shared" ca="1" si="26"/>
        <v>92.686527777776064</v>
      </c>
      <c r="M295" t="str">
        <f t="shared" si="27"/>
        <v>2015</v>
      </c>
      <c r="N295" t="str">
        <f t="shared" si="28"/>
        <v>November</v>
      </c>
      <c r="O295" t="str">
        <f>IFERROR(VLOOKUP(N295,FiscalYear[#All],2,0)," ")</f>
        <v>Q1</v>
      </c>
      <c r="P295" t="str">
        <f t="shared" si="29"/>
        <v>2015</v>
      </c>
    </row>
    <row r="296" spans="1:16" x14ac:dyDescent="0.35">
      <c r="A296" t="s">
        <v>672</v>
      </c>
      <c r="B296" t="s">
        <v>673</v>
      </c>
      <c r="C296" t="s">
        <v>364</v>
      </c>
      <c r="D296" t="s">
        <v>674</v>
      </c>
      <c r="E296" t="s">
        <v>674</v>
      </c>
      <c r="F296" t="s">
        <v>28</v>
      </c>
      <c r="G296" t="s">
        <v>47</v>
      </c>
      <c r="H296" s="1">
        <v>42234.679085648146</v>
      </c>
      <c r="I296" s="1">
        <v>42268</v>
      </c>
      <c r="J296" s="17" t="str">
        <f t="shared" si="24"/>
        <v>Filled</v>
      </c>
      <c r="K296">
        <f t="shared" ca="1" si="25"/>
        <v>25</v>
      </c>
      <c r="L296" s="18">
        <f t="shared" ca="1" si="26"/>
        <v>33.320914351854299</v>
      </c>
      <c r="M296" t="str">
        <f t="shared" si="27"/>
        <v>2015</v>
      </c>
      <c r="N296" t="str">
        <f t="shared" si="28"/>
        <v>September</v>
      </c>
      <c r="O296" t="str">
        <f>IFERROR(VLOOKUP(N296,FiscalYear[#All],2,0)," ")</f>
        <v>Q4</v>
      </c>
      <c r="P296" t="str">
        <f t="shared" si="29"/>
        <v>2015</v>
      </c>
    </row>
    <row r="297" spans="1:16" x14ac:dyDescent="0.35">
      <c r="A297" t="s">
        <v>675</v>
      </c>
      <c r="B297" t="s">
        <v>676</v>
      </c>
      <c r="C297" t="s">
        <v>364</v>
      </c>
      <c r="D297" t="s">
        <v>378</v>
      </c>
      <c r="E297" t="s">
        <v>677</v>
      </c>
      <c r="F297" t="s">
        <v>678</v>
      </c>
      <c r="G297" t="s">
        <v>47</v>
      </c>
      <c r="H297" s="1">
        <v>42241.501273148147</v>
      </c>
      <c r="I297" s="1">
        <v>42348</v>
      </c>
      <c r="J297" s="17" t="str">
        <f t="shared" si="24"/>
        <v>Filled</v>
      </c>
      <c r="K297">
        <f t="shared" ca="1" si="25"/>
        <v>78</v>
      </c>
      <c r="L297" s="18">
        <f t="shared" ca="1" si="26"/>
        <v>106.49872685185255</v>
      </c>
      <c r="M297" t="str">
        <f t="shared" si="27"/>
        <v>2015</v>
      </c>
      <c r="N297" t="str">
        <f t="shared" si="28"/>
        <v>December</v>
      </c>
      <c r="O297" t="str">
        <f>IFERROR(VLOOKUP(N297,FiscalYear[#All],2,0)," ")</f>
        <v>Q1</v>
      </c>
      <c r="P297" t="str">
        <f t="shared" si="29"/>
        <v>2015</v>
      </c>
    </row>
    <row r="298" spans="1:16" x14ac:dyDescent="0.35">
      <c r="A298" t="s">
        <v>679</v>
      </c>
      <c r="B298" t="s">
        <v>680</v>
      </c>
      <c r="C298" t="s">
        <v>181</v>
      </c>
      <c r="D298" t="s">
        <v>674</v>
      </c>
      <c r="E298" t="s">
        <v>674</v>
      </c>
      <c r="F298" t="s">
        <v>655</v>
      </c>
      <c r="G298" t="s">
        <v>47</v>
      </c>
      <c r="H298" s="1">
        <v>42242.50849537037</v>
      </c>
      <c r="I298" s="1">
        <v>42365</v>
      </c>
      <c r="J298" s="17" t="str">
        <f t="shared" si="24"/>
        <v>Filled</v>
      </c>
      <c r="K298">
        <f t="shared" ca="1" si="25"/>
        <v>88</v>
      </c>
      <c r="L298" s="18">
        <f t="shared" ca="1" si="26"/>
        <v>122.49150462963007</v>
      </c>
      <c r="M298" t="str">
        <f t="shared" si="27"/>
        <v>2015</v>
      </c>
      <c r="N298" t="str">
        <f t="shared" si="28"/>
        <v>December</v>
      </c>
      <c r="O298" t="str">
        <f>IFERROR(VLOOKUP(N298,FiscalYear[#All],2,0)," ")</f>
        <v>Q1</v>
      </c>
      <c r="P298" t="str">
        <f t="shared" si="29"/>
        <v>2015</v>
      </c>
    </row>
    <row r="299" spans="1:16" x14ac:dyDescent="0.35">
      <c r="A299" t="s">
        <v>681</v>
      </c>
      <c r="B299" t="s">
        <v>682</v>
      </c>
      <c r="C299" t="s">
        <v>181</v>
      </c>
      <c r="D299" t="s">
        <v>683</v>
      </c>
      <c r="E299" t="s">
        <v>684</v>
      </c>
      <c r="F299" t="s">
        <v>655</v>
      </c>
      <c r="G299" t="s">
        <v>47</v>
      </c>
      <c r="H299" s="1">
        <v>42242.508877314816</v>
      </c>
      <c r="I299" s="1">
        <v>42254</v>
      </c>
      <c r="J299" s="17" t="str">
        <f t="shared" si="24"/>
        <v>Filled</v>
      </c>
      <c r="K299">
        <f t="shared" ca="1" si="25"/>
        <v>9</v>
      </c>
      <c r="L299" s="18">
        <f t="shared" ca="1" si="26"/>
        <v>11.491122685183655</v>
      </c>
      <c r="M299" t="str">
        <f t="shared" si="27"/>
        <v>2015</v>
      </c>
      <c r="N299" t="str">
        <f t="shared" si="28"/>
        <v>September</v>
      </c>
      <c r="O299" t="str">
        <f>IFERROR(VLOOKUP(N299,FiscalYear[#All],2,0)," ")</f>
        <v>Q4</v>
      </c>
      <c r="P299" t="str">
        <f t="shared" si="29"/>
        <v>2015</v>
      </c>
    </row>
    <row r="300" spans="1:16" x14ac:dyDescent="0.35">
      <c r="A300" t="s">
        <v>685</v>
      </c>
      <c r="B300" t="s">
        <v>686</v>
      </c>
      <c r="C300" t="s">
        <v>181</v>
      </c>
      <c r="D300" t="s">
        <v>687</v>
      </c>
      <c r="E300" t="s">
        <v>684</v>
      </c>
      <c r="F300" t="s">
        <v>688</v>
      </c>
      <c r="G300" t="s">
        <v>47</v>
      </c>
      <c r="H300" s="1">
        <v>42248.914050925923</v>
      </c>
      <c r="I300" s="1">
        <v>42366</v>
      </c>
      <c r="J300" s="17" t="str">
        <f t="shared" si="24"/>
        <v>Filled</v>
      </c>
      <c r="K300">
        <f t="shared" ca="1" si="25"/>
        <v>85</v>
      </c>
      <c r="L300" s="18">
        <f t="shared" ca="1" si="26"/>
        <v>117.08594907407678</v>
      </c>
      <c r="M300" t="str">
        <f t="shared" si="27"/>
        <v>2015</v>
      </c>
      <c r="N300" t="str">
        <f t="shared" si="28"/>
        <v>December</v>
      </c>
      <c r="O300" t="str">
        <f>IFERROR(VLOOKUP(N300,FiscalYear[#All],2,0)," ")</f>
        <v>Q1</v>
      </c>
      <c r="P300" t="str">
        <f t="shared" si="29"/>
        <v>2015</v>
      </c>
    </row>
    <row r="301" spans="1:16" x14ac:dyDescent="0.35">
      <c r="A301" t="s">
        <v>689</v>
      </c>
      <c r="B301" t="s">
        <v>690</v>
      </c>
      <c r="C301" t="s">
        <v>364</v>
      </c>
      <c r="D301" t="s">
        <v>378</v>
      </c>
      <c r="E301" t="s">
        <v>677</v>
      </c>
      <c r="F301" t="s">
        <v>538</v>
      </c>
      <c r="G301" t="s">
        <v>22</v>
      </c>
      <c r="H301" s="1">
        <v>42249.460717592592</v>
      </c>
      <c r="I301" s="1">
        <v>42356</v>
      </c>
      <c r="J301" s="17" t="str">
        <f t="shared" si="24"/>
        <v>Filled</v>
      </c>
      <c r="K301">
        <f t="shared" ca="1" si="25"/>
        <v>78</v>
      </c>
      <c r="L301" s="18">
        <f t="shared" ca="1" si="26"/>
        <v>106.53928240740788</v>
      </c>
      <c r="M301" t="str">
        <f t="shared" si="27"/>
        <v>2015</v>
      </c>
      <c r="N301" t="str">
        <f t="shared" si="28"/>
        <v>December</v>
      </c>
      <c r="O301" t="str">
        <f>IFERROR(VLOOKUP(N301,FiscalYear[#All],2,0)," ")</f>
        <v>Q1</v>
      </c>
      <c r="P301" t="str">
        <f t="shared" si="29"/>
        <v>2015</v>
      </c>
    </row>
    <row r="302" spans="1:16" x14ac:dyDescent="0.35">
      <c r="A302" t="s">
        <v>691</v>
      </c>
      <c r="B302" t="s">
        <v>692</v>
      </c>
      <c r="C302" t="s">
        <v>364</v>
      </c>
      <c r="D302" t="s">
        <v>674</v>
      </c>
      <c r="E302" t="s">
        <v>674</v>
      </c>
      <c r="F302" t="s">
        <v>72</v>
      </c>
      <c r="G302" t="s">
        <v>305</v>
      </c>
      <c r="H302" s="1">
        <v>42249.461608796293</v>
      </c>
      <c r="I302" s="1">
        <v>42268</v>
      </c>
      <c r="J302" s="17" t="str">
        <f t="shared" si="24"/>
        <v>Filled</v>
      </c>
      <c r="K302">
        <f t="shared" ca="1" si="25"/>
        <v>14</v>
      </c>
      <c r="L302" s="18">
        <f t="shared" ca="1" si="26"/>
        <v>18.538391203706851</v>
      </c>
      <c r="M302" t="str">
        <f t="shared" si="27"/>
        <v>2015</v>
      </c>
      <c r="N302" t="str">
        <f t="shared" si="28"/>
        <v>September</v>
      </c>
      <c r="O302" t="str">
        <f>IFERROR(VLOOKUP(N302,FiscalYear[#All],2,0)," ")</f>
        <v>Q4</v>
      </c>
      <c r="P302" t="str">
        <f t="shared" si="29"/>
        <v>2015</v>
      </c>
    </row>
    <row r="303" spans="1:16" x14ac:dyDescent="0.35">
      <c r="A303" t="s">
        <v>693</v>
      </c>
      <c r="B303" t="s">
        <v>694</v>
      </c>
      <c r="C303" t="s">
        <v>181</v>
      </c>
      <c r="D303" t="s">
        <v>27</v>
      </c>
      <c r="E303" t="s">
        <v>20</v>
      </c>
      <c r="F303" t="s">
        <v>655</v>
      </c>
      <c r="G303" t="s">
        <v>22</v>
      </c>
      <c r="H303" s="1">
        <v>42250.306215277778</v>
      </c>
      <c r="I303" s="1" t="s">
        <v>23</v>
      </c>
      <c r="J303" s="17" t="str">
        <f t="shared" si="24"/>
        <v>Open</v>
      </c>
      <c r="K303">
        <f t="shared" ca="1" si="25"/>
        <v>1915</v>
      </c>
      <c r="L303" s="18">
        <f t="shared" ca="1" si="26"/>
        <v>2680.1901135416629</v>
      </c>
      <c r="M303" t="str">
        <f t="shared" si="27"/>
        <v/>
      </c>
      <c r="N303" t="str">
        <f t="shared" si="28"/>
        <v/>
      </c>
      <c r="O303" t="str">
        <f>IFERROR(VLOOKUP(N303,FiscalYear[#All],2,0)," ")</f>
        <v xml:space="preserve"> </v>
      </c>
      <c r="P303" t="str">
        <f t="shared" si="29"/>
        <v/>
      </c>
    </row>
    <row r="304" spans="1:16" x14ac:dyDescent="0.35">
      <c r="A304" t="s">
        <v>695</v>
      </c>
      <c r="B304" t="s">
        <v>696</v>
      </c>
      <c r="C304" t="s">
        <v>18</v>
      </c>
      <c r="D304" t="s">
        <v>27</v>
      </c>
      <c r="E304" t="s">
        <v>20</v>
      </c>
      <c r="F304" t="s">
        <v>21</v>
      </c>
      <c r="G304" t="s">
        <v>22</v>
      </c>
      <c r="H304" s="1">
        <v>42250.306215277778</v>
      </c>
      <c r="I304" s="1">
        <v>42330</v>
      </c>
      <c r="J304" s="17" t="str">
        <f t="shared" si="24"/>
        <v>Filled</v>
      </c>
      <c r="K304">
        <f t="shared" ca="1" si="25"/>
        <v>57</v>
      </c>
      <c r="L304" s="18">
        <f t="shared" ca="1" si="26"/>
        <v>79.693784722221608</v>
      </c>
      <c r="M304" t="str">
        <f t="shared" si="27"/>
        <v>2015</v>
      </c>
      <c r="N304" t="str">
        <f t="shared" si="28"/>
        <v>November</v>
      </c>
      <c r="O304" t="str">
        <f>IFERROR(VLOOKUP(N304,FiscalYear[#All],2,0)," ")</f>
        <v>Q1</v>
      </c>
      <c r="P304" t="str">
        <f t="shared" si="29"/>
        <v>2015</v>
      </c>
    </row>
    <row r="305" spans="1:16" x14ac:dyDescent="0.35">
      <c r="A305" t="s">
        <v>697</v>
      </c>
      <c r="B305" t="s">
        <v>698</v>
      </c>
      <c r="C305" t="s">
        <v>18</v>
      </c>
      <c r="D305" t="s">
        <v>71</v>
      </c>
      <c r="E305" t="s">
        <v>20</v>
      </c>
      <c r="F305" t="s">
        <v>21</v>
      </c>
      <c r="G305" t="s">
        <v>305</v>
      </c>
      <c r="H305" s="1">
        <v>42256</v>
      </c>
      <c r="I305" s="1">
        <v>42330</v>
      </c>
      <c r="J305" s="17" t="str">
        <f t="shared" si="24"/>
        <v>Filled</v>
      </c>
      <c r="K305">
        <f t="shared" ca="1" si="25"/>
        <v>53</v>
      </c>
      <c r="L305" s="18">
        <f t="shared" ca="1" si="26"/>
        <v>74</v>
      </c>
      <c r="M305" t="str">
        <f t="shared" si="27"/>
        <v>2015</v>
      </c>
      <c r="N305" t="str">
        <f t="shared" si="28"/>
        <v>November</v>
      </c>
      <c r="O305" t="str">
        <f>IFERROR(VLOOKUP(N305,FiscalYear[#All],2,0)," ")</f>
        <v>Q1</v>
      </c>
      <c r="P305" t="str">
        <f t="shared" si="29"/>
        <v>2015</v>
      </c>
    </row>
    <row r="306" spans="1:16" x14ac:dyDescent="0.35">
      <c r="A306" t="s">
        <v>699</v>
      </c>
      <c r="B306" t="s">
        <v>700</v>
      </c>
      <c r="C306" t="s">
        <v>440</v>
      </c>
      <c r="D306" t="s">
        <v>27</v>
      </c>
      <c r="E306" t="s">
        <v>20</v>
      </c>
      <c r="F306" t="s">
        <v>21</v>
      </c>
      <c r="G306" t="s">
        <v>47</v>
      </c>
      <c r="H306" s="1">
        <v>42257.576365740744</v>
      </c>
      <c r="I306" s="1">
        <v>42302</v>
      </c>
      <c r="J306" s="17" t="str">
        <f t="shared" si="24"/>
        <v>Filled</v>
      </c>
      <c r="K306">
        <f t="shared" ca="1" si="25"/>
        <v>32</v>
      </c>
      <c r="L306" s="18">
        <f t="shared" ca="1" si="26"/>
        <v>44.423634259255778</v>
      </c>
      <c r="M306" t="str">
        <f t="shared" si="27"/>
        <v>2015</v>
      </c>
      <c r="N306" t="str">
        <f t="shared" si="28"/>
        <v>October</v>
      </c>
      <c r="O306" t="str">
        <f>IFERROR(VLOOKUP(N306,FiscalYear[#All],2,0)," ")</f>
        <v>Q1</v>
      </c>
      <c r="P306" t="str">
        <f t="shared" si="29"/>
        <v>2015</v>
      </c>
    </row>
    <row r="307" spans="1:16" x14ac:dyDescent="0.35">
      <c r="A307" t="s">
        <v>701</v>
      </c>
      <c r="B307" t="s">
        <v>702</v>
      </c>
      <c r="C307" t="s">
        <v>308</v>
      </c>
      <c r="D307" t="s">
        <v>27</v>
      </c>
      <c r="E307" t="s">
        <v>20</v>
      </c>
      <c r="F307" t="s">
        <v>21</v>
      </c>
      <c r="G307" t="s">
        <v>22</v>
      </c>
      <c r="H307" s="1">
        <v>42258.415277777778</v>
      </c>
      <c r="I307" s="1">
        <v>42341</v>
      </c>
      <c r="J307" s="17" t="str">
        <f t="shared" si="24"/>
        <v>Filled</v>
      </c>
      <c r="K307">
        <f t="shared" ca="1" si="25"/>
        <v>60</v>
      </c>
      <c r="L307" s="18">
        <f t="shared" ca="1" si="26"/>
        <v>82.584722222221899</v>
      </c>
      <c r="M307" t="str">
        <f t="shared" si="27"/>
        <v>2015</v>
      </c>
      <c r="N307" t="str">
        <f t="shared" si="28"/>
        <v>December</v>
      </c>
      <c r="O307" t="str">
        <f>IFERROR(VLOOKUP(N307,FiscalYear[#All],2,0)," ")</f>
        <v>Q1</v>
      </c>
      <c r="P307" t="str">
        <f t="shared" si="29"/>
        <v>2015</v>
      </c>
    </row>
    <row r="308" spans="1:16" x14ac:dyDescent="0.35">
      <c r="A308" t="s">
        <v>703</v>
      </c>
      <c r="B308" t="s">
        <v>704</v>
      </c>
      <c r="C308" t="s">
        <v>18</v>
      </c>
      <c r="D308" t="s">
        <v>27</v>
      </c>
      <c r="E308" t="s">
        <v>20</v>
      </c>
      <c r="F308" t="s">
        <v>21</v>
      </c>
      <c r="G308" t="s">
        <v>47</v>
      </c>
      <c r="H308" s="1">
        <v>42261.513414351852</v>
      </c>
      <c r="I308" s="1">
        <v>42333</v>
      </c>
      <c r="J308" s="17" t="str">
        <f t="shared" si="24"/>
        <v>Filled</v>
      </c>
      <c r="K308">
        <f t="shared" ca="1" si="25"/>
        <v>53</v>
      </c>
      <c r="L308" s="18">
        <f t="shared" ca="1" si="26"/>
        <v>71.486585648148321</v>
      </c>
      <c r="M308" t="str">
        <f t="shared" si="27"/>
        <v>2015</v>
      </c>
      <c r="N308" t="str">
        <f t="shared" si="28"/>
        <v>November</v>
      </c>
      <c r="O308" t="str">
        <f>IFERROR(VLOOKUP(N308,FiscalYear[#All],2,0)," ")</f>
        <v>Q1</v>
      </c>
      <c r="P308" t="str">
        <f t="shared" si="29"/>
        <v>2015</v>
      </c>
    </row>
    <row r="309" spans="1:16" x14ac:dyDescent="0.35">
      <c r="A309" t="s">
        <v>705</v>
      </c>
      <c r="B309" t="s">
        <v>706</v>
      </c>
      <c r="C309" t="s">
        <v>440</v>
      </c>
      <c r="D309" t="s">
        <v>135</v>
      </c>
      <c r="E309" t="s">
        <v>20</v>
      </c>
      <c r="F309" t="s">
        <v>21</v>
      </c>
      <c r="G309" t="s">
        <v>47</v>
      </c>
      <c r="H309" s="1">
        <v>42262.379259259258</v>
      </c>
      <c r="I309" s="1">
        <v>42306</v>
      </c>
      <c r="J309" s="17" t="str">
        <f t="shared" si="24"/>
        <v>Filled</v>
      </c>
      <c r="K309">
        <f t="shared" ca="1" si="25"/>
        <v>33</v>
      </c>
      <c r="L309" s="18">
        <f t="shared" ca="1" si="26"/>
        <v>43.620740740741894</v>
      </c>
      <c r="M309" t="str">
        <f t="shared" si="27"/>
        <v>2015</v>
      </c>
      <c r="N309" t="str">
        <f t="shared" si="28"/>
        <v>October</v>
      </c>
      <c r="O309" t="str">
        <f>IFERROR(VLOOKUP(N309,FiscalYear[#All],2,0)," ")</f>
        <v>Q1</v>
      </c>
      <c r="P309" t="str">
        <f t="shared" si="29"/>
        <v>2015</v>
      </c>
    </row>
    <row r="310" spans="1:16" x14ac:dyDescent="0.35">
      <c r="A310" t="s">
        <v>707</v>
      </c>
      <c r="B310" t="s">
        <v>708</v>
      </c>
      <c r="C310" t="s">
        <v>364</v>
      </c>
      <c r="D310" t="s">
        <v>27</v>
      </c>
      <c r="E310" t="s">
        <v>20</v>
      </c>
      <c r="F310" t="s">
        <v>28</v>
      </c>
      <c r="G310" t="s">
        <v>47</v>
      </c>
      <c r="H310" s="1">
        <v>42262.431712962964</v>
      </c>
      <c r="I310" s="1">
        <v>42359</v>
      </c>
      <c r="J310" s="17" t="str">
        <f t="shared" si="24"/>
        <v>Filled</v>
      </c>
      <c r="K310">
        <f t="shared" ca="1" si="25"/>
        <v>70</v>
      </c>
      <c r="L310" s="18">
        <f t="shared" ca="1" si="26"/>
        <v>96.568287037036498</v>
      </c>
      <c r="M310" t="str">
        <f t="shared" si="27"/>
        <v>2015</v>
      </c>
      <c r="N310" t="str">
        <f t="shared" si="28"/>
        <v>December</v>
      </c>
      <c r="O310" t="str">
        <f>IFERROR(VLOOKUP(N310,FiscalYear[#All],2,0)," ")</f>
        <v>Q1</v>
      </c>
      <c r="P310" t="str">
        <f t="shared" si="29"/>
        <v>2015</v>
      </c>
    </row>
    <row r="311" spans="1:16" x14ac:dyDescent="0.35">
      <c r="A311" t="s">
        <v>709</v>
      </c>
      <c r="B311" t="s">
        <v>710</v>
      </c>
      <c r="C311" t="s">
        <v>18</v>
      </c>
      <c r="D311" t="s">
        <v>378</v>
      </c>
      <c r="E311" t="s">
        <v>677</v>
      </c>
      <c r="F311" t="s">
        <v>31</v>
      </c>
      <c r="G311" t="s">
        <v>47</v>
      </c>
      <c r="H311" s="1">
        <v>42263.529826388891</v>
      </c>
      <c r="I311" s="1">
        <v>42357</v>
      </c>
      <c r="J311" s="17" t="str">
        <f t="shared" si="24"/>
        <v>Filled</v>
      </c>
      <c r="K311">
        <f t="shared" ca="1" si="25"/>
        <v>68</v>
      </c>
      <c r="L311" s="18">
        <f t="shared" ca="1" si="26"/>
        <v>93.470173611109203</v>
      </c>
      <c r="M311" t="str">
        <f t="shared" si="27"/>
        <v>2015</v>
      </c>
      <c r="N311" t="str">
        <f t="shared" si="28"/>
        <v>December</v>
      </c>
      <c r="O311" t="str">
        <f>IFERROR(VLOOKUP(N311,FiscalYear[#All],2,0)," ")</f>
        <v>Q1</v>
      </c>
      <c r="P311" t="str">
        <f t="shared" si="29"/>
        <v>2015</v>
      </c>
    </row>
    <row r="312" spans="1:16" x14ac:dyDescent="0.35">
      <c r="A312" t="s">
        <v>711</v>
      </c>
      <c r="B312" t="s">
        <v>712</v>
      </c>
      <c r="C312" t="s">
        <v>181</v>
      </c>
      <c r="D312" t="s">
        <v>27</v>
      </c>
      <c r="E312" t="s">
        <v>20</v>
      </c>
      <c r="F312" t="s">
        <v>46</v>
      </c>
      <c r="G312" t="s">
        <v>156</v>
      </c>
      <c r="H312" s="1">
        <v>42264</v>
      </c>
      <c r="I312" s="1">
        <v>42298</v>
      </c>
      <c r="J312" s="17" t="str">
        <f t="shared" si="24"/>
        <v>Filled</v>
      </c>
      <c r="K312">
        <f t="shared" ca="1" si="25"/>
        <v>25</v>
      </c>
      <c r="L312" s="18">
        <f t="shared" ca="1" si="26"/>
        <v>34</v>
      </c>
      <c r="M312" t="str">
        <f t="shared" si="27"/>
        <v>2015</v>
      </c>
      <c r="N312" t="str">
        <f t="shared" si="28"/>
        <v>October</v>
      </c>
      <c r="O312" t="str">
        <f>IFERROR(VLOOKUP(N312,FiscalYear[#All],2,0)," ")</f>
        <v>Q1</v>
      </c>
      <c r="P312" t="str">
        <f t="shared" si="29"/>
        <v>2015</v>
      </c>
    </row>
    <row r="313" spans="1:16" x14ac:dyDescent="0.35">
      <c r="A313" t="s">
        <v>713</v>
      </c>
      <c r="B313" t="s">
        <v>714</v>
      </c>
      <c r="C313" t="s">
        <v>429</v>
      </c>
      <c r="D313" t="s">
        <v>27</v>
      </c>
      <c r="E313" t="s">
        <v>20</v>
      </c>
      <c r="F313" t="s">
        <v>715</v>
      </c>
      <c r="G313" t="s">
        <v>22</v>
      </c>
      <c r="H313" s="1">
        <v>42268</v>
      </c>
      <c r="I313" s="1">
        <v>42355</v>
      </c>
      <c r="J313" s="17" t="str">
        <f t="shared" si="24"/>
        <v>Filled</v>
      </c>
      <c r="K313">
        <f t="shared" ca="1" si="25"/>
        <v>64</v>
      </c>
      <c r="L313" s="18">
        <f t="shared" ca="1" si="26"/>
        <v>87</v>
      </c>
      <c r="M313" t="str">
        <f t="shared" si="27"/>
        <v>2015</v>
      </c>
      <c r="N313" t="str">
        <f t="shared" si="28"/>
        <v>December</v>
      </c>
      <c r="O313" t="str">
        <f>IFERROR(VLOOKUP(N313,FiscalYear[#All],2,0)," ")</f>
        <v>Q1</v>
      </c>
      <c r="P313" t="str">
        <f t="shared" si="29"/>
        <v>2015</v>
      </c>
    </row>
    <row r="314" spans="1:16" x14ac:dyDescent="0.35">
      <c r="A314" t="s">
        <v>716</v>
      </c>
      <c r="B314" t="s">
        <v>717</v>
      </c>
      <c r="C314" t="s">
        <v>18</v>
      </c>
      <c r="D314" t="s">
        <v>27</v>
      </c>
      <c r="E314" t="s">
        <v>20</v>
      </c>
      <c r="F314" t="s">
        <v>21</v>
      </c>
      <c r="G314" t="s">
        <v>117</v>
      </c>
      <c r="H314" s="1">
        <v>42270.499652777777</v>
      </c>
      <c r="I314" s="1">
        <v>42318</v>
      </c>
      <c r="J314" s="17" t="str">
        <f t="shared" si="24"/>
        <v>Filled</v>
      </c>
      <c r="K314">
        <f t="shared" ca="1" si="25"/>
        <v>35</v>
      </c>
      <c r="L314" s="18">
        <f t="shared" ca="1" si="26"/>
        <v>47.500347222223354</v>
      </c>
      <c r="M314" t="str">
        <f t="shared" si="27"/>
        <v>2015</v>
      </c>
      <c r="N314" t="str">
        <f t="shared" si="28"/>
        <v>November</v>
      </c>
      <c r="O314" t="str">
        <f>IFERROR(VLOOKUP(N314,FiscalYear[#All],2,0)," ")</f>
        <v>Q1</v>
      </c>
      <c r="P314" t="str">
        <f t="shared" si="29"/>
        <v>2015</v>
      </c>
    </row>
    <row r="315" spans="1:16" x14ac:dyDescent="0.35">
      <c r="A315" t="s">
        <v>718</v>
      </c>
      <c r="B315" t="s">
        <v>719</v>
      </c>
      <c r="C315" t="s">
        <v>18</v>
      </c>
      <c r="D315" t="s">
        <v>27</v>
      </c>
      <c r="E315" t="s">
        <v>20</v>
      </c>
      <c r="F315" t="s">
        <v>21</v>
      </c>
      <c r="G315" t="s">
        <v>117</v>
      </c>
      <c r="H315" s="1">
        <v>42270.529421296298</v>
      </c>
      <c r="I315" s="1">
        <v>42318</v>
      </c>
      <c r="J315" s="17" t="str">
        <f t="shared" si="24"/>
        <v>Filled</v>
      </c>
      <c r="K315">
        <f t="shared" ca="1" si="25"/>
        <v>35</v>
      </c>
      <c r="L315" s="18">
        <f t="shared" ca="1" si="26"/>
        <v>47.470578703701904</v>
      </c>
      <c r="M315" t="str">
        <f t="shared" si="27"/>
        <v>2015</v>
      </c>
      <c r="N315" t="str">
        <f t="shared" si="28"/>
        <v>November</v>
      </c>
      <c r="O315" t="str">
        <f>IFERROR(VLOOKUP(N315,FiscalYear[#All],2,0)," ")</f>
        <v>Q1</v>
      </c>
      <c r="P315" t="str">
        <f t="shared" si="29"/>
        <v>2015</v>
      </c>
    </row>
    <row r="316" spans="1:16" x14ac:dyDescent="0.35">
      <c r="A316" t="s">
        <v>720</v>
      </c>
      <c r="B316" t="s">
        <v>721</v>
      </c>
      <c r="C316" t="s">
        <v>181</v>
      </c>
      <c r="D316" t="s">
        <v>27</v>
      </c>
      <c r="E316" t="s">
        <v>20</v>
      </c>
      <c r="F316" t="s">
        <v>655</v>
      </c>
      <c r="G316" t="s">
        <v>47</v>
      </c>
      <c r="H316" s="1">
        <v>42272.378692129627</v>
      </c>
      <c r="I316" s="1">
        <v>42291</v>
      </c>
      <c r="J316" s="17" t="str">
        <f t="shared" si="24"/>
        <v>Filled</v>
      </c>
      <c r="K316">
        <f t="shared" ca="1" si="25"/>
        <v>14</v>
      </c>
      <c r="L316" s="18">
        <f t="shared" ca="1" si="26"/>
        <v>18.62130787037313</v>
      </c>
      <c r="M316" t="str">
        <f t="shared" si="27"/>
        <v>2015</v>
      </c>
      <c r="N316" t="str">
        <f t="shared" si="28"/>
        <v>October</v>
      </c>
      <c r="O316" t="str">
        <f>IFERROR(VLOOKUP(N316,FiscalYear[#All],2,0)," ")</f>
        <v>Q1</v>
      </c>
      <c r="P316" t="str">
        <f t="shared" si="29"/>
        <v>2015</v>
      </c>
    </row>
    <row r="317" spans="1:16" x14ac:dyDescent="0.35">
      <c r="A317" t="s">
        <v>722</v>
      </c>
      <c r="B317" t="s">
        <v>723</v>
      </c>
      <c r="C317" t="s">
        <v>18</v>
      </c>
      <c r="D317" t="s">
        <v>19</v>
      </c>
      <c r="E317" t="s">
        <v>20</v>
      </c>
      <c r="F317" t="s">
        <v>21</v>
      </c>
      <c r="G317" t="s">
        <v>47</v>
      </c>
      <c r="H317" s="1">
        <v>42275</v>
      </c>
      <c r="I317" s="1">
        <v>42323</v>
      </c>
      <c r="J317" s="17" t="str">
        <f t="shared" si="24"/>
        <v>Filled</v>
      </c>
      <c r="K317">
        <f t="shared" ca="1" si="25"/>
        <v>35</v>
      </c>
      <c r="L317" s="18">
        <f t="shared" ca="1" si="26"/>
        <v>48</v>
      </c>
      <c r="M317" t="str">
        <f t="shared" si="27"/>
        <v>2015</v>
      </c>
      <c r="N317" t="str">
        <f t="shared" si="28"/>
        <v>November</v>
      </c>
      <c r="O317" t="str">
        <f>IFERROR(VLOOKUP(N317,FiscalYear[#All],2,0)," ")</f>
        <v>Q1</v>
      </c>
      <c r="P317" t="str">
        <f t="shared" si="29"/>
        <v>2015</v>
      </c>
    </row>
    <row r="318" spans="1:16" x14ac:dyDescent="0.35">
      <c r="A318" t="s">
        <v>724</v>
      </c>
      <c r="B318" t="s">
        <v>725</v>
      </c>
      <c r="C318" t="s">
        <v>364</v>
      </c>
      <c r="D318" t="s">
        <v>674</v>
      </c>
      <c r="E318" t="s">
        <v>674</v>
      </c>
      <c r="F318" t="s">
        <v>521</v>
      </c>
      <c r="G318" t="s">
        <v>47</v>
      </c>
      <c r="H318" s="1">
        <v>42276.4999537037</v>
      </c>
      <c r="I318" s="1">
        <v>42284</v>
      </c>
      <c r="J318" s="17" t="str">
        <f t="shared" si="24"/>
        <v>Filled</v>
      </c>
      <c r="K318">
        <f t="shared" ca="1" si="25"/>
        <v>7</v>
      </c>
      <c r="L318" s="18">
        <f t="shared" ca="1" si="26"/>
        <v>7.5000462962998427</v>
      </c>
      <c r="M318" t="str">
        <f t="shared" si="27"/>
        <v>2015</v>
      </c>
      <c r="N318" t="str">
        <f t="shared" si="28"/>
        <v>October</v>
      </c>
      <c r="O318" t="str">
        <f>IFERROR(VLOOKUP(N318,FiscalYear[#All],2,0)," ")</f>
        <v>Q1</v>
      </c>
      <c r="P318" t="str">
        <f t="shared" si="29"/>
        <v>2015</v>
      </c>
    </row>
    <row r="319" spans="1:16" x14ac:dyDescent="0.35">
      <c r="A319" t="s">
        <v>726</v>
      </c>
      <c r="B319" t="s">
        <v>727</v>
      </c>
      <c r="C319" t="s">
        <v>181</v>
      </c>
      <c r="D319" t="s">
        <v>150</v>
      </c>
      <c r="E319" t="s">
        <v>20</v>
      </c>
      <c r="F319" t="s">
        <v>655</v>
      </c>
      <c r="G319" t="s">
        <v>47</v>
      </c>
      <c r="H319" s="1">
        <v>42278.420289351852</v>
      </c>
      <c r="I319" s="1">
        <v>42281</v>
      </c>
      <c r="J319" s="17" t="str">
        <f t="shared" si="24"/>
        <v>Filled</v>
      </c>
      <c r="K319">
        <f t="shared" ca="1" si="25"/>
        <v>2</v>
      </c>
      <c r="L319" s="18">
        <f t="shared" ca="1" si="26"/>
        <v>2.5797106481477385</v>
      </c>
      <c r="M319" t="str">
        <f t="shared" si="27"/>
        <v>2015</v>
      </c>
      <c r="N319" t="str">
        <f t="shared" si="28"/>
        <v>October</v>
      </c>
      <c r="O319" t="str">
        <f>IFERROR(VLOOKUP(N319,FiscalYear[#All],2,0)," ")</f>
        <v>Q1</v>
      </c>
      <c r="P319" t="str">
        <f t="shared" si="29"/>
        <v>2015</v>
      </c>
    </row>
    <row r="320" spans="1:16" x14ac:dyDescent="0.35">
      <c r="A320" t="s">
        <v>728</v>
      </c>
      <c r="B320" t="s">
        <v>729</v>
      </c>
      <c r="C320" t="s">
        <v>308</v>
      </c>
      <c r="D320" t="s">
        <v>27</v>
      </c>
      <c r="E320" t="s">
        <v>20</v>
      </c>
      <c r="F320" t="s">
        <v>31</v>
      </c>
      <c r="G320" t="s">
        <v>22</v>
      </c>
      <c r="H320" s="1">
        <v>42278.465277777781</v>
      </c>
      <c r="I320" s="1">
        <v>42338</v>
      </c>
      <c r="J320" s="17" t="str">
        <f t="shared" si="24"/>
        <v>Filled</v>
      </c>
      <c r="K320">
        <f t="shared" ca="1" si="25"/>
        <v>43</v>
      </c>
      <c r="L320" s="18">
        <f t="shared" ca="1" si="26"/>
        <v>59.534722222218988</v>
      </c>
      <c r="M320" t="str">
        <f t="shared" si="27"/>
        <v>2015</v>
      </c>
      <c r="N320" t="str">
        <f t="shared" si="28"/>
        <v>November</v>
      </c>
      <c r="O320" t="str">
        <f>IFERROR(VLOOKUP(N320,FiscalYear[#All],2,0)," ")</f>
        <v>Q1</v>
      </c>
      <c r="P320" t="str">
        <f t="shared" si="29"/>
        <v>2015</v>
      </c>
    </row>
    <row r="321" spans="1:16" x14ac:dyDescent="0.35">
      <c r="A321" t="s">
        <v>730</v>
      </c>
      <c r="B321" t="s">
        <v>731</v>
      </c>
      <c r="C321" t="s">
        <v>18</v>
      </c>
      <c r="D321" t="s">
        <v>27</v>
      </c>
      <c r="E321" t="s">
        <v>20</v>
      </c>
      <c r="F321" t="s">
        <v>21</v>
      </c>
      <c r="G321" t="s">
        <v>22</v>
      </c>
      <c r="H321" s="1">
        <v>42278.528553240743</v>
      </c>
      <c r="I321" s="1">
        <v>42306</v>
      </c>
      <c r="J321" s="17" t="str">
        <f t="shared" si="24"/>
        <v>Filled</v>
      </c>
      <c r="K321">
        <f t="shared" ca="1" si="25"/>
        <v>21</v>
      </c>
      <c r="L321" s="18">
        <f t="shared" ca="1" si="26"/>
        <v>27.471446759256651</v>
      </c>
      <c r="M321" t="str">
        <f t="shared" si="27"/>
        <v>2015</v>
      </c>
      <c r="N321" t="str">
        <f t="shared" si="28"/>
        <v>October</v>
      </c>
      <c r="O321" t="str">
        <f>IFERROR(VLOOKUP(N321,FiscalYear[#All],2,0)," ")</f>
        <v>Q1</v>
      </c>
      <c r="P321" t="str">
        <f t="shared" si="29"/>
        <v>2015</v>
      </c>
    </row>
    <row r="322" spans="1:16" x14ac:dyDescent="0.35">
      <c r="A322" t="s">
        <v>732</v>
      </c>
      <c r="B322" t="s">
        <v>733</v>
      </c>
      <c r="C322" t="s">
        <v>18</v>
      </c>
      <c r="D322" t="s">
        <v>674</v>
      </c>
      <c r="E322" t="s">
        <v>674</v>
      </c>
      <c r="F322" t="s">
        <v>21</v>
      </c>
      <c r="G322" t="s">
        <v>47</v>
      </c>
      <c r="H322" s="1">
        <v>42279.282083333332</v>
      </c>
      <c r="I322" s="1">
        <v>42350</v>
      </c>
      <c r="J322" s="17" t="str">
        <f t="shared" si="24"/>
        <v>Filled</v>
      </c>
      <c r="K322">
        <f t="shared" ca="1" si="25"/>
        <v>51</v>
      </c>
      <c r="L322" s="18">
        <f t="shared" ca="1" si="26"/>
        <v>70.717916666668316</v>
      </c>
      <c r="M322" t="str">
        <f t="shared" si="27"/>
        <v>2015</v>
      </c>
      <c r="N322" t="str">
        <f t="shared" si="28"/>
        <v>December</v>
      </c>
      <c r="O322" t="str">
        <f>IFERROR(VLOOKUP(N322,FiscalYear[#All],2,0)," ")</f>
        <v>Q1</v>
      </c>
      <c r="P322" t="str">
        <f t="shared" si="29"/>
        <v>2015</v>
      </c>
    </row>
    <row r="323" spans="1:16" x14ac:dyDescent="0.35">
      <c r="A323" t="s">
        <v>734</v>
      </c>
      <c r="B323" t="s">
        <v>735</v>
      </c>
      <c r="C323" t="s">
        <v>440</v>
      </c>
      <c r="D323" t="s">
        <v>378</v>
      </c>
      <c r="E323" t="s">
        <v>677</v>
      </c>
      <c r="F323" t="s">
        <v>21</v>
      </c>
      <c r="G323" t="s">
        <v>47</v>
      </c>
      <c r="H323" s="1">
        <v>42279.558935185189</v>
      </c>
      <c r="I323" s="1">
        <v>42351</v>
      </c>
      <c r="J323" s="17" t="str">
        <f t="shared" ref="J323:J386" si="30">IF(I323="","Open","Filled")</f>
        <v>Filled</v>
      </c>
      <c r="K323">
        <f t="shared" ref="K323:K386" ca="1" si="31">IF(J323="Filled",NETWORKDAYS(H323,I323),NETWORKDAYS(H323,TODAY()))</f>
        <v>51</v>
      </c>
      <c r="L323" s="18">
        <f t="shared" ref="L323:L386" ca="1" si="32">IF(J323="Filled",I323-H323,NOW()-H323)</f>
        <v>71.441064814811398</v>
      </c>
      <c r="M323" t="str">
        <f t="shared" ref="M323:M386" si="33">IFERROR(TEXT(I323,"YYYY")," ")</f>
        <v>2015</v>
      </c>
      <c r="N323" t="str">
        <f t="shared" ref="N323:N386" si="34">IFERROR(TEXT(I323,"MMMM")," ")</f>
        <v>December</v>
      </c>
      <c r="O323" t="str">
        <f>IFERROR(VLOOKUP(N323,FiscalYear[#All],2,0)," ")</f>
        <v>Q1</v>
      </c>
      <c r="P323" t="str">
        <f t="shared" ref="P323:P386" si="35">IFERROR(TEXT(I323,"YYYY"),"")</f>
        <v>2015</v>
      </c>
    </row>
    <row r="324" spans="1:16" x14ac:dyDescent="0.35">
      <c r="A324" t="s">
        <v>736</v>
      </c>
      <c r="B324" t="s">
        <v>737</v>
      </c>
      <c r="C324" t="s">
        <v>36</v>
      </c>
      <c r="D324" t="s">
        <v>150</v>
      </c>
      <c r="E324" t="s">
        <v>20</v>
      </c>
      <c r="F324" t="s">
        <v>21</v>
      </c>
      <c r="G324" t="s">
        <v>22</v>
      </c>
      <c r="H324" s="1">
        <v>42283</v>
      </c>
      <c r="I324" s="1">
        <v>42331</v>
      </c>
      <c r="J324" s="17" t="str">
        <f t="shared" si="30"/>
        <v>Filled</v>
      </c>
      <c r="K324">
        <f t="shared" ca="1" si="31"/>
        <v>35</v>
      </c>
      <c r="L324" s="18">
        <f t="shared" ca="1" si="32"/>
        <v>48</v>
      </c>
      <c r="M324" t="str">
        <f t="shared" si="33"/>
        <v>2015</v>
      </c>
      <c r="N324" t="str">
        <f t="shared" si="34"/>
        <v>November</v>
      </c>
      <c r="O324" t="str">
        <f>IFERROR(VLOOKUP(N324,FiscalYear[#All],2,0)," ")</f>
        <v>Q1</v>
      </c>
      <c r="P324" t="str">
        <f t="shared" si="35"/>
        <v>2015</v>
      </c>
    </row>
    <row r="325" spans="1:16" x14ac:dyDescent="0.35">
      <c r="A325" t="s">
        <v>738</v>
      </c>
      <c r="B325" t="s">
        <v>739</v>
      </c>
      <c r="C325" t="s">
        <v>18</v>
      </c>
      <c r="D325" t="s">
        <v>396</v>
      </c>
      <c r="E325" t="s">
        <v>20</v>
      </c>
      <c r="F325" t="s">
        <v>21</v>
      </c>
      <c r="G325" t="s">
        <v>47</v>
      </c>
      <c r="H325" s="1">
        <v>42284.633055555554</v>
      </c>
      <c r="I325" s="1" t="s">
        <v>23</v>
      </c>
      <c r="J325" s="17" t="str">
        <f t="shared" si="30"/>
        <v>Open</v>
      </c>
      <c r="K325">
        <f t="shared" ca="1" si="31"/>
        <v>1891</v>
      </c>
      <c r="L325" s="18">
        <f t="shared" ca="1" si="32"/>
        <v>2645.8632732638871</v>
      </c>
      <c r="M325" t="str">
        <f t="shared" si="33"/>
        <v/>
      </c>
      <c r="N325" t="str">
        <f t="shared" si="34"/>
        <v/>
      </c>
      <c r="O325" t="str">
        <f>IFERROR(VLOOKUP(N325,FiscalYear[#All],2,0)," ")</f>
        <v xml:space="preserve"> </v>
      </c>
      <c r="P325" t="str">
        <f t="shared" si="35"/>
        <v/>
      </c>
    </row>
    <row r="326" spans="1:16" x14ac:dyDescent="0.35">
      <c r="A326" t="s">
        <v>740</v>
      </c>
      <c r="B326" t="s">
        <v>741</v>
      </c>
      <c r="C326" t="s">
        <v>364</v>
      </c>
      <c r="D326" t="s">
        <v>27</v>
      </c>
      <c r="E326" t="s">
        <v>20</v>
      </c>
      <c r="F326" t="s">
        <v>72</v>
      </c>
      <c r="G326" t="s">
        <v>47</v>
      </c>
      <c r="H326" s="1">
        <v>42289.367175925923</v>
      </c>
      <c r="I326" s="1">
        <v>42301</v>
      </c>
      <c r="J326" s="17" t="str">
        <f t="shared" si="30"/>
        <v>Filled</v>
      </c>
      <c r="K326">
        <f t="shared" ca="1" si="31"/>
        <v>10</v>
      </c>
      <c r="L326" s="18">
        <f t="shared" ca="1" si="32"/>
        <v>11.63282407407678</v>
      </c>
      <c r="M326" t="str">
        <f t="shared" si="33"/>
        <v>2015</v>
      </c>
      <c r="N326" t="str">
        <f t="shared" si="34"/>
        <v>October</v>
      </c>
      <c r="O326" t="str">
        <f>IFERROR(VLOOKUP(N326,FiscalYear[#All],2,0)," ")</f>
        <v>Q1</v>
      </c>
      <c r="P326" t="str">
        <f t="shared" si="35"/>
        <v>2015</v>
      </c>
    </row>
    <row r="327" spans="1:16" x14ac:dyDescent="0.35">
      <c r="A327" t="s">
        <v>742</v>
      </c>
      <c r="B327" t="s">
        <v>743</v>
      </c>
      <c r="C327" t="s">
        <v>255</v>
      </c>
      <c r="D327" t="s">
        <v>126</v>
      </c>
      <c r="E327" t="s">
        <v>20</v>
      </c>
      <c r="F327" t="s">
        <v>521</v>
      </c>
      <c r="G327" t="s">
        <v>22</v>
      </c>
      <c r="H327" s="1">
        <v>42290</v>
      </c>
      <c r="I327" s="1" t="s">
        <v>23</v>
      </c>
      <c r="J327" s="17" t="str">
        <f t="shared" si="30"/>
        <v>Open</v>
      </c>
      <c r="K327">
        <f t="shared" ca="1" si="31"/>
        <v>1887</v>
      </c>
      <c r="L327" s="18">
        <f t="shared" ca="1" si="32"/>
        <v>2640.4963288194413</v>
      </c>
      <c r="M327" t="str">
        <f t="shared" si="33"/>
        <v/>
      </c>
      <c r="N327" t="str">
        <f t="shared" si="34"/>
        <v/>
      </c>
      <c r="O327" t="str">
        <f>IFERROR(VLOOKUP(N327,FiscalYear[#All],2,0)," ")</f>
        <v xml:space="preserve"> </v>
      </c>
      <c r="P327" t="str">
        <f t="shared" si="35"/>
        <v/>
      </c>
    </row>
    <row r="328" spans="1:16" x14ac:dyDescent="0.35">
      <c r="A328" t="s">
        <v>744</v>
      </c>
      <c r="B328" t="s">
        <v>745</v>
      </c>
      <c r="C328" t="s">
        <v>364</v>
      </c>
      <c r="D328" t="s">
        <v>378</v>
      </c>
      <c r="E328" t="s">
        <v>677</v>
      </c>
      <c r="F328" t="s">
        <v>72</v>
      </c>
      <c r="G328" t="s">
        <v>47</v>
      </c>
      <c r="H328" s="1">
        <v>42290.667233796295</v>
      </c>
      <c r="I328" s="1">
        <v>42336</v>
      </c>
      <c r="J328" s="17" t="str">
        <f t="shared" si="30"/>
        <v>Filled</v>
      </c>
      <c r="K328">
        <f t="shared" ca="1" si="31"/>
        <v>34</v>
      </c>
      <c r="L328" s="18">
        <f t="shared" ca="1" si="32"/>
        <v>45.332766203704523</v>
      </c>
      <c r="M328" t="str">
        <f t="shared" si="33"/>
        <v>2015</v>
      </c>
      <c r="N328" t="str">
        <f t="shared" si="34"/>
        <v>November</v>
      </c>
      <c r="O328" t="str">
        <f>IFERROR(VLOOKUP(N328,FiscalYear[#All],2,0)," ")</f>
        <v>Q1</v>
      </c>
      <c r="P328" t="str">
        <f t="shared" si="35"/>
        <v>2015</v>
      </c>
    </row>
    <row r="329" spans="1:16" x14ac:dyDescent="0.35">
      <c r="A329" t="s">
        <v>746</v>
      </c>
      <c r="B329" t="s">
        <v>747</v>
      </c>
      <c r="C329" t="s">
        <v>308</v>
      </c>
      <c r="D329" t="s">
        <v>27</v>
      </c>
      <c r="E329" t="s">
        <v>20</v>
      </c>
      <c r="F329" t="s">
        <v>21</v>
      </c>
      <c r="G329" t="s">
        <v>22</v>
      </c>
      <c r="H329" s="1">
        <v>42291.454166666663</v>
      </c>
      <c r="I329" s="1">
        <v>42316</v>
      </c>
      <c r="J329" s="17" t="str">
        <f t="shared" si="30"/>
        <v>Filled</v>
      </c>
      <c r="K329">
        <f t="shared" ca="1" si="31"/>
        <v>18</v>
      </c>
      <c r="L329" s="18">
        <f t="shared" ca="1" si="32"/>
        <v>24.545833333337214</v>
      </c>
      <c r="M329" t="str">
        <f t="shared" si="33"/>
        <v>2015</v>
      </c>
      <c r="N329" t="str">
        <f t="shared" si="34"/>
        <v>November</v>
      </c>
      <c r="O329" t="str">
        <f>IFERROR(VLOOKUP(N329,FiscalYear[#All],2,0)," ")</f>
        <v>Q1</v>
      </c>
      <c r="P329" t="str">
        <f t="shared" si="35"/>
        <v>2015</v>
      </c>
    </row>
    <row r="330" spans="1:16" x14ac:dyDescent="0.35">
      <c r="A330" t="s">
        <v>748</v>
      </c>
      <c r="B330" t="s">
        <v>749</v>
      </c>
      <c r="C330" t="s">
        <v>18</v>
      </c>
      <c r="D330" t="s">
        <v>27</v>
      </c>
      <c r="E330" t="s">
        <v>20</v>
      </c>
      <c r="F330" t="s">
        <v>21</v>
      </c>
      <c r="G330" t="s">
        <v>47</v>
      </c>
      <c r="H330" s="1">
        <v>42292</v>
      </c>
      <c r="I330" s="1">
        <v>42344</v>
      </c>
      <c r="J330" s="17" t="str">
        <f t="shared" si="30"/>
        <v>Filled</v>
      </c>
      <c r="K330">
        <f t="shared" ca="1" si="31"/>
        <v>37</v>
      </c>
      <c r="L330" s="18">
        <f t="shared" ca="1" si="32"/>
        <v>52</v>
      </c>
      <c r="M330" t="str">
        <f t="shared" si="33"/>
        <v>2015</v>
      </c>
      <c r="N330" t="str">
        <f t="shared" si="34"/>
        <v>December</v>
      </c>
      <c r="O330" t="str">
        <f>IFERROR(VLOOKUP(N330,FiscalYear[#All],2,0)," ")</f>
        <v>Q1</v>
      </c>
      <c r="P330" t="str">
        <f t="shared" si="35"/>
        <v>2015</v>
      </c>
    </row>
    <row r="331" spans="1:16" x14ac:dyDescent="0.35">
      <c r="A331" t="s">
        <v>750</v>
      </c>
      <c r="B331" t="s">
        <v>751</v>
      </c>
      <c r="C331" t="s">
        <v>364</v>
      </c>
      <c r="D331" t="s">
        <v>378</v>
      </c>
      <c r="E331" t="s">
        <v>677</v>
      </c>
      <c r="F331" t="s">
        <v>28</v>
      </c>
      <c r="G331" t="s">
        <v>47</v>
      </c>
      <c r="H331" s="1">
        <v>42292.312418981484</v>
      </c>
      <c r="I331" s="1">
        <v>42296</v>
      </c>
      <c r="J331" s="17" t="str">
        <f t="shared" si="30"/>
        <v>Filled</v>
      </c>
      <c r="K331">
        <f t="shared" ca="1" si="31"/>
        <v>3</v>
      </c>
      <c r="L331" s="18">
        <f t="shared" ca="1" si="32"/>
        <v>3.6875810185156297</v>
      </c>
      <c r="M331" t="str">
        <f t="shared" si="33"/>
        <v>2015</v>
      </c>
      <c r="N331" t="str">
        <f t="shared" si="34"/>
        <v>October</v>
      </c>
      <c r="O331" t="str">
        <f>IFERROR(VLOOKUP(N331,FiscalYear[#All],2,0)," ")</f>
        <v>Q1</v>
      </c>
      <c r="P331" t="str">
        <f t="shared" si="35"/>
        <v>2015</v>
      </c>
    </row>
    <row r="332" spans="1:16" x14ac:dyDescent="0.35">
      <c r="A332" t="s">
        <v>752</v>
      </c>
      <c r="B332" t="s">
        <v>753</v>
      </c>
      <c r="C332" t="s">
        <v>377</v>
      </c>
      <c r="D332" t="s">
        <v>378</v>
      </c>
      <c r="E332" t="s">
        <v>20</v>
      </c>
      <c r="F332" t="s">
        <v>715</v>
      </c>
      <c r="G332" t="s">
        <v>156</v>
      </c>
      <c r="H332" s="1">
        <v>42296</v>
      </c>
      <c r="I332" s="1">
        <v>42367</v>
      </c>
      <c r="J332" s="17" t="str">
        <f t="shared" si="30"/>
        <v>Filled</v>
      </c>
      <c r="K332">
        <f t="shared" ca="1" si="31"/>
        <v>52</v>
      </c>
      <c r="L332" s="18">
        <f t="shared" ca="1" si="32"/>
        <v>71</v>
      </c>
      <c r="M332" t="str">
        <f t="shared" si="33"/>
        <v>2015</v>
      </c>
      <c r="N332" t="str">
        <f t="shared" si="34"/>
        <v>December</v>
      </c>
      <c r="O332" t="str">
        <f>IFERROR(VLOOKUP(N332,FiscalYear[#All],2,0)," ")</f>
        <v>Q1</v>
      </c>
      <c r="P332" t="str">
        <f t="shared" si="35"/>
        <v>2015</v>
      </c>
    </row>
    <row r="333" spans="1:16" x14ac:dyDescent="0.35">
      <c r="A333" t="s">
        <v>754</v>
      </c>
      <c r="B333" t="s">
        <v>755</v>
      </c>
      <c r="C333" t="s">
        <v>308</v>
      </c>
      <c r="D333" t="s">
        <v>27</v>
      </c>
      <c r="E333" t="s">
        <v>20</v>
      </c>
      <c r="F333" t="s">
        <v>21</v>
      </c>
      <c r="G333" t="s">
        <v>22</v>
      </c>
      <c r="H333" s="1">
        <v>42296.677083333336</v>
      </c>
      <c r="I333" s="1">
        <v>42346</v>
      </c>
      <c r="J333" s="17" t="str">
        <f t="shared" si="30"/>
        <v>Filled</v>
      </c>
      <c r="K333">
        <f t="shared" ca="1" si="31"/>
        <v>37</v>
      </c>
      <c r="L333" s="18">
        <f t="shared" ca="1" si="32"/>
        <v>49.322916666664241</v>
      </c>
      <c r="M333" t="str">
        <f t="shared" si="33"/>
        <v>2015</v>
      </c>
      <c r="N333" t="str">
        <f t="shared" si="34"/>
        <v>December</v>
      </c>
      <c r="O333" t="str">
        <f>IFERROR(VLOOKUP(N333,FiscalYear[#All],2,0)," ")</f>
        <v>Q1</v>
      </c>
      <c r="P333" t="str">
        <f t="shared" si="35"/>
        <v>2015</v>
      </c>
    </row>
    <row r="334" spans="1:16" x14ac:dyDescent="0.35">
      <c r="A334" t="s">
        <v>756</v>
      </c>
      <c r="B334" t="s">
        <v>757</v>
      </c>
      <c r="C334" t="s">
        <v>26</v>
      </c>
      <c r="D334" t="s">
        <v>27</v>
      </c>
      <c r="E334" t="s">
        <v>20</v>
      </c>
      <c r="F334" t="s">
        <v>361</v>
      </c>
      <c r="G334" t="s">
        <v>22</v>
      </c>
      <c r="H334" s="1">
        <v>42298</v>
      </c>
      <c r="I334" s="1">
        <v>42310</v>
      </c>
      <c r="J334" s="17" t="str">
        <f t="shared" si="30"/>
        <v>Filled</v>
      </c>
      <c r="K334">
        <f t="shared" ca="1" si="31"/>
        <v>9</v>
      </c>
      <c r="L334" s="18">
        <f t="shared" ca="1" si="32"/>
        <v>12</v>
      </c>
      <c r="M334" t="str">
        <f t="shared" si="33"/>
        <v>2015</v>
      </c>
      <c r="N334" t="str">
        <f t="shared" si="34"/>
        <v>November</v>
      </c>
      <c r="O334" t="str">
        <f>IFERROR(VLOOKUP(N334,FiscalYear[#All],2,0)," ")</f>
        <v>Q1</v>
      </c>
      <c r="P334" t="str">
        <f t="shared" si="35"/>
        <v>2015</v>
      </c>
    </row>
    <row r="335" spans="1:16" x14ac:dyDescent="0.35">
      <c r="A335" t="s">
        <v>758</v>
      </c>
      <c r="B335" t="s">
        <v>759</v>
      </c>
      <c r="C335" t="s">
        <v>364</v>
      </c>
      <c r="D335" t="s">
        <v>674</v>
      </c>
      <c r="E335" t="s">
        <v>674</v>
      </c>
      <c r="F335" t="s">
        <v>72</v>
      </c>
      <c r="G335" t="s">
        <v>47</v>
      </c>
      <c r="H335" s="1">
        <v>42298.289768518516</v>
      </c>
      <c r="I335" s="1">
        <v>42315</v>
      </c>
      <c r="J335" s="17" t="str">
        <f t="shared" si="30"/>
        <v>Filled</v>
      </c>
      <c r="K335">
        <f t="shared" ca="1" si="31"/>
        <v>13</v>
      </c>
      <c r="L335" s="18">
        <f t="shared" ca="1" si="32"/>
        <v>16.710231481483788</v>
      </c>
      <c r="M335" t="str">
        <f t="shared" si="33"/>
        <v>2015</v>
      </c>
      <c r="N335" t="str">
        <f t="shared" si="34"/>
        <v>November</v>
      </c>
      <c r="O335" t="str">
        <f>IFERROR(VLOOKUP(N335,FiscalYear[#All],2,0)," ")</f>
        <v>Q1</v>
      </c>
      <c r="P335" t="str">
        <f t="shared" si="35"/>
        <v>2015</v>
      </c>
    </row>
    <row r="336" spans="1:16" x14ac:dyDescent="0.35">
      <c r="A336" t="s">
        <v>760</v>
      </c>
      <c r="B336" t="s">
        <v>761</v>
      </c>
      <c r="C336" t="s">
        <v>364</v>
      </c>
      <c r="D336" t="s">
        <v>378</v>
      </c>
      <c r="E336" t="s">
        <v>677</v>
      </c>
      <c r="F336" t="s">
        <v>521</v>
      </c>
      <c r="G336" t="s">
        <v>22</v>
      </c>
      <c r="H336" s="1">
        <v>42298.29074074074</v>
      </c>
      <c r="I336" s="1">
        <v>42337</v>
      </c>
      <c r="J336" s="17" t="str">
        <f t="shared" si="30"/>
        <v>Filled</v>
      </c>
      <c r="K336">
        <f t="shared" ca="1" si="31"/>
        <v>28</v>
      </c>
      <c r="L336" s="18">
        <f t="shared" ca="1" si="32"/>
        <v>38.709259259259852</v>
      </c>
      <c r="M336" t="str">
        <f t="shared" si="33"/>
        <v>2015</v>
      </c>
      <c r="N336" t="str">
        <f t="shared" si="34"/>
        <v>November</v>
      </c>
      <c r="O336" t="str">
        <f>IFERROR(VLOOKUP(N336,FiscalYear[#All],2,0)," ")</f>
        <v>Q1</v>
      </c>
      <c r="P336" t="str">
        <f t="shared" si="35"/>
        <v>2015</v>
      </c>
    </row>
    <row r="337" spans="1:16" x14ac:dyDescent="0.35">
      <c r="A337" t="s">
        <v>762</v>
      </c>
      <c r="B337" t="s">
        <v>763</v>
      </c>
      <c r="C337" t="s">
        <v>364</v>
      </c>
      <c r="D337" t="s">
        <v>27</v>
      </c>
      <c r="E337" t="s">
        <v>20</v>
      </c>
      <c r="F337" t="s">
        <v>28</v>
      </c>
      <c r="G337" t="s">
        <v>47</v>
      </c>
      <c r="H337" s="1">
        <v>42300.280347222222</v>
      </c>
      <c r="I337" s="1">
        <v>42349</v>
      </c>
      <c r="J337" s="17" t="str">
        <f t="shared" si="30"/>
        <v>Filled</v>
      </c>
      <c r="K337">
        <f t="shared" ca="1" si="31"/>
        <v>36</v>
      </c>
      <c r="L337" s="18">
        <f t="shared" ca="1" si="32"/>
        <v>48.71965277777781</v>
      </c>
      <c r="M337" t="str">
        <f t="shared" si="33"/>
        <v>2015</v>
      </c>
      <c r="N337" t="str">
        <f t="shared" si="34"/>
        <v>December</v>
      </c>
      <c r="O337" t="str">
        <f>IFERROR(VLOOKUP(N337,FiscalYear[#All],2,0)," ")</f>
        <v>Q1</v>
      </c>
      <c r="P337" t="str">
        <f t="shared" si="35"/>
        <v>2015</v>
      </c>
    </row>
    <row r="338" spans="1:16" x14ac:dyDescent="0.35">
      <c r="A338" t="s">
        <v>764</v>
      </c>
      <c r="B338" t="s">
        <v>765</v>
      </c>
      <c r="C338" t="s">
        <v>18</v>
      </c>
      <c r="D338" t="s">
        <v>27</v>
      </c>
      <c r="E338" t="s">
        <v>20</v>
      </c>
      <c r="F338" t="s">
        <v>21</v>
      </c>
      <c r="G338" t="s">
        <v>22</v>
      </c>
      <c r="H338" s="1">
        <v>42303.4534375</v>
      </c>
      <c r="I338" s="1">
        <v>42345</v>
      </c>
      <c r="J338" s="17" t="str">
        <f t="shared" si="30"/>
        <v>Filled</v>
      </c>
      <c r="K338">
        <f t="shared" ca="1" si="31"/>
        <v>31</v>
      </c>
      <c r="L338" s="18">
        <f t="shared" ca="1" si="32"/>
        <v>41.546562499999709</v>
      </c>
      <c r="M338" t="str">
        <f t="shared" si="33"/>
        <v>2015</v>
      </c>
      <c r="N338" t="str">
        <f t="shared" si="34"/>
        <v>December</v>
      </c>
      <c r="O338" t="str">
        <f>IFERROR(VLOOKUP(N338,FiscalYear[#All],2,0)," ")</f>
        <v>Q1</v>
      </c>
      <c r="P338" t="str">
        <f t="shared" si="35"/>
        <v>2015</v>
      </c>
    </row>
    <row r="339" spans="1:16" x14ac:dyDescent="0.35">
      <c r="A339" t="s">
        <v>766</v>
      </c>
      <c r="B339" t="s">
        <v>767</v>
      </c>
      <c r="C339" t="s">
        <v>440</v>
      </c>
      <c r="D339" t="s">
        <v>71</v>
      </c>
      <c r="E339" t="s">
        <v>20</v>
      </c>
      <c r="F339" t="s">
        <v>21</v>
      </c>
      <c r="G339" t="s">
        <v>47</v>
      </c>
      <c r="H339" s="1">
        <v>42305.946585648147</v>
      </c>
      <c r="I339" s="1">
        <v>42317</v>
      </c>
      <c r="J339" s="17" t="str">
        <f t="shared" si="30"/>
        <v>Filled</v>
      </c>
      <c r="K339">
        <f t="shared" ca="1" si="31"/>
        <v>9</v>
      </c>
      <c r="L339" s="18">
        <f t="shared" ca="1" si="32"/>
        <v>11.053414351852552</v>
      </c>
      <c r="M339" t="str">
        <f t="shared" si="33"/>
        <v>2015</v>
      </c>
      <c r="N339" t="str">
        <f t="shared" si="34"/>
        <v>November</v>
      </c>
      <c r="O339" t="str">
        <f>IFERROR(VLOOKUP(N339,FiscalYear[#All],2,0)," ")</f>
        <v>Q1</v>
      </c>
      <c r="P339" t="str">
        <f t="shared" si="35"/>
        <v>2015</v>
      </c>
    </row>
    <row r="340" spans="1:16" x14ac:dyDescent="0.35">
      <c r="A340" t="s">
        <v>768</v>
      </c>
      <c r="B340" t="s">
        <v>769</v>
      </c>
      <c r="C340" t="s">
        <v>18</v>
      </c>
      <c r="D340" t="s">
        <v>27</v>
      </c>
      <c r="E340" t="s">
        <v>20</v>
      </c>
      <c r="F340" t="s">
        <v>21</v>
      </c>
      <c r="G340" t="s">
        <v>156</v>
      </c>
      <c r="H340" s="1">
        <v>42306.234965277778</v>
      </c>
      <c r="I340" s="1">
        <v>42325</v>
      </c>
      <c r="J340" s="17" t="str">
        <f t="shared" si="30"/>
        <v>Filled</v>
      </c>
      <c r="K340">
        <f t="shared" ca="1" si="31"/>
        <v>14</v>
      </c>
      <c r="L340" s="18">
        <f t="shared" ca="1" si="32"/>
        <v>18.765034722222481</v>
      </c>
      <c r="M340" t="str">
        <f t="shared" si="33"/>
        <v>2015</v>
      </c>
      <c r="N340" t="str">
        <f t="shared" si="34"/>
        <v>November</v>
      </c>
      <c r="O340" t="str">
        <f>IFERROR(VLOOKUP(N340,FiscalYear[#All],2,0)," ")</f>
        <v>Q1</v>
      </c>
      <c r="P340" t="str">
        <f t="shared" si="35"/>
        <v>2015</v>
      </c>
    </row>
    <row r="341" spans="1:16" x14ac:dyDescent="0.35">
      <c r="A341" t="s">
        <v>770</v>
      </c>
      <c r="B341" t="s">
        <v>771</v>
      </c>
      <c r="C341" t="s">
        <v>18</v>
      </c>
      <c r="D341" t="s">
        <v>27</v>
      </c>
      <c r="E341" t="s">
        <v>20</v>
      </c>
      <c r="F341" t="s">
        <v>21</v>
      </c>
      <c r="G341" t="s">
        <v>47</v>
      </c>
      <c r="H341" s="1">
        <v>42310.679259259261</v>
      </c>
      <c r="I341" s="1">
        <v>42334</v>
      </c>
      <c r="J341" s="17" t="str">
        <f t="shared" si="30"/>
        <v>Filled</v>
      </c>
      <c r="K341">
        <f t="shared" ca="1" si="31"/>
        <v>19</v>
      </c>
      <c r="L341" s="18">
        <f t="shared" ca="1" si="32"/>
        <v>23.320740740738984</v>
      </c>
      <c r="M341" t="str">
        <f t="shared" si="33"/>
        <v>2015</v>
      </c>
      <c r="N341" t="str">
        <f t="shared" si="34"/>
        <v>November</v>
      </c>
      <c r="O341" t="str">
        <f>IFERROR(VLOOKUP(N341,FiscalYear[#All],2,0)," ")</f>
        <v>Q1</v>
      </c>
      <c r="P341" t="str">
        <f t="shared" si="35"/>
        <v>2015</v>
      </c>
    </row>
    <row r="342" spans="1:16" x14ac:dyDescent="0.35">
      <c r="A342" t="s">
        <v>772</v>
      </c>
      <c r="B342" t="s">
        <v>773</v>
      </c>
      <c r="C342" t="s">
        <v>18</v>
      </c>
      <c r="D342" t="s">
        <v>27</v>
      </c>
      <c r="E342" t="s">
        <v>20</v>
      </c>
      <c r="F342" t="s">
        <v>184</v>
      </c>
      <c r="G342" t="s">
        <v>117</v>
      </c>
      <c r="H342" s="1">
        <v>42311.366342592592</v>
      </c>
      <c r="I342" s="1">
        <v>42345</v>
      </c>
      <c r="J342" s="17" t="str">
        <f t="shared" si="30"/>
        <v>Filled</v>
      </c>
      <c r="K342">
        <f t="shared" ca="1" si="31"/>
        <v>25</v>
      </c>
      <c r="L342" s="18">
        <f t="shared" ca="1" si="32"/>
        <v>33.633657407408464</v>
      </c>
      <c r="M342" t="str">
        <f t="shared" si="33"/>
        <v>2015</v>
      </c>
      <c r="N342" t="str">
        <f t="shared" si="34"/>
        <v>December</v>
      </c>
      <c r="O342" t="str">
        <f>IFERROR(VLOOKUP(N342,FiscalYear[#All],2,0)," ")</f>
        <v>Q1</v>
      </c>
      <c r="P342" t="str">
        <f t="shared" si="35"/>
        <v>2015</v>
      </c>
    </row>
    <row r="343" spans="1:16" x14ac:dyDescent="0.35">
      <c r="A343" t="s">
        <v>774</v>
      </c>
      <c r="B343" t="s">
        <v>775</v>
      </c>
      <c r="C343" t="s">
        <v>364</v>
      </c>
      <c r="D343" t="s">
        <v>135</v>
      </c>
      <c r="E343" t="s">
        <v>20</v>
      </c>
      <c r="F343" t="s">
        <v>21</v>
      </c>
      <c r="G343" t="s">
        <v>47</v>
      </c>
      <c r="H343" s="1">
        <v>42311.373645833337</v>
      </c>
      <c r="I343" s="1">
        <v>42327</v>
      </c>
      <c r="J343" s="17" t="str">
        <f t="shared" si="30"/>
        <v>Filled</v>
      </c>
      <c r="K343">
        <f t="shared" ca="1" si="31"/>
        <v>13</v>
      </c>
      <c r="L343" s="18">
        <f t="shared" ca="1" si="32"/>
        <v>15.626354166663077</v>
      </c>
      <c r="M343" t="str">
        <f t="shared" si="33"/>
        <v>2015</v>
      </c>
      <c r="N343" t="str">
        <f t="shared" si="34"/>
        <v>November</v>
      </c>
      <c r="O343" t="str">
        <f>IFERROR(VLOOKUP(N343,FiscalYear[#All],2,0)," ")</f>
        <v>Q1</v>
      </c>
      <c r="P343" t="str">
        <f t="shared" si="35"/>
        <v>2015</v>
      </c>
    </row>
    <row r="344" spans="1:16" x14ac:dyDescent="0.35">
      <c r="A344" t="s">
        <v>776</v>
      </c>
      <c r="B344" t="s">
        <v>777</v>
      </c>
      <c r="C344" t="s">
        <v>18</v>
      </c>
      <c r="D344" t="s">
        <v>27</v>
      </c>
      <c r="E344" t="s">
        <v>20</v>
      </c>
      <c r="F344" t="s">
        <v>21</v>
      </c>
      <c r="G344" t="s">
        <v>47</v>
      </c>
      <c r="H344" s="1">
        <v>42314.362604166665</v>
      </c>
      <c r="I344" s="1">
        <v>42319</v>
      </c>
      <c r="J344" s="17" t="str">
        <f t="shared" si="30"/>
        <v>Filled</v>
      </c>
      <c r="K344">
        <f t="shared" ca="1" si="31"/>
        <v>4</v>
      </c>
      <c r="L344" s="18">
        <f t="shared" ca="1" si="32"/>
        <v>4.6373958333351766</v>
      </c>
      <c r="M344" t="str">
        <f t="shared" si="33"/>
        <v>2015</v>
      </c>
      <c r="N344" t="str">
        <f t="shared" si="34"/>
        <v>November</v>
      </c>
      <c r="O344" t="str">
        <f>IFERROR(VLOOKUP(N344,FiscalYear[#All],2,0)," ")</f>
        <v>Q1</v>
      </c>
      <c r="P344" t="str">
        <f t="shared" si="35"/>
        <v>2015</v>
      </c>
    </row>
    <row r="345" spans="1:16" x14ac:dyDescent="0.35">
      <c r="A345" t="s">
        <v>778</v>
      </c>
      <c r="B345" t="s">
        <v>779</v>
      </c>
      <c r="C345" t="s">
        <v>26</v>
      </c>
      <c r="D345" t="s">
        <v>27</v>
      </c>
      <c r="E345" t="s">
        <v>20</v>
      </c>
      <c r="F345" t="s">
        <v>28</v>
      </c>
      <c r="G345" t="s">
        <v>22</v>
      </c>
      <c r="H345" s="1">
        <v>42318</v>
      </c>
      <c r="I345" s="1">
        <v>42329</v>
      </c>
      <c r="J345" s="17" t="str">
        <f t="shared" si="30"/>
        <v>Filled</v>
      </c>
      <c r="K345">
        <f t="shared" ca="1" si="31"/>
        <v>9</v>
      </c>
      <c r="L345" s="18">
        <f t="shared" ca="1" si="32"/>
        <v>11</v>
      </c>
      <c r="M345" t="str">
        <f t="shared" si="33"/>
        <v>2015</v>
      </c>
      <c r="N345" t="str">
        <f t="shared" si="34"/>
        <v>November</v>
      </c>
      <c r="O345" t="str">
        <f>IFERROR(VLOOKUP(N345,FiscalYear[#All],2,0)," ")</f>
        <v>Q1</v>
      </c>
      <c r="P345" t="str">
        <f t="shared" si="35"/>
        <v>2015</v>
      </c>
    </row>
    <row r="346" spans="1:16" x14ac:dyDescent="0.35">
      <c r="A346" t="s">
        <v>780</v>
      </c>
      <c r="B346" t="s">
        <v>781</v>
      </c>
      <c r="C346" t="s">
        <v>364</v>
      </c>
      <c r="D346" t="s">
        <v>27</v>
      </c>
      <c r="E346" t="s">
        <v>20</v>
      </c>
      <c r="F346" t="s">
        <v>521</v>
      </c>
      <c r="G346" t="s">
        <v>47</v>
      </c>
      <c r="H346" s="1">
        <v>42318.677986111114</v>
      </c>
      <c r="I346" s="1" t="s">
        <v>23</v>
      </c>
      <c r="J346" s="17" t="str">
        <f t="shared" si="30"/>
        <v>Open</v>
      </c>
      <c r="K346">
        <f t="shared" ca="1" si="31"/>
        <v>1867</v>
      </c>
      <c r="L346" s="18">
        <f t="shared" ca="1" si="32"/>
        <v>2611.8183427083277</v>
      </c>
      <c r="M346" t="str">
        <f t="shared" si="33"/>
        <v/>
      </c>
      <c r="N346" t="str">
        <f t="shared" si="34"/>
        <v/>
      </c>
      <c r="O346" t="str">
        <f>IFERROR(VLOOKUP(N346,FiscalYear[#All],2,0)," ")</f>
        <v xml:space="preserve"> </v>
      </c>
      <c r="P346" t="str">
        <f t="shared" si="35"/>
        <v/>
      </c>
    </row>
    <row r="347" spans="1:16" x14ac:dyDescent="0.35">
      <c r="A347" t="s">
        <v>782</v>
      </c>
      <c r="B347" t="s">
        <v>783</v>
      </c>
      <c r="C347" t="s">
        <v>364</v>
      </c>
      <c r="D347" t="s">
        <v>378</v>
      </c>
      <c r="E347" t="s">
        <v>677</v>
      </c>
      <c r="F347" t="s">
        <v>630</v>
      </c>
      <c r="G347" t="s">
        <v>22</v>
      </c>
      <c r="H347" s="1">
        <v>42320.303703703707</v>
      </c>
      <c r="I347" s="1">
        <v>42330</v>
      </c>
      <c r="J347" s="17" t="str">
        <f t="shared" si="30"/>
        <v>Filled</v>
      </c>
      <c r="K347">
        <f t="shared" ca="1" si="31"/>
        <v>7</v>
      </c>
      <c r="L347" s="18">
        <f t="shared" ca="1" si="32"/>
        <v>9.6962962962934398</v>
      </c>
      <c r="M347" t="str">
        <f t="shared" si="33"/>
        <v>2015</v>
      </c>
      <c r="N347" t="str">
        <f t="shared" si="34"/>
        <v>November</v>
      </c>
      <c r="O347" t="str">
        <f>IFERROR(VLOOKUP(N347,FiscalYear[#All],2,0)," ")</f>
        <v>Q1</v>
      </c>
      <c r="P347" t="str">
        <f t="shared" si="35"/>
        <v>2015</v>
      </c>
    </row>
    <row r="348" spans="1:16" x14ac:dyDescent="0.35">
      <c r="A348" t="s">
        <v>784</v>
      </c>
      <c r="B348" t="s">
        <v>785</v>
      </c>
      <c r="C348" t="s">
        <v>364</v>
      </c>
      <c r="D348" t="s">
        <v>378</v>
      </c>
      <c r="E348" t="s">
        <v>677</v>
      </c>
      <c r="F348" t="s">
        <v>28</v>
      </c>
      <c r="G348" t="s">
        <v>22</v>
      </c>
      <c r="H348" s="1">
        <v>42320.303912037038</v>
      </c>
      <c r="I348" s="1" t="s">
        <v>23</v>
      </c>
      <c r="J348" s="17" t="str">
        <f t="shared" si="30"/>
        <v>Open</v>
      </c>
      <c r="K348">
        <f t="shared" ca="1" si="31"/>
        <v>1865</v>
      </c>
      <c r="L348" s="18">
        <f t="shared" ca="1" si="32"/>
        <v>2610.1924167824036</v>
      </c>
      <c r="M348" t="str">
        <f t="shared" si="33"/>
        <v/>
      </c>
      <c r="N348" t="str">
        <f t="shared" si="34"/>
        <v/>
      </c>
      <c r="O348" t="str">
        <f>IFERROR(VLOOKUP(N348,FiscalYear[#All],2,0)," ")</f>
        <v xml:space="preserve"> </v>
      </c>
      <c r="P348" t="str">
        <f t="shared" si="35"/>
        <v/>
      </c>
    </row>
    <row r="349" spans="1:16" x14ac:dyDescent="0.35">
      <c r="A349" t="s">
        <v>786</v>
      </c>
      <c r="B349" t="s">
        <v>787</v>
      </c>
      <c r="C349" t="s">
        <v>364</v>
      </c>
      <c r="D349" t="s">
        <v>378</v>
      </c>
      <c r="E349" t="s">
        <v>677</v>
      </c>
      <c r="F349" t="s">
        <v>521</v>
      </c>
      <c r="G349" t="s">
        <v>22</v>
      </c>
      <c r="H349" s="1">
        <v>42320.303993055553</v>
      </c>
      <c r="I349" s="1">
        <v>42364</v>
      </c>
      <c r="J349" s="17" t="str">
        <f t="shared" si="30"/>
        <v>Filled</v>
      </c>
      <c r="K349">
        <f t="shared" ca="1" si="31"/>
        <v>32</v>
      </c>
      <c r="L349" s="18">
        <f t="shared" ca="1" si="32"/>
        <v>43.696006944446708</v>
      </c>
      <c r="M349" t="str">
        <f t="shared" si="33"/>
        <v>2015</v>
      </c>
      <c r="N349" t="str">
        <f t="shared" si="34"/>
        <v>December</v>
      </c>
      <c r="O349" t="str">
        <f>IFERROR(VLOOKUP(N349,FiscalYear[#All],2,0)," ")</f>
        <v>Q1</v>
      </c>
      <c r="P349" t="str">
        <f t="shared" si="35"/>
        <v>2015</v>
      </c>
    </row>
    <row r="350" spans="1:16" x14ac:dyDescent="0.35">
      <c r="A350" t="s">
        <v>788</v>
      </c>
      <c r="B350" t="s">
        <v>789</v>
      </c>
      <c r="C350" t="s">
        <v>440</v>
      </c>
      <c r="D350" t="s">
        <v>674</v>
      </c>
      <c r="E350" t="s">
        <v>674</v>
      </c>
      <c r="F350" t="s">
        <v>21</v>
      </c>
      <c r="G350" t="s">
        <v>47</v>
      </c>
      <c r="H350" s="1">
        <v>42320.330474537041</v>
      </c>
      <c r="I350" s="1">
        <v>42364</v>
      </c>
      <c r="J350" s="17" t="str">
        <f t="shared" si="30"/>
        <v>Filled</v>
      </c>
      <c r="K350">
        <f t="shared" ca="1" si="31"/>
        <v>32</v>
      </c>
      <c r="L350" s="18">
        <f t="shared" ca="1" si="32"/>
        <v>43.669525462959427</v>
      </c>
      <c r="M350" t="str">
        <f t="shared" si="33"/>
        <v>2015</v>
      </c>
      <c r="N350" t="str">
        <f t="shared" si="34"/>
        <v>December</v>
      </c>
      <c r="O350" t="str">
        <f>IFERROR(VLOOKUP(N350,FiscalYear[#All],2,0)," ")</f>
        <v>Q1</v>
      </c>
      <c r="P350" t="str">
        <f t="shared" si="35"/>
        <v>2015</v>
      </c>
    </row>
    <row r="351" spans="1:16" x14ac:dyDescent="0.35">
      <c r="A351" t="s">
        <v>790</v>
      </c>
      <c r="B351" t="s">
        <v>791</v>
      </c>
      <c r="C351" t="s">
        <v>181</v>
      </c>
      <c r="D351" t="s">
        <v>27</v>
      </c>
      <c r="E351" t="s">
        <v>20</v>
      </c>
      <c r="F351" t="s">
        <v>688</v>
      </c>
      <c r="G351" t="s">
        <v>22</v>
      </c>
      <c r="H351" s="1">
        <v>42321.191678240742</v>
      </c>
      <c r="I351" s="1">
        <v>42343</v>
      </c>
      <c r="J351" s="17" t="str">
        <f t="shared" si="30"/>
        <v>Filled</v>
      </c>
      <c r="K351">
        <f t="shared" ca="1" si="31"/>
        <v>16</v>
      </c>
      <c r="L351" s="18">
        <f t="shared" ca="1" si="32"/>
        <v>21.808321759257524</v>
      </c>
      <c r="M351" t="str">
        <f t="shared" si="33"/>
        <v>2015</v>
      </c>
      <c r="N351" t="str">
        <f t="shared" si="34"/>
        <v>December</v>
      </c>
      <c r="O351" t="str">
        <f>IFERROR(VLOOKUP(N351,FiscalYear[#All],2,0)," ")</f>
        <v>Q1</v>
      </c>
      <c r="P351" t="str">
        <f t="shared" si="35"/>
        <v>2015</v>
      </c>
    </row>
    <row r="352" spans="1:16" x14ac:dyDescent="0.35">
      <c r="A352" t="s">
        <v>792</v>
      </c>
      <c r="B352" t="s">
        <v>793</v>
      </c>
      <c r="C352" t="s">
        <v>377</v>
      </c>
      <c r="D352" t="s">
        <v>396</v>
      </c>
      <c r="E352" t="s">
        <v>20</v>
      </c>
      <c r="F352" t="s">
        <v>715</v>
      </c>
      <c r="G352" t="s">
        <v>156</v>
      </c>
      <c r="H352" s="1">
        <v>42324</v>
      </c>
      <c r="I352" s="1">
        <v>42363</v>
      </c>
      <c r="J352" s="17" t="str">
        <f t="shared" si="30"/>
        <v>Filled</v>
      </c>
      <c r="K352">
        <f t="shared" ca="1" si="31"/>
        <v>30</v>
      </c>
      <c r="L352" s="18">
        <f t="shared" ca="1" si="32"/>
        <v>39</v>
      </c>
      <c r="M352" t="str">
        <f t="shared" si="33"/>
        <v>2015</v>
      </c>
      <c r="N352" t="str">
        <f t="shared" si="34"/>
        <v>December</v>
      </c>
      <c r="O352" t="str">
        <f>IFERROR(VLOOKUP(N352,FiscalYear[#All],2,0)," ")</f>
        <v>Q1</v>
      </c>
      <c r="P352" t="str">
        <f t="shared" si="35"/>
        <v>2015</v>
      </c>
    </row>
    <row r="353" spans="1:16" x14ac:dyDescent="0.35">
      <c r="A353" t="s">
        <v>794</v>
      </c>
      <c r="B353" t="s">
        <v>795</v>
      </c>
      <c r="C353" t="s">
        <v>18</v>
      </c>
      <c r="D353" t="s">
        <v>27</v>
      </c>
      <c r="E353" t="s">
        <v>20</v>
      </c>
      <c r="F353" t="s">
        <v>21</v>
      </c>
      <c r="G353" t="s">
        <v>117</v>
      </c>
      <c r="H353" s="1">
        <v>42324.29109953704</v>
      </c>
      <c r="I353" s="1">
        <v>42337</v>
      </c>
      <c r="J353" s="17" t="str">
        <f t="shared" si="30"/>
        <v>Filled</v>
      </c>
      <c r="K353">
        <f t="shared" ca="1" si="31"/>
        <v>10</v>
      </c>
      <c r="L353" s="18">
        <f t="shared" ca="1" si="32"/>
        <v>12.708900462959718</v>
      </c>
      <c r="M353" t="str">
        <f t="shared" si="33"/>
        <v>2015</v>
      </c>
      <c r="N353" t="str">
        <f t="shared" si="34"/>
        <v>November</v>
      </c>
      <c r="O353" t="str">
        <f>IFERROR(VLOOKUP(N353,FiscalYear[#All],2,0)," ")</f>
        <v>Q1</v>
      </c>
      <c r="P353" t="str">
        <f t="shared" si="35"/>
        <v>2015</v>
      </c>
    </row>
    <row r="354" spans="1:16" x14ac:dyDescent="0.35">
      <c r="A354" t="s">
        <v>796</v>
      </c>
      <c r="B354" t="s">
        <v>797</v>
      </c>
      <c r="C354" t="s">
        <v>364</v>
      </c>
      <c r="D354" t="s">
        <v>378</v>
      </c>
      <c r="E354" t="s">
        <v>677</v>
      </c>
      <c r="F354" t="s">
        <v>21</v>
      </c>
      <c r="G354" t="s">
        <v>47</v>
      </c>
      <c r="H354" s="1">
        <v>42331.332071759258</v>
      </c>
      <c r="I354" s="1">
        <v>42365</v>
      </c>
      <c r="J354" s="17" t="str">
        <f t="shared" si="30"/>
        <v>Filled</v>
      </c>
      <c r="K354">
        <f t="shared" ca="1" si="31"/>
        <v>25</v>
      </c>
      <c r="L354" s="18">
        <f t="shared" ca="1" si="32"/>
        <v>33.667928240742185</v>
      </c>
      <c r="M354" t="str">
        <f t="shared" si="33"/>
        <v>2015</v>
      </c>
      <c r="N354" t="str">
        <f t="shared" si="34"/>
        <v>December</v>
      </c>
      <c r="O354" t="str">
        <f>IFERROR(VLOOKUP(N354,FiscalYear[#All],2,0)," ")</f>
        <v>Q1</v>
      </c>
      <c r="P354" t="str">
        <f t="shared" si="35"/>
        <v>2015</v>
      </c>
    </row>
    <row r="355" spans="1:16" x14ac:dyDescent="0.35">
      <c r="A355" t="s">
        <v>798</v>
      </c>
      <c r="B355" t="s">
        <v>799</v>
      </c>
      <c r="C355" t="s">
        <v>18</v>
      </c>
      <c r="D355" t="s">
        <v>381</v>
      </c>
      <c r="E355" t="s">
        <v>20</v>
      </c>
      <c r="F355" t="s">
        <v>21</v>
      </c>
      <c r="G355" t="s">
        <v>47</v>
      </c>
      <c r="H355" s="1">
        <v>42332.45040509259</v>
      </c>
      <c r="I355" s="1">
        <v>42358</v>
      </c>
      <c r="J355" s="17" t="str">
        <f t="shared" si="30"/>
        <v>Filled</v>
      </c>
      <c r="K355">
        <f t="shared" ca="1" si="31"/>
        <v>19</v>
      </c>
      <c r="L355" s="18">
        <f t="shared" ca="1" si="32"/>
        <v>25.54959490741021</v>
      </c>
      <c r="M355" t="str">
        <f t="shared" si="33"/>
        <v>2015</v>
      </c>
      <c r="N355" t="str">
        <f t="shared" si="34"/>
        <v>December</v>
      </c>
      <c r="O355" t="str">
        <f>IFERROR(VLOOKUP(N355,FiscalYear[#All],2,0)," ")</f>
        <v>Q1</v>
      </c>
      <c r="P355" t="str">
        <f t="shared" si="35"/>
        <v>2015</v>
      </c>
    </row>
    <row r="356" spans="1:16" x14ac:dyDescent="0.35">
      <c r="A356" t="s">
        <v>800</v>
      </c>
      <c r="B356" t="s">
        <v>801</v>
      </c>
      <c r="C356" t="s">
        <v>18</v>
      </c>
      <c r="D356" t="s">
        <v>27</v>
      </c>
      <c r="E356" t="s">
        <v>20</v>
      </c>
      <c r="F356" t="s">
        <v>21</v>
      </c>
      <c r="G356" t="s">
        <v>47</v>
      </c>
      <c r="H356" s="1">
        <v>42334.499282407407</v>
      </c>
      <c r="I356" s="1">
        <v>42361</v>
      </c>
      <c r="J356" s="17" t="str">
        <f t="shared" si="30"/>
        <v>Filled</v>
      </c>
      <c r="K356">
        <f t="shared" ca="1" si="31"/>
        <v>20</v>
      </c>
      <c r="L356" s="18">
        <f t="shared" ca="1" si="32"/>
        <v>26.500717592592991</v>
      </c>
      <c r="M356" t="str">
        <f t="shared" si="33"/>
        <v>2015</v>
      </c>
      <c r="N356" t="str">
        <f t="shared" si="34"/>
        <v>December</v>
      </c>
      <c r="O356" t="str">
        <f>IFERROR(VLOOKUP(N356,FiscalYear[#All],2,0)," ")</f>
        <v>Q1</v>
      </c>
      <c r="P356" t="str">
        <f t="shared" si="35"/>
        <v>2015</v>
      </c>
    </row>
    <row r="357" spans="1:16" x14ac:dyDescent="0.35">
      <c r="A357" t="s">
        <v>802</v>
      </c>
      <c r="B357" t="s">
        <v>803</v>
      </c>
      <c r="C357" t="s">
        <v>308</v>
      </c>
      <c r="D357" t="s">
        <v>126</v>
      </c>
      <c r="E357" t="s">
        <v>20</v>
      </c>
      <c r="F357" t="s">
        <v>21</v>
      </c>
      <c r="G357" t="s">
        <v>22</v>
      </c>
      <c r="H357" s="1">
        <v>42338</v>
      </c>
      <c r="I357" s="1" t="s">
        <v>23</v>
      </c>
      <c r="J357" s="17" t="str">
        <f t="shared" si="30"/>
        <v>Open</v>
      </c>
      <c r="K357">
        <f t="shared" ca="1" si="31"/>
        <v>1853</v>
      </c>
      <c r="L357" s="18">
        <f t="shared" ca="1" si="32"/>
        <v>2592.4963288194413</v>
      </c>
      <c r="M357" t="str">
        <f t="shared" si="33"/>
        <v/>
      </c>
      <c r="N357" t="str">
        <f t="shared" si="34"/>
        <v/>
      </c>
      <c r="O357" t="str">
        <f>IFERROR(VLOOKUP(N357,FiscalYear[#All],2,0)," ")</f>
        <v xml:space="preserve"> </v>
      </c>
      <c r="P357" t="str">
        <f t="shared" si="35"/>
        <v/>
      </c>
    </row>
    <row r="358" spans="1:16" x14ac:dyDescent="0.35">
      <c r="A358" t="s">
        <v>804</v>
      </c>
      <c r="B358" t="s">
        <v>805</v>
      </c>
      <c r="C358" t="s">
        <v>36</v>
      </c>
      <c r="D358" t="s">
        <v>27</v>
      </c>
      <c r="E358" t="s">
        <v>20</v>
      </c>
      <c r="F358" t="s">
        <v>184</v>
      </c>
      <c r="G358" t="s">
        <v>22</v>
      </c>
      <c r="H358" s="1">
        <v>42340</v>
      </c>
      <c r="I358" s="1">
        <v>42353</v>
      </c>
      <c r="J358" s="17" t="str">
        <f t="shared" si="30"/>
        <v>Filled</v>
      </c>
      <c r="K358">
        <f t="shared" ca="1" si="31"/>
        <v>10</v>
      </c>
      <c r="L358" s="18">
        <f t="shared" ca="1" si="32"/>
        <v>13</v>
      </c>
      <c r="M358" t="str">
        <f t="shared" si="33"/>
        <v>2015</v>
      </c>
      <c r="N358" t="str">
        <f t="shared" si="34"/>
        <v>December</v>
      </c>
      <c r="O358" t="str">
        <f>IFERROR(VLOOKUP(N358,FiscalYear[#All],2,0)," ")</f>
        <v>Q1</v>
      </c>
      <c r="P358" t="str">
        <f t="shared" si="35"/>
        <v>2015</v>
      </c>
    </row>
    <row r="359" spans="1:16" x14ac:dyDescent="0.35">
      <c r="A359" t="s">
        <v>806</v>
      </c>
      <c r="B359" t="s">
        <v>807</v>
      </c>
      <c r="C359" t="s">
        <v>377</v>
      </c>
      <c r="D359" t="s">
        <v>378</v>
      </c>
      <c r="E359" t="s">
        <v>20</v>
      </c>
      <c r="F359" t="s">
        <v>715</v>
      </c>
      <c r="G359" t="s">
        <v>156</v>
      </c>
      <c r="H359" s="1">
        <v>42341</v>
      </c>
      <c r="I359" s="1" t="s">
        <v>23</v>
      </c>
      <c r="J359" s="17" t="str">
        <f t="shared" si="30"/>
        <v>Open</v>
      </c>
      <c r="K359">
        <f t="shared" ca="1" si="31"/>
        <v>1850</v>
      </c>
      <c r="L359" s="18">
        <f t="shared" ca="1" si="32"/>
        <v>2589.4963288194413</v>
      </c>
      <c r="M359" t="str">
        <f t="shared" si="33"/>
        <v/>
      </c>
      <c r="N359" t="str">
        <f t="shared" si="34"/>
        <v/>
      </c>
      <c r="O359" t="str">
        <f>IFERROR(VLOOKUP(N359,FiscalYear[#All],2,0)," ")</f>
        <v xml:space="preserve"> </v>
      </c>
      <c r="P359" t="str">
        <f t="shared" si="35"/>
        <v/>
      </c>
    </row>
    <row r="360" spans="1:16" x14ac:dyDescent="0.35">
      <c r="A360" t="s">
        <v>808</v>
      </c>
      <c r="B360" t="s">
        <v>809</v>
      </c>
      <c r="C360" t="s">
        <v>18</v>
      </c>
      <c r="D360" t="s">
        <v>674</v>
      </c>
      <c r="E360" t="s">
        <v>674</v>
      </c>
      <c r="F360" t="s">
        <v>21</v>
      </c>
      <c r="G360" t="s">
        <v>47</v>
      </c>
      <c r="H360" s="1">
        <v>42342.450555555559</v>
      </c>
      <c r="I360" s="1">
        <v>42356</v>
      </c>
      <c r="J360" s="17" t="str">
        <f t="shared" si="30"/>
        <v>Filled</v>
      </c>
      <c r="K360">
        <f t="shared" ca="1" si="31"/>
        <v>11</v>
      </c>
      <c r="L360" s="18">
        <f t="shared" ca="1" si="32"/>
        <v>13.549444444441178</v>
      </c>
      <c r="M360" t="str">
        <f t="shared" si="33"/>
        <v>2015</v>
      </c>
      <c r="N360" t="str">
        <f t="shared" si="34"/>
        <v>December</v>
      </c>
      <c r="O360" t="str">
        <f>IFERROR(VLOOKUP(N360,FiscalYear[#All],2,0)," ")</f>
        <v>Q1</v>
      </c>
      <c r="P360" t="str">
        <f t="shared" si="35"/>
        <v>2015</v>
      </c>
    </row>
    <row r="361" spans="1:16" x14ac:dyDescent="0.35">
      <c r="A361" t="s">
        <v>810</v>
      </c>
      <c r="B361" t="s">
        <v>811</v>
      </c>
      <c r="C361" t="s">
        <v>377</v>
      </c>
      <c r="D361" t="s">
        <v>378</v>
      </c>
      <c r="E361" t="s">
        <v>20</v>
      </c>
      <c r="F361" t="s">
        <v>715</v>
      </c>
      <c r="G361" t="s">
        <v>156</v>
      </c>
      <c r="H361" s="1">
        <v>42345</v>
      </c>
      <c r="I361" s="1">
        <v>42353</v>
      </c>
      <c r="J361" s="17" t="str">
        <f t="shared" si="30"/>
        <v>Filled</v>
      </c>
      <c r="K361">
        <f t="shared" ca="1" si="31"/>
        <v>7</v>
      </c>
      <c r="L361" s="18">
        <f t="shared" ca="1" si="32"/>
        <v>8</v>
      </c>
      <c r="M361" t="str">
        <f t="shared" si="33"/>
        <v>2015</v>
      </c>
      <c r="N361" t="str">
        <f t="shared" si="34"/>
        <v>December</v>
      </c>
      <c r="O361" t="str">
        <f>IFERROR(VLOOKUP(N361,FiscalYear[#All],2,0)," ")</f>
        <v>Q1</v>
      </c>
      <c r="P361" t="str">
        <f t="shared" si="35"/>
        <v>2015</v>
      </c>
    </row>
    <row r="362" spans="1:16" x14ac:dyDescent="0.35">
      <c r="A362" t="s">
        <v>812</v>
      </c>
      <c r="B362" t="s">
        <v>813</v>
      </c>
      <c r="C362" t="s">
        <v>161</v>
      </c>
      <c r="D362" t="s">
        <v>27</v>
      </c>
      <c r="E362" t="s">
        <v>20</v>
      </c>
      <c r="F362" t="s">
        <v>292</v>
      </c>
      <c r="G362" t="s">
        <v>22</v>
      </c>
      <c r="H362" s="1">
        <v>42346</v>
      </c>
      <c r="I362" s="1">
        <v>42363</v>
      </c>
      <c r="J362" s="17" t="str">
        <f t="shared" si="30"/>
        <v>Filled</v>
      </c>
      <c r="K362">
        <f t="shared" ca="1" si="31"/>
        <v>14</v>
      </c>
      <c r="L362" s="18">
        <f t="shared" ca="1" si="32"/>
        <v>17</v>
      </c>
      <c r="M362" t="str">
        <f t="shared" si="33"/>
        <v>2015</v>
      </c>
      <c r="N362" t="str">
        <f t="shared" si="34"/>
        <v>December</v>
      </c>
      <c r="O362" t="str">
        <f>IFERROR(VLOOKUP(N362,FiscalYear[#All],2,0)," ")</f>
        <v>Q1</v>
      </c>
      <c r="P362" t="str">
        <f t="shared" si="35"/>
        <v>2015</v>
      </c>
    </row>
    <row r="363" spans="1:16" x14ac:dyDescent="0.35">
      <c r="A363" t="s">
        <v>814</v>
      </c>
      <c r="B363" t="s">
        <v>815</v>
      </c>
      <c r="C363" t="s">
        <v>364</v>
      </c>
      <c r="D363" t="s">
        <v>674</v>
      </c>
      <c r="E363" t="s">
        <v>674</v>
      </c>
      <c r="F363" t="s">
        <v>521</v>
      </c>
      <c r="G363" t="s">
        <v>47</v>
      </c>
      <c r="H363" s="1">
        <v>42346.407673611109</v>
      </c>
      <c r="I363" s="1">
        <v>42366</v>
      </c>
      <c r="J363" s="17" t="str">
        <f t="shared" si="30"/>
        <v>Filled</v>
      </c>
      <c r="K363">
        <f t="shared" ca="1" si="31"/>
        <v>15</v>
      </c>
      <c r="L363" s="18">
        <f t="shared" ca="1" si="32"/>
        <v>19.592326388890797</v>
      </c>
      <c r="M363" t="str">
        <f t="shared" si="33"/>
        <v>2015</v>
      </c>
      <c r="N363" t="str">
        <f t="shared" si="34"/>
        <v>December</v>
      </c>
      <c r="O363" t="str">
        <f>IFERROR(VLOOKUP(N363,FiscalYear[#All],2,0)," ")</f>
        <v>Q1</v>
      </c>
      <c r="P363" t="str">
        <f t="shared" si="35"/>
        <v>2015</v>
      </c>
    </row>
    <row r="364" spans="1:16" x14ac:dyDescent="0.35">
      <c r="A364" t="s">
        <v>816</v>
      </c>
      <c r="B364" t="s">
        <v>817</v>
      </c>
      <c r="C364" t="s">
        <v>255</v>
      </c>
      <c r="D364" t="s">
        <v>321</v>
      </c>
      <c r="E364" t="s">
        <v>20</v>
      </c>
      <c r="F364" t="s">
        <v>72</v>
      </c>
      <c r="G364" t="s">
        <v>22</v>
      </c>
      <c r="H364" s="1">
        <v>42347</v>
      </c>
      <c r="I364" s="1">
        <v>42347</v>
      </c>
      <c r="J364" s="17" t="str">
        <f t="shared" si="30"/>
        <v>Filled</v>
      </c>
      <c r="K364">
        <f t="shared" ca="1" si="31"/>
        <v>1</v>
      </c>
      <c r="L364" s="18">
        <f t="shared" ca="1" si="32"/>
        <v>0</v>
      </c>
      <c r="M364" t="str">
        <f t="shared" si="33"/>
        <v>2015</v>
      </c>
      <c r="N364" t="str">
        <f t="shared" si="34"/>
        <v>December</v>
      </c>
      <c r="O364" t="str">
        <f>IFERROR(VLOOKUP(N364,FiscalYear[#All],2,0)," ")</f>
        <v>Q1</v>
      </c>
      <c r="P364" t="str">
        <f t="shared" si="35"/>
        <v>2015</v>
      </c>
    </row>
    <row r="365" spans="1:16" x14ac:dyDescent="0.35">
      <c r="A365" t="s">
        <v>818</v>
      </c>
      <c r="B365" t="s">
        <v>819</v>
      </c>
      <c r="C365" t="s">
        <v>178</v>
      </c>
      <c r="D365" t="s">
        <v>27</v>
      </c>
      <c r="E365" t="s">
        <v>20</v>
      </c>
      <c r="F365" t="s">
        <v>715</v>
      </c>
      <c r="G365" t="s">
        <v>22</v>
      </c>
      <c r="H365" s="1">
        <v>42352</v>
      </c>
      <c r="I365" s="1">
        <v>42359</v>
      </c>
      <c r="J365" s="17" t="str">
        <f t="shared" si="30"/>
        <v>Filled</v>
      </c>
      <c r="K365">
        <f t="shared" ca="1" si="31"/>
        <v>6</v>
      </c>
      <c r="L365" s="18">
        <f t="shared" ca="1" si="32"/>
        <v>7</v>
      </c>
      <c r="M365" t="str">
        <f t="shared" si="33"/>
        <v>2015</v>
      </c>
      <c r="N365" t="str">
        <f t="shared" si="34"/>
        <v>December</v>
      </c>
      <c r="O365" t="str">
        <f>IFERROR(VLOOKUP(N365,FiscalYear[#All],2,0)," ")</f>
        <v>Q1</v>
      </c>
      <c r="P365" t="str">
        <f t="shared" si="35"/>
        <v>2015</v>
      </c>
    </row>
    <row r="366" spans="1:16" x14ac:dyDescent="0.35">
      <c r="A366" t="s">
        <v>820</v>
      </c>
      <c r="B366" t="s">
        <v>821</v>
      </c>
      <c r="C366" t="s">
        <v>822</v>
      </c>
      <c r="D366" t="s">
        <v>823</v>
      </c>
      <c r="E366" t="s">
        <v>684</v>
      </c>
      <c r="F366" t="s">
        <v>824</v>
      </c>
      <c r="G366" t="s">
        <v>22</v>
      </c>
      <c r="H366" s="1">
        <v>42356.406944444447</v>
      </c>
      <c r="I366" s="1">
        <v>42362</v>
      </c>
      <c r="J366" s="17" t="str">
        <f t="shared" si="30"/>
        <v>Filled</v>
      </c>
      <c r="K366">
        <f t="shared" ca="1" si="31"/>
        <v>5</v>
      </c>
      <c r="L366" s="18">
        <f t="shared" ca="1" si="32"/>
        <v>5.5930555555532919</v>
      </c>
      <c r="M366" t="str">
        <f t="shared" si="33"/>
        <v>2015</v>
      </c>
      <c r="N366" t="str">
        <f t="shared" si="34"/>
        <v>December</v>
      </c>
      <c r="O366" t="str">
        <f>IFERROR(VLOOKUP(N366,FiscalYear[#All],2,0)," ")</f>
        <v>Q1</v>
      </c>
      <c r="P366" t="str">
        <f t="shared" si="35"/>
        <v>2015</v>
      </c>
    </row>
    <row r="367" spans="1:16" x14ac:dyDescent="0.35">
      <c r="A367" t="s">
        <v>825</v>
      </c>
      <c r="B367" t="s">
        <v>826</v>
      </c>
      <c r="C367" t="s">
        <v>822</v>
      </c>
      <c r="D367" t="s">
        <v>27</v>
      </c>
      <c r="E367" t="s">
        <v>20</v>
      </c>
      <c r="F367" t="s">
        <v>31</v>
      </c>
      <c r="G367" t="s">
        <v>22</v>
      </c>
      <c r="H367" s="1">
        <v>42367.190972222219</v>
      </c>
      <c r="I367" s="1">
        <v>42368</v>
      </c>
      <c r="J367" s="17" t="str">
        <f t="shared" si="30"/>
        <v>Filled</v>
      </c>
      <c r="K367">
        <f t="shared" ca="1" si="31"/>
        <v>2</v>
      </c>
      <c r="L367" s="18">
        <f t="shared" ca="1" si="32"/>
        <v>0.80902777778101154</v>
      </c>
      <c r="M367" t="str">
        <f t="shared" si="33"/>
        <v>2015</v>
      </c>
      <c r="N367" t="str">
        <f t="shared" si="34"/>
        <v>December</v>
      </c>
      <c r="O367" t="str">
        <f>IFERROR(VLOOKUP(N367,FiscalYear[#All],2,0)," ")</f>
        <v>Q1</v>
      </c>
      <c r="P367" t="str">
        <f t="shared" si="35"/>
        <v>2015</v>
      </c>
    </row>
    <row r="368" spans="1:16" x14ac:dyDescent="0.35">
      <c r="A368" t="s">
        <v>827</v>
      </c>
      <c r="B368" t="s">
        <v>828</v>
      </c>
      <c r="C368" t="s">
        <v>822</v>
      </c>
      <c r="D368" t="s">
        <v>203</v>
      </c>
      <c r="E368" t="s">
        <v>20</v>
      </c>
      <c r="F368" t="s">
        <v>21</v>
      </c>
      <c r="G368" t="s">
        <v>156</v>
      </c>
      <c r="H368" s="1">
        <v>42367.192361111112</v>
      </c>
      <c r="I368" s="1" t="s">
        <v>23</v>
      </c>
      <c r="J368" s="17" t="str">
        <f t="shared" si="30"/>
        <v>Open</v>
      </c>
      <c r="K368">
        <f t="shared" ca="1" si="31"/>
        <v>1832</v>
      </c>
      <c r="L368" s="18">
        <f t="shared" ca="1" si="32"/>
        <v>2563.3039677083289</v>
      </c>
      <c r="M368" t="str">
        <f t="shared" si="33"/>
        <v/>
      </c>
      <c r="N368" t="str">
        <f t="shared" si="34"/>
        <v/>
      </c>
      <c r="O368" t="str">
        <f>IFERROR(VLOOKUP(N368,FiscalYear[#All],2,0)," ")</f>
        <v xml:space="preserve"> </v>
      </c>
      <c r="P368" t="str">
        <f t="shared" si="35"/>
        <v/>
      </c>
    </row>
    <row r="369" spans="1:16" x14ac:dyDescent="0.35">
      <c r="A369" t="s">
        <v>829</v>
      </c>
      <c r="B369" t="s">
        <v>830</v>
      </c>
      <c r="C369" t="s">
        <v>822</v>
      </c>
      <c r="D369" t="s">
        <v>150</v>
      </c>
      <c r="E369" t="s">
        <v>20</v>
      </c>
      <c r="F369" t="s">
        <v>824</v>
      </c>
      <c r="G369" t="s">
        <v>117</v>
      </c>
      <c r="H369" s="1">
        <v>42373.35</v>
      </c>
      <c r="I369" s="1" t="s">
        <v>23</v>
      </c>
      <c r="J369" s="17" t="str">
        <f t="shared" si="30"/>
        <v>Open</v>
      </c>
      <c r="K369">
        <f t="shared" ca="1" si="31"/>
        <v>1828</v>
      </c>
      <c r="L369" s="18">
        <f t="shared" ca="1" si="32"/>
        <v>2557.1463288194427</v>
      </c>
      <c r="M369" t="str">
        <f t="shared" si="33"/>
        <v/>
      </c>
      <c r="N369" t="str">
        <f t="shared" si="34"/>
        <v/>
      </c>
      <c r="O369" t="str">
        <f>IFERROR(VLOOKUP(N369,FiscalYear[#All],2,0)," ")</f>
        <v xml:space="preserve"> </v>
      </c>
      <c r="P369" t="str">
        <f t="shared" si="35"/>
        <v/>
      </c>
    </row>
    <row r="370" spans="1:16" x14ac:dyDescent="0.35">
      <c r="A370" t="s">
        <v>831</v>
      </c>
      <c r="B370" t="s">
        <v>832</v>
      </c>
      <c r="C370" t="s">
        <v>822</v>
      </c>
      <c r="D370" t="s">
        <v>833</v>
      </c>
      <c r="E370" t="s">
        <v>677</v>
      </c>
      <c r="F370" t="s">
        <v>834</v>
      </c>
      <c r="G370" t="s">
        <v>22</v>
      </c>
      <c r="H370" s="1">
        <v>42376.859027777777</v>
      </c>
      <c r="I370" s="1">
        <v>42477</v>
      </c>
      <c r="J370" s="17" t="str">
        <f t="shared" si="30"/>
        <v>Filled</v>
      </c>
      <c r="K370">
        <f t="shared" ca="1" si="31"/>
        <v>72</v>
      </c>
      <c r="L370" s="18">
        <f t="shared" ca="1" si="32"/>
        <v>100.14097222222335</v>
      </c>
      <c r="M370" t="str">
        <f t="shared" si="33"/>
        <v>2016</v>
      </c>
      <c r="N370" t="str">
        <f t="shared" si="34"/>
        <v>April</v>
      </c>
      <c r="O370" t="str">
        <f>IFERROR(VLOOKUP(N370,FiscalYear[#All],2,0)," ")</f>
        <v>Q3</v>
      </c>
      <c r="P370" t="str">
        <f t="shared" si="35"/>
        <v>2016</v>
      </c>
    </row>
    <row r="371" spans="1:16" x14ac:dyDescent="0.35">
      <c r="A371" t="s">
        <v>835</v>
      </c>
      <c r="B371" t="s">
        <v>836</v>
      </c>
      <c r="C371" t="s">
        <v>822</v>
      </c>
      <c r="D371" t="s">
        <v>203</v>
      </c>
      <c r="E371" t="s">
        <v>20</v>
      </c>
      <c r="F371" t="s">
        <v>31</v>
      </c>
      <c r="G371" t="s">
        <v>47</v>
      </c>
      <c r="H371" s="1">
        <v>42377.226388888885</v>
      </c>
      <c r="I371" s="1">
        <v>42412</v>
      </c>
      <c r="J371" s="17" t="str">
        <f t="shared" si="30"/>
        <v>Filled</v>
      </c>
      <c r="K371">
        <f t="shared" ca="1" si="31"/>
        <v>26</v>
      </c>
      <c r="L371" s="18">
        <f t="shared" ca="1" si="32"/>
        <v>34.773611111115315</v>
      </c>
      <c r="M371" t="str">
        <f t="shared" si="33"/>
        <v>2016</v>
      </c>
      <c r="N371" t="str">
        <f t="shared" si="34"/>
        <v>February</v>
      </c>
      <c r="O371" t="str">
        <f>IFERROR(VLOOKUP(N371,FiscalYear[#All],2,0)," ")</f>
        <v>Q2</v>
      </c>
      <c r="P371" t="str">
        <f t="shared" si="35"/>
        <v>2016</v>
      </c>
    </row>
    <row r="372" spans="1:16" x14ac:dyDescent="0.35">
      <c r="A372" t="s">
        <v>837</v>
      </c>
      <c r="B372" t="s">
        <v>838</v>
      </c>
      <c r="C372" t="s">
        <v>18</v>
      </c>
      <c r="D372" t="s">
        <v>27</v>
      </c>
      <c r="E372" t="s">
        <v>20</v>
      </c>
      <c r="F372" t="s">
        <v>21</v>
      </c>
      <c r="G372" t="s">
        <v>22</v>
      </c>
      <c r="H372" s="1">
        <v>42382.187638888892</v>
      </c>
      <c r="I372" s="1">
        <v>42609</v>
      </c>
      <c r="J372" s="17" t="str">
        <f t="shared" si="30"/>
        <v>Filled</v>
      </c>
      <c r="K372">
        <f t="shared" ca="1" si="31"/>
        <v>163</v>
      </c>
      <c r="L372" s="18">
        <f t="shared" ca="1" si="32"/>
        <v>226.81236111110775</v>
      </c>
      <c r="M372" t="str">
        <f t="shared" si="33"/>
        <v>2016</v>
      </c>
      <c r="N372" t="str">
        <f t="shared" si="34"/>
        <v>August</v>
      </c>
      <c r="O372" t="str">
        <f>IFERROR(VLOOKUP(N372,FiscalYear[#All],2,0)," ")</f>
        <v>Q4</v>
      </c>
      <c r="P372" t="str">
        <f t="shared" si="35"/>
        <v>2016</v>
      </c>
    </row>
    <row r="373" spans="1:16" x14ac:dyDescent="0.35">
      <c r="A373" t="s">
        <v>839</v>
      </c>
      <c r="B373" t="s">
        <v>840</v>
      </c>
      <c r="C373" t="s">
        <v>364</v>
      </c>
      <c r="D373" t="s">
        <v>27</v>
      </c>
      <c r="E373" t="s">
        <v>20</v>
      </c>
      <c r="F373" t="s">
        <v>31</v>
      </c>
      <c r="G373" t="s">
        <v>47</v>
      </c>
      <c r="H373" s="1">
        <v>42389.722766203704</v>
      </c>
      <c r="I373" s="1">
        <v>42471</v>
      </c>
      <c r="J373" s="17" t="str">
        <f t="shared" si="30"/>
        <v>Filled</v>
      </c>
      <c r="K373">
        <f t="shared" ca="1" si="31"/>
        <v>59</v>
      </c>
      <c r="L373" s="18">
        <f t="shared" ca="1" si="32"/>
        <v>81.277233796296059</v>
      </c>
      <c r="M373" t="str">
        <f t="shared" si="33"/>
        <v>2016</v>
      </c>
      <c r="N373" t="str">
        <f t="shared" si="34"/>
        <v>April</v>
      </c>
      <c r="O373" t="str">
        <f>IFERROR(VLOOKUP(N373,FiscalYear[#All],2,0)," ")</f>
        <v>Q3</v>
      </c>
      <c r="P373" t="str">
        <f t="shared" si="35"/>
        <v>2016</v>
      </c>
    </row>
    <row r="374" spans="1:16" x14ac:dyDescent="0.35">
      <c r="A374" t="s">
        <v>841</v>
      </c>
      <c r="B374" t="s">
        <v>842</v>
      </c>
      <c r="C374" t="s">
        <v>822</v>
      </c>
      <c r="D374" t="s">
        <v>843</v>
      </c>
      <c r="E374" t="s">
        <v>677</v>
      </c>
      <c r="F374" t="s">
        <v>226</v>
      </c>
      <c r="G374" t="s">
        <v>22</v>
      </c>
      <c r="H374" s="1">
        <v>42390.963888888888</v>
      </c>
      <c r="I374" s="1">
        <v>42648</v>
      </c>
      <c r="J374" s="17" t="str">
        <f t="shared" si="30"/>
        <v>Filled</v>
      </c>
      <c r="K374">
        <f t="shared" ca="1" si="31"/>
        <v>185</v>
      </c>
      <c r="L374" s="18">
        <f t="shared" ca="1" si="32"/>
        <v>257.0361111111124</v>
      </c>
      <c r="M374" t="str">
        <f t="shared" si="33"/>
        <v>2016</v>
      </c>
      <c r="N374" t="str">
        <f t="shared" si="34"/>
        <v>October</v>
      </c>
      <c r="O374" t="str">
        <f>IFERROR(VLOOKUP(N374,FiscalYear[#All],2,0)," ")</f>
        <v>Q1</v>
      </c>
      <c r="P374" t="str">
        <f t="shared" si="35"/>
        <v>2016</v>
      </c>
    </row>
    <row r="375" spans="1:16" x14ac:dyDescent="0.35">
      <c r="A375" t="s">
        <v>844</v>
      </c>
      <c r="B375" t="s">
        <v>845</v>
      </c>
      <c r="C375" t="s">
        <v>822</v>
      </c>
      <c r="D375" t="s">
        <v>843</v>
      </c>
      <c r="E375" t="s">
        <v>677</v>
      </c>
      <c r="F375" t="s">
        <v>824</v>
      </c>
      <c r="G375" t="s">
        <v>22</v>
      </c>
      <c r="H375" s="1">
        <v>42390.966666666667</v>
      </c>
      <c r="I375" s="1">
        <v>42684</v>
      </c>
      <c r="J375" s="17" t="str">
        <f t="shared" si="30"/>
        <v>Filled</v>
      </c>
      <c r="K375">
        <f t="shared" ca="1" si="31"/>
        <v>211</v>
      </c>
      <c r="L375" s="18">
        <f t="shared" ca="1" si="32"/>
        <v>293.03333333333285</v>
      </c>
      <c r="M375" t="str">
        <f t="shared" si="33"/>
        <v>2016</v>
      </c>
      <c r="N375" t="str">
        <f t="shared" si="34"/>
        <v>November</v>
      </c>
      <c r="O375" t="str">
        <f>IFERROR(VLOOKUP(N375,FiscalYear[#All],2,0)," ")</f>
        <v>Q1</v>
      </c>
      <c r="P375" t="str">
        <f t="shared" si="35"/>
        <v>2016</v>
      </c>
    </row>
    <row r="376" spans="1:16" x14ac:dyDescent="0.35">
      <c r="A376" t="s">
        <v>846</v>
      </c>
      <c r="B376" t="s">
        <v>847</v>
      </c>
      <c r="C376" t="s">
        <v>18</v>
      </c>
      <c r="D376" t="s">
        <v>27</v>
      </c>
      <c r="E376" t="s">
        <v>20</v>
      </c>
      <c r="F376" t="s">
        <v>226</v>
      </c>
      <c r="G376" t="s">
        <v>47</v>
      </c>
      <c r="H376" s="1">
        <v>42396.163888888892</v>
      </c>
      <c r="I376" s="1">
        <v>42516</v>
      </c>
      <c r="J376" s="17" t="str">
        <f t="shared" si="30"/>
        <v>Filled</v>
      </c>
      <c r="K376">
        <f t="shared" ca="1" si="31"/>
        <v>87</v>
      </c>
      <c r="L376" s="18">
        <f t="shared" ca="1" si="32"/>
        <v>119.83611111110804</v>
      </c>
      <c r="M376" t="str">
        <f t="shared" si="33"/>
        <v>2016</v>
      </c>
      <c r="N376" t="str">
        <f t="shared" si="34"/>
        <v>May</v>
      </c>
      <c r="O376" t="str">
        <f>IFERROR(VLOOKUP(N376,FiscalYear[#All],2,0)," ")</f>
        <v>Q3</v>
      </c>
      <c r="P376" t="str">
        <f t="shared" si="35"/>
        <v>2016</v>
      </c>
    </row>
    <row r="377" spans="1:16" x14ac:dyDescent="0.35">
      <c r="A377" t="s">
        <v>848</v>
      </c>
      <c r="B377" t="s">
        <v>849</v>
      </c>
      <c r="C377" t="s">
        <v>822</v>
      </c>
      <c r="D377" t="s">
        <v>843</v>
      </c>
      <c r="E377" t="s">
        <v>677</v>
      </c>
      <c r="F377" t="s">
        <v>850</v>
      </c>
      <c r="G377" t="s">
        <v>22</v>
      </c>
      <c r="H377" s="1">
        <v>42396.782638888893</v>
      </c>
      <c r="I377" s="1">
        <v>42702</v>
      </c>
      <c r="J377" s="17" t="str">
        <f t="shared" si="30"/>
        <v>Filled</v>
      </c>
      <c r="K377">
        <f t="shared" ca="1" si="31"/>
        <v>219</v>
      </c>
      <c r="L377" s="18">
        <f t="shared" ca="1" si="32"/>
        <v>305.21736111110658</v>
      </c>
      <c r="M377" t="str">
        <f t="shared" si="33"/>
        <v>2016</v>
      </c>
      <c r="N377" t="str">
        <f t="shared" si="34"/>
        <v>November</v>
      </c>
      <c r="O377" t="str">
        <f>IFERROR(VLOOKUP(N377,FiscalYear[#All],2,0)," ")</f>
        <v>Q1</v>
      </c>
      <c r="P377" t="str">
        <f t="shared" si="35"/>
        <v>2016</v>
      </c>
    </row>
    <row r="378" spans="1:16" x14ac:dyDescent="0.35">
      <c r="A378" t="s">
        <v>851</v>
      </c>
      <c r="B378" t="s">
        <v>852</v>
      </c>
      <c r="C378" t="s">
        <v>481</v>
      </c>
      <c r="D378" t="s">
        <v>27</v>
      </c>
      <c r="E378" t="s">
        <v>20</v>
      </c>
      <c r="F378" t="s">
        <v>72</v>
      </c>
      <c r="G378" t="s">
        <v>305</v>
      </c>
      <c r="H378" s="1">
        <v>42397</v>
      </c>
      <c r="I378" s="1" t="s">
        <v>23</v>
      </c>
      <c r="J378" s="17" t="str">
        <f t="shared" si="30"/>
        <v>Open</v>
      </c>
      <c r="K378">
        <f t="shared" ca="1" si="31"/>
        <v>1810</v>
      </c>
      <c r="L378" s="18">
        <f t="shared" ca="1" si="32"/>
        <v>2533.4963288194413</v>
      </c>
      <c r="M378" t="str">
        <f t="shared" si="33"/>
        <v/>
      </c>
      <c r="N378" t="str">
        <f t="shared" si="34"/>
        <v/>
      </c>
      <c r="O378" t="str">
        <f>IFERROR(VLOOKUP(N378,FiscalYear[#All],2,0)," ")</f>
        <v xml:space="preserve"> </v>
      </c>
      <c r="P378" t="str">
        <f t="shared" si="35"/>
        <v/>
      </c>
    </row>
    <row r="379" spans="1:16" x14ac:dyDescent="0.35">
      <c r="A379" t="s">
        <v>853</v>
      </c>
      <c r="B379" t="s">
        <v>854</v>
      </c>
      <c r="C379" t="s">
        <v>18</v>
      </c>
      <c r="D379" t="s">
        <v>674</v>
      </c>
      <c r="E379" t="s">
        <v>674</v>
      </c>
      <c r="F379" t="s">
        <v>21</v>
      </c>
      <c r="G379" t="s">
        <v>47</v>
      </c>
      <c r="H379" s="1">
        <v>42397.614131944443</v>
      </c>
      <c r="I379" s="1">
        <v>42642</v>
      </c>
      <c r="J379" s="17" t="str">
        <f t="shared" si="30"/>
        <v>Filled</v>
      </c>
      <c r="K379">
        <f t="shared" ca="1" si="31"/>
        <v>176</v>
      </c>
      <c r="L379" s="18">
        <f t="shared" ca="1" si="32"/>
        <v>244.38586805555678</v>
      </c>
      <c r="M379" t="str">
        <f t="shared" si="33"/>
        <v>2016</v>
      </c>
      <c r="N379" t="str">
        <f t="shared" si="34"/>
        <v>September</v>
      </c>
      <c r="O379" t="str">
        <f>IFERROR(VLOOKUP(N379,FiscalYear[#All],2,0)," ")</f>
        <v>Q4</v>
      </c>
      <c r="P379" t="str">
        <f t="shared" si="35"/>
        <v>2016</v>
      </c>
    </row>
    <row r="380" spans="1:16" x14ac:dyDescent="0.35">
      <c r="A380" t="s">
        <v>855</v>
      </c>
      <c r="B380" t="s">
        <v>856</v>
      </c>
      <c r="C380" t="s">
        <v>18</v>
      </c>
      <c r="D380" t="s">
        <v>135</v>
      </c>
      <c r="E380" t="s">
        <v>20</v>
      </c>
      <c r="F380" t="s">
        <v>31</v>
      </c>
      <c r="G380" t="s">
        <v>47</v>
      </c>
      <c r="H380" s="1">
        <v>42409</v>
      </c>
      <c r="I380" s="1">
        <v>42505</v>
      </c>
      <c r="J380" s="17" t="str">
        <f t="shared" si="30"/>
        <v>Filled</v>
      </c>
      <c r="K380">
        <f t="shared" ca="1" si="31"/>
        <v>69</v>
      </c>
      <c r="L380" s="18">
        <f t="shared" ca="1" si="32"/>
        <v>96</v>
      </c>
      <c r="M380" t="str">
        <f t="shared" si="33"/>
        <v>2016</v>
      </c>
      <c r="N380" t="str">
        <f t="shared" si="34"/>
        <v>May</v>
      </c>
      <c r="O380" t="str">
        <f>IFERROR(VLOOKUP(N380,FiscalYear[#All],2,0)," ")</f>
        <v>Q3</v>
      </c>
      <c r="P380" t="str">
        <f t="shared" si="35"/>
        <v>2016</v>
      </c>
    </row>
    <row r="381" spans="1:16" x14ac:dyDescent="0.35">
      <c r="A381" t="s">
        <v>857</v>
      </c>
      <c r="B381" t="s">
        <v>858</v>
      </c>
      <c r="C381" t="s">
        <v>18</v>
      </c>
      <c r="D381" t="s">
        <v>859</v>
      </c>
      <c r="E381" t="s">
        <v>684</v>
      </c>
      <c r="F381" t="s">
        <v>21</v>
      </c>
      <c r="G381" t="s">
        <v>22</v>
      </c>
      <c r="H381" s="1">
        <v>42411.728819444441</v>
      </c>
      <c r="I381" s="1">
        <v>42555</v>
      </c>
      <c r="J381" s="17" t="str">
        <f t="shared" si="30"/>
        <v>Filled</v>
      </c>
      <c r="K381">
        <f t="shared" ca="1" si="31"/>
        <v>103</v>
      </c>
      <c r="L381" s="18">
        <f t="shared" ca="1" si="32"/>
        <v>143.27118055555911</v>
      </c>
      <c r="M381" t="str">
        <f t="shared" si="33"/>
        <v>2016</v>
      </c>
      <c r="N381" t="str">
        <f t="shared" si="34"/>
        <v>July</v>
      </c>
      <c r="O381" t="str">
        <f>IFERROR(VLOOKUP(N381,FiscalYear[#All],2,0)," ")</f>
        <v>Q4</v>
      </c>
      <c r="P381" t="str">
        <f t="shared" si="35"/>
        <v>2016</v>
      </c>
    </row>
    <row r="382" spans="1:16" x14ac:dyDescent="0.35">
      <c r="A382" t="s">
        <v>860</v>
      </c>
      <c r="B382" t="s">
        <v>861</v>
      </c>
      <c r="C382" t="s">
        <v>18</v>
      </c>
      <c r="D382" t="s">
        <v>19</v>
      </c>
      <c r="E382" t="s">
        <v>20</v>
      </c>
      <c r="F382" t="s">
        <v>21</v>
      </c>
      <c r="G382" t="s">
        <v>47</v>
      </c>
      <c r="H382" s="1">
        <v>42416</v>
      </c>
      <c r="I382" s="1">
        <v>42644</v>
      </c>
      <c r="J382" s="17" t="str">
        <f t="shared" si="30"/>
        <v>Filled</v>
      </c>
      <c r="K382">
        <f t="shared" ca="1" si="31"/>
        <v>164</v>
      </c>
      <c r="L382" s="18">
        <f t="shared" ca="1" si="32"/>
        <v>228</v>
      </c>
      <c r="M382" t="str">
        <f t="shared" si="33"/>
        <v>2016</v>
      </c>
      <c r="N382" t="str">
        <f t="shared" si="34"/>
        <v>October</v>
      </c>
      <c r="O382" t="str">
        <f>IFERROR(VLOOKUP(N382,FiscalYear[#All],2,0)," ")</f>
        <v>Q1</v>
      </c>
      <c r="P382" t="str">
        <f t="shared" si="35"/>
        <v>2016</v>
      </c>
    </row>
    <row r="383" spans="1:16" x14ac:dyDescent="0.35">
      <c r="A383" t="s">
        <v>862</v>
      </c>
      <c r="B383" t="s">
        <v>863</v>
      </c>
      <c r="C383" t="s">
        <v>18</v>
      </c>
      <c r="D383" t="s">
        <v>27</v>
      </c>
      <c r="E383" t="s">
        <v>20</v>
      </c>
      <c r="F383" t="s">
        <v>21</v>
      </c>
      <c r="G383" t="s">
        <v>47</v>
      </c>
      <c r="H383" s="1">
        <v>42416.287743055553</v>
      </c>
      <c r="I383" s="1">
        <v>42512</v>
      </c>
      <c r="J383" s="17" t="str">
        <f t="shared" si="30"/>
        <v>Filled</v>
      </c>
      <c r="K383">
        <f t="shared" ca="1" si="31"/>
        <v>69</v>
      </c>
      <c r="L383" s="18">
        <f t="shared" ca="1" si="32"/>
        <v>95.71225694444729</v>
      </c>
      <c r="M383" t="str">
        <f t="shared" si="33"/>
        <v>2016</v>
      </c>
      <c r="N383" t="str">
        <f t="shared" si="34"/>
        <v>May</v>
      </c>
      <c r="O383" t="str">
        <f>IFERROR(VLOOKUP(N383,FiscalYear[#All],2,0)," ")</f>
        <v>Q3</v>
      </c>
      <c r="P383" t="str">
        <f t="shared" si="35"/>
        <v>2016</v>
      </c>
    </row>
    <row r="384" spans="1:16" x14ac:dyDescent="0.35">
      <c r="A384" t="s">
        <v>864</v>
      </c>
      <c r="B384" t="s">
        <v>865</v>
      </c>
      <c r="C384" t="s">
        <v>18</v>
      </c>
      <c r="D384" t="s">
        <v>27</v>
      </c>
      <c r="E384" t="s">
        <v>20</v>
      </c>
      <c r="F384" t="s">
        <v>184</v>
      </c>
      <c r="G384" t="s">
        <v>47</v>
      </c>
      <c r="H384" s="1">
        <v>42416.288564814815</v>
      </c>
      <c r="I384" s="1">
        <v>42576</v>
      </c>
      <c r="J384" s="17" t="str">
        <f t="shared" si="30"/>
        <v>Filled</v>
      </c>
      <c r="K384">
        <f t="shared" ca="1" si="31"/>
        <v>115</v>
      </c>
      <c r="L384" s="18">
        <f t="shared" ca="1" si="32"/>
        <v>159.71143518518511</v>
      </c>
      <c r="M384" t="str">
        <f t="shared" si="33"/>
        <v>2016</v>
      </c>
      <c r="N384" t="str">
        <f t="shared" si="34"/>
        <v>July</v>
      </c>
      <c r="O384" t="str">
        <f>IFERROR(VLOOKUP(N384,FiscalYear[#All],2,0)," ")</f>
        <v>Q4</v>
      </c>
      <c r="P384" t="str">
        <f t="shared" si="35"/>
        <v>2016</v>
      </c>
    </row>
    <row r="385" spans="1:16" x14ac:dyDescent="0.35">
      <c r="A385" t="s">
        <v>866</v>
      </c>
      <c r="B385" t="s">
        <v>867</v>
      </c>
      <c r="C385" t="s">
        <v>18</v>
      </c>
      <c r="D385" t="s">
        <v>27</v>
      </c>
      <c r="E385" t="s">
        <v>20</v>
      </c>
      <c r="F385" t="s">
        <v>21</v>
      </c>
      <c r="G385" t="s">
        <v>47</v>
      </c>
      <c r="H385" s="1">
        <v>42416.288784722223</v>
      </c>
      <c r="I385" s="1">
        <v>42454</v>
      </c>
      <c r="J385" s="17" t="str">
        <f t="shared" si="30"/>
        <v>Filled</v>
      </c>
      <c r="K385">
        <f t="shared" ca="1" si="31"/>
        <v>29</v>
      </c>
      <c r="L385" s="18">
        <f t="shared" ca="1" si="32"/>
        <v>37.711215277777228</v>
      </c>
      <c r="M385" t="str">
        <f t="shared" si="33"/>
        <v>2016</v>
      </c>
      <c r="N385" t="str">
        <f t="shared" si="34"/>
        <v>March</v>
      </c>
      <c r="O385" t="str">
        <f>IFERROR(VLOOKUP(N385,FiscalYear[#All],2,0)," ")</f>
        <v>Q2</v>
      </c>
      <c r="P385" t="str">
        <f t="shared" si="35"/>
        <v>2016</v>
      </c>
    </row>
    <row r="386" spans="1:16" x14ac:dyDescent="0.35">
      <c r="A386" t="s">
        <v>868</v>
      </c>
      <c r="B386" t="s">
        <v>869</v>
      </c>
      <c r="C386" t="s">
        <v>18</v>
      </c>
      <c r="D386" t="s">
        <v>71</v>
      </c>
      <c r="E386" t="s">
        <v>20</v>
      </c>
      <c r="F386" t="s">
        <v>21</v>
      </c>
      <c r="G386" t="s">
        <v>47</v>
      </c>
      <c r="H386" s="1">
        <v>42416.289155092592</v>
      </c>
      <c r="I386" s="1" t="s">
        <v>23</v>
      </c>
      <c r="J386" s="17" t="str">
        <f t="shared" si="30"/>
        <v>Open</v>
      </c>
      <c r="K386">
        <f t="shared" ca="1" si="31"/>
        <v>1797</v>
      </c>
      <c r="L386" s="18">
        <f t="shared" ca="1" si="32"/>
        <v>2514.2071737268489</v>
      </c>
      <c r="M386" t="str">
        <f t="shared" si="33"/>
        <v/>
      </c>
      <c r="N386" t="str">
        <f t="shared" si="34"/>
        <v/>
      </c>
      <c r="O386" t="str">
        <f>IFERROR(VLOOKUP(N386,FiscalYear[#All],2,0)," ")</f>
        <v xml:space="preserve"> </v>
      </c>
      <c r="P386" t="str">
        <f t="shared" si="35"/>
        <v/>
      </c>
    </row>
    <row r="387" spans="1:16" x14ac:dyDescent="0.35">
      <c r="A387" t="s">
        <v>870</v>
      </c>
      <c r="B387" t="s">
        <v>871</v>
      </c>
      <c r="C387" t="s">
        <v>822</v>
      </c>
      <c r="D387" t="s">
        <v>203</v>
      </c>
      <c r="E387" t="s">
        <v>20</v>
      </c>
      <c r="F387" t="s">
        <v>31</v>
      </c>
      <c r="G387" t="s">
        <v>47</v>
      </c>
      <c r="H387" s="1">
        <v>42423.469444444447</v>
      </c>
      <c r="I387" s="1" t="s">
        <v>23</v>
      </c>
      <c r="J387" s="17" t="str">
        <f t="shared" ref="J387:J450" si="36">IF(I387="","Open","Filled")</f>
        <v>Open</v>
      </c>
      <c r="K387">
        <f t="shared" ref="K387:K450" ca="1" si="37">IF(J387="Filled",NETWORKDAYS(H387,I387),NETWORKDAYS(H387,TODAY()))</f>
        <v>1792</v>
      </c>
      <c r="L387" s="18">
        <f t="shared" ref="L387:L450" ca="1" si="38">IF(J387="Filled",I387-H387,NOW()-H387)</f>
        <v>2507.0268843749946</v>
      </c>
      <c r="M387" t="str">
        <f t="shared" ref="M387:M450" si="39">IFERROR(TEXT(I387,"YYYY")," ")</f>
        <v/>
      </c>
      <c r="N387" t="str">
        <f t="shared" ref="N387:N450" si="40">IFERROR(TEXT(I387,"MMMM")," ")</f>
        <v/>
      </c>
      <c r="O387" t="str">
        <f>IFERROR(VLOOKUP(N387,FiscalYear[#All],2,0)," ")</f>
        <v xml:space="preserve"> </v>
      </c>
      <c r="P387" t="str">
        <f t="shared" ref="P387:P450" si="41">IFERROR(TEXT(I387,"YYYY"),"")</f>
        <v/>
      </c>
    </row>
    <row r="388" spans="1:16" x14ac:dyDescent="0.35">
      <c r="A388" t="s">
        <v>872</v>
      </c>
      <c r="B388" t="s">
        <v>873</v>
      </c>
      <c r="C388" t="s">
        <v>481</v>
      </c>
      <c r="D388" t="s">
        <v>27</v>
      </c>
      <c r="E388" t="s">
        <v>20</v>
      </c>
      <c r="F388" t="s">
        <v>72</v>
      </c>
      <c r="G388" t="s">
        <v>22</v>
      </c>
      <c r="H388" s="1">
        <v>42425</v>
      </c>
      <c r="I388" s="1">
        <v>42606</v>
      </c>
      <c r="J388" s="17" t="str">
        <f t="shared" si="36"/>
        <v>Filled</v>
      </c>
      <c r="K388">
        <f t="shared" ca="1" si="37"/>
        <v>130</v>
      </c>
      <c r="L388" s="18">
        <f t="shared" ca="1" si="38"/>
        <v>181</v>
      </c>
      <c r="M388" t="str">
        <f t="shared" si="39"/>
        <v>2016</v>
      </c>
      <c r="N388" t="str">
        <f t="shared" si="40"/>
        <v>August</v>
      </c>
      <c r="O388" t="str">
        <f>IFERROR(VLOOKUP(N388,FiscalYear[#All],2,0)," ")</f>
        <v>Q4</v>
      </c>
      <c r="P388" t="str">
        <f t="shared" si="41"/>
        <v>2016</v>
      </c>
    </row>
    <row r="389" spans="1:16" x14ac:dyDescent="0.35">
      <c r="A389" t="s">
        <v>874</v>
      </c>
      <c r="B389" t="s">
        <v>875</v>
      </c>
      <c r="C389" t="s">
        <v>18</v>
      </c>
      <c r="D389" t="s">
        <v>27</v>
      </c>
      <c r="E389" t="s">
        <v>20</v>
      </c>
      <c r="F389" t="s">
        <v>21</v>
      </c>
      <c r="G389" t="s">
        <v>47</v>
      </c>
      <c r="H389" s="1">
        <v>42426</v>
      </c>
      <c r="I389" s="1">
        <v>42513</v>
      </c>
      <c r="J389" s="17" t="str">
        <f t="shared" si="36"/>
        <v>Filled</v>
      </c>
      <c r="K389">
        <f t="shared" ca="1" si="37"/>
        <v>62</v>
      </c>
      <c r="L389" s="18">
        <f t="shared" ca="1" si="38"/>
        <v>87</v>
      </c>
      <c r="M389" t="str">
        <f t="shared" si="39"/>
        <v>2016</v>
      </c>
      <c r="N389" t="str">
        <f t="shared" si="40"/>
        <v>May</v>
      </c>
      <c r="O389" t="str">
        <f>IFERROR(VLOOKUP(N389,FiscalYear[#All],2,0)," ")</f>
        <v>Q3</v>
      </c>
      <c r="P389" t="str">
        <f t="shared" si="41"/>
        <v>2016</v>
      </c>
    </row>
    <row r="390" spans="1:16" x14ac:dyDescent="0.35">
      <c r="A390" t="s">
        <v>876</v>
      </c>
      <c r="B390" t="s">
        <v>877</v>
      </c>
      <c r="C390" t="s">
        <v>822</v>
      </c>
      <c r="D390" t="s">
        <v>833</v>
      </c>
      <c r="E390" t="s">
        <v>677</v>
      </c>
      <c r="F390" t="s">
        <v>226</v>
      </c>
      <c r="G390" t="s">
        <v>47</v>
      </c>
      <c r="H390" s="1">
        <v>42430.807638888888</v>
      </c>
      <c r="I390" s="1" t="s">
        <v>23</v>
      </c>
      <c r="J390" s="17" t="str">
        <f t="shared" si="36"/>
        <v>Open</v>
      </c>
      <c r="K390">
        <f t="shared" ca="1" si="37"/>
        <v>1787</v>
      </c>
      <c r="L390" s="18">
        <f t="shared" ca="1" si="38"/>
        <v>2499.6886899305537</v>
      </c>
      <c r="M390" t="str">
        <f t="shared" si="39"/>
        <v/>
      </c>
      <c r="N390" t="str">
        <f t="shared" si="40"/>
        <v/>
      </c>
      <c r="O390" t="str">
        <f>IFERROR(VLOOKUP(N390,FiscalYear[#All],2,0)," ")</f>
        <v xml:space="preserve"> </v>
      </c>
      <c r="P390" t="str">
        <f t="shared" si="41"/>
        <v/>
      </c>
    </row>
    <row r="391" spans="1:16" x14ac:dyDescent="0.35">
      <c r="A391" t="s">
        <v>878</v>
      </c>
      <c r="B391" t="s">
        <v>879</v>
      </c>
      <c r="C391" t="s">
        <v>822</v>
      </c>
      <c r="D391" t="s">
        <v>833</v>
      </c>
      <c r="E391" t="s">
        <v>677</v>
      </c>
      <c r="F391" t="s">
        <v>880</v>
      </c>
      <c r="G391" t="s">
        <v>22</v>
      </c>
      <c r="H391" s="1">
        <v>42433.003472222219</v>
      </c>
      <c r="I391" s="1" t="s">
        <v>23</v>
      </c>
      <c r="J391" s="17" t="str">
        <f t="shared" si="36"/>
        <v>Open</v>
      </c>
      <c r="K391">
        <f t="shared" ca="1" si="37"/>
        <v>1784</v>
      </c>
      <c r="L391" s="18">
        <f t="shared" ca="1" si="38"/>
        <v>2497.4928565972223</v>
      </c>
      <c r="M391" t="str">
        <f t="shared" si="39"/>
        <v/>
      </c>
      <c r="N391" t="str">
        <f t="shared" si="40"/>
        <v/>
      </c>
      <c r="O391" t="str">
        <f>IFERROR(VLOOKUP(N391,FiscalYear[#All],2,0)," ")</f>
        <v xml:space="preserve"> </v>
      </c>
      <c r="P391" t="str">
        <f t="shared" si="41"/>
        <v/>
      </c>
    </row>
    <row r="392" spans="1:16" x14ac:dyDescent="0.35">
      <c r="A392" t="s">
        <v>881</v>
      </c>
      <c r="B392" t="s">
        <v>882</v>
      </c>
      <c r="C392" t="s">
        <v>18</v>
      </c>
      <c r="D392" t="s">
        <v>27</v>
      </c>
      <c r="E392" t="s">
        <v>20</v>
      </c>
      <c r="F392" t="s">
        <v>21</v>
      </c>
      <c r="G392" t="s">
        <v>47</v>
      </c>
      <c r="H392" s="1">
        <v>42433.466944444444</v>
      </c>
      <c r="I392" s="1">
        <v>42536</v>
      </c>
      <c r="J392" s="17" t="str">
        <f t="shared" si="36"/>
        <v>Filled</v>
      </c>
      <c r="K392">
        <f t="shared" ca="1" si="37"/>
        <v>74</v>
      </c>
      <c r="L392" s="18">
        <f t="shared" ca="1" si="38"/>
        <v>102.53305555555562</v>
      </c>
      <c r="M392" t="str">
        <f t="shared" si="39"/>
        <v>2016</v>
      </c>
      <c r="N392" t="str">
        <f t="shared" si="40"/>
        <v>June</v>
      </c>
      <c r="O392" t="str">
        <f>IFERROR(VLOOKUP(N392,FiscalYear[#All],2,0)," ")</f>
        <v>Q3</v>
      </c>
      <c r="P392" t="str">
        <f t="shared" si="41"/>
        <v>2016</v>
      </c>
    </row>
    <row r="393" spans="1:16" x14ac:dyDescent="0.35">
      <c r="A393" t="s">
        <v>883</v>
      </c>
      <c r="B393" t="s">
        <v>884</v>
      </c>
      <c r="C393" t="s">
        <v>822</v>
      </c>
      <c r="D393" t="s">
        <v>843</v>
      </c>
      <c r="E393" t="s">
        <v>677</v>
      </c>
      <c r="F393" t="s">
        <v>226</v>
      </c>
      <c r="G393" t="s">
        <v>156</v>
      </c>
      <c r="H393" s="1">
        <v>42437.290972222225</v>
      </c>
      <c r="I393" s="1">
        <v>42659</v>
      </c>
      <c r="J393" s="17" t="str">
        <f t="shared" si="36"/>
        <v>Filled</v>
      </c>
      <c r="K393">
        <f t="shared" ca="1" si="37"/>
        <v>159</v>
      </c>
      <c r="L393" s="18">
        <f t="shared" ca="1" si="38"/>
        <v>221.70902777777519</v>
      </c>
      <c r="M393" t="str">
        <f t="shared" si="39"/>
        <v>2016</v>
      </c>
      <c r="N393" t="str">
        <f t="shared" si="40"/>
        <v>October</v>
      </c>
      <c r="O393" t="str">
        <f>IFERROR(VLOOKUP(N393,FiscalYear[#All],2,0)," ")</f>
        <v>Q1</v>
      </c>
      <c r="P393" t="str">
        <f t="shared" si="41"/>
        <v>2016</v>
      </c>
    </row>
    <row r="394" spans="1:16" x14ac:dyDescent="0.35">
      <c r="A394" t="s">
        <v>885</v>
      </c>
      <c r="B394" t="s">
        <v>886</v>
      </c>
      <c r="C394" t="s">
        <v>18</v>
      </c>
      <c r="D394" t="s">
        <v>71</v>
      </c>
      <c r="E394" t="s">
        <v>20</v>
      </c>
      <c r="F394" t="s">
        <v>21</v>
      </c>
      <c r="G394" t="s">
        <v>47</v>
      </c>
      <c r="H394" s="1">
        <v>42439</v>
      </c>
      <c r="I394" s="1">
        <v>42504</v>
      </c>
      <c r="J394" s="17" t="str">
        <f t="shared" si="36"/>
        <v>Filled</v>
      </c>
      <c r="K394">
        <f t="shared" ca="1" si="37"/>
        <v>47</v>
      </c>
      <c r="L394" s="18">
        <f t="shared" ca="1" si="38"/>
        <v>65</v>
      </c>
      <c r="M394" t="str">
        <f t="shared" si="39"/>
        <v>2016</v>
      </c>
      <c r="N394" t="str">
        <f t="shared" si="40"/>
        <v>May</v>
      </c>
      <c r="O394" t="str">
        <f>IFERROR(VLOOKUP(N394,FiscalYear[#All],2,0)," ")</f>
        <v>Q3</v>
      </c>
      <c r="P394" t="str">
        <f t="shared" si="41"/>
        <v>2016</v>
      </c>
    </row>
    <row r="395" spans="1:16" x14ac:dyDescent="0.35">
      <c r="A395" t="s">
        <v>887</v>
      </c>
      <c r="B395" t="s">
        <v>888</v>
      </c>
      <c r="C395" t="s">
        <v>18</v>
      </c>
      <c r="D395" t="s">
        <v>674</v>
      </c>
      <c r="E395" t="s">
        <v>674</v>
      </c>
      <c r="F395" t="s">
        <v>21</v>
      </c>
      <c r="G395" t="s">
        <v>47</v>
      </c>
      <c r="H395" s="1">
        <v>42439</v>
      </c>
      <c r="I395" s="1">
        <v>42676</v>
      </c>
      <c r="J395" s="17" t="str">
        <f t="shared" si="36"/>
        <v>Filled</v>
      </c>
      <c r="K395">
        <f t="shared" ca="1" si="37"/>
        <v>170</v>
      </c>
      <c r="L395" s="18">
        <f t="shared" ca="1" si="38"/>
        <v>237</v>
      </c>
      <c r="M395" t="str">
        <f t="shared" si="39"/>
        <v>2016</v>
      </c>
      <c r="N395" t="str">
        <f t="shared" si="40"/>
        <v>November</v>
      </c>
      <c r="O395" t="str">
        <f>IFERROR(VLOOKUP(N395,FiscalYear[#All],2,0)," ")</f>
        <v>Q1</v>
      </c>
      <c r="P395" t="str">
        <f t="shared" si="41"/>
        <v>2016</v>
      </c>
    </row>
    <row r="396" spans="1:16" x14ac:dyDescent="0.35">
      <c r="A396" t="s">
        <v>889</v>
      </c>
      <c r="B396" t="s">
        <v>890</v>
      </c>
      <c r="C396" t="s">
        <v>18</v>
      </c>
      <c r="D396" t="s">
        <v>135</v>
      </c>
      <c r="E396" t="s">
        <v>20</v>
      </c>
      <c r="F396" t="s">
        <v>21</v>
      </c>
      <c r="G396" t="s">
        <v>22</v>
      </c>
      <c r="H396" s="1">
        <v>42439</v>
      </c>
      <c r="I396" s="1">
        <v>42528</v>
      </c>
      <c r="J396" s="17" t="str">
        <f t="shared" si="36"/>
        <v>Filled</v>
      </c>
      <c r="K396">
        <f t="shared" ca="1" si="37"/>
        <v>64</v>
      </c>
      <c r="L396" s="18">
        <f t="shared" ca="1" si="38"/>
        <v>89</v>
      </c>
      <c r="M396" t="str">
        <f t="shared" si="39"/>
        <v>2016</v>
      </c>
      <c r="N396" t="str">
        <f t="shared" si="40"/>
        <v>June</v>
      </c>
      <c r="O396" t="str">
        <f>IFERROR(VLOOKUP(N396,FiscalYear[#All],2,0)," ")</f>
        <v>Q3</v>
      </c>
      <c r="P396" t="str">
        <f t="shared" si="41"/>
        <v>2016</v>
      </c>
    </row>
    <row r="397" spans="1:16" x14ac:dyDescent="0.35">
      <c r="A397" t="s">
        <v>891</v>
      </c>
      <c r="B397" t="s">
        <v>892</v>
      </c>
      <c r="C397" t="s">
        <v>18</v>
      </c>
      <c r="D397" t="s">
        <v>674</v>
      </c>
      <c r="E397" t="s">
        <v>674</v>
      </c>
      <c r="F397" t="s">
        <v>21</v>
      </c>
      <c r="G397" t="s">
        <v>47</v>
      </c>
      <c r="H397" s="1">
        <v>42439.331585648149</v>
      </c>
      <c r="I397" s="1">
        <v>42715</v>
      </c>
      <c r="J397" s="17" t="str">
        <f t="shared" si="36"/>
        <v>Filled</v>
      </c>
      <c r="K397">
        <f t="shared" ca="1" si="37"/>
        <v>197</v>
      </c>
      <c r="L397" s="18">
        <f t="shared" ca="1" si="38"/>
        <v>275.66841435185052</v>
      </c>
      <c r="M397" t="str">
        <f t="shared" si="39"/>
        <v>2016</v>
      </c>
      <c r="N397" t="str">
        <f t="shared" si="40"/>
        <v>December</v>
      </c>
      <c r="O397" t="str">
        <f>IFERROR(VLOOKUP(N397,FiscalYear[#All],2,0)," ")</f>
        <v>Q1</v>
      </c>
      <c r="P397" t="str">
        <f t="shared" si="41"/>
        <v>2016</v>
      </c>
    </row>
    <row r="398" spans="1:16" x14ac:dyDescent="0.35">
      <c r="A398" t="s">
        <v>893</v>
      </c>
      <c r="B398" t="s">
        <v>894</v>
      </c>
      <c r="C398" t="s">
        <v>18</v>
      </c>
      <c r="D398" t="s">
        <v>674</v>
      </c>
      <c r="E398" t="s">
        <v>674</v>
      </c>
      <c r="F398" t="s">
        <v>31</v>
      </c>
      <c r="G398" t="s">
        <v>47</v>
      </c>
      <c r="H398" s="1">
        <v>42439.33185185185</v>
      </c>
      <c r="I398" s="1">
        <v>42531</v>
      </c>
      <c r="J398" s="17" t="str">
        <f t="shared" si="36"/>
        <v>Filled</v>
      </c>
      <c r="K398">
        <f t="shared" ca="1" si="37"/>
        <v>67</v>
      </c>
      <c r="L398" s="18">
        <f t="shared" ca="1" si="38"/>
        <v>91.668148148150067</v>
      </c>
      <c r="M398" t="str">
        <f t="shared" si="39"/>
        <v>2016</v>
      </c>
      <c r="N398" t="str">
        <f t="shared" si="40"/>
        <v>June</v>
      </c>
      <c r="O398" t="str">
        <f>IFERROR(VLOOKUP(N398,FiscalYear[#All],2,0)," ")</f>
        <v>Q3</v>
      </c>
      <c r="P398" t="str">
        <f t="shared" si="41"/>
        <v>2016</v>
      </c>
    </row>
    <row r="399" spans="1:16" x14ac:dyDescent="0.35">
      <c r="A399" t="s">
        <v>895</v>
      </c>
      <c r="B399" t="s">
        <v>896</v>
      </c>
      <c r="C399" t="s">
        <v>18</v>
      </c>
      <c r="D399" t="s">
        <v>27</v>
      </c>
      <c r="E399" t="s">
        <v>20</v>
      </c>
      <c r="F399" t="s">
        <v>21</v>
      </c>
      <c r="G399" t="s">
        <v>47</v>
      </c>
      <c r="H399" s="1">
        <v>42439.332662037035</v>
      </c>
      <c r="I399" s="1">
        <v>42468</v>
      </c>
      <c r="J399" s="17" t="str">
        <f t="shared" si="36"/>
        <v>Filled</v>
      </c>
      <c r="K399">
        <f t="shared" ca="1" si="37"/>
        <v>22</v>
      </c>
      <c r="L399" s="18">
        <f t="shared" ca="1" si="38"/>
        <v>28.667337962964666</v>
      </c>
      <c r="M399" t="str">
        <f t="shared" si="39"/>
        <v>2016</v>
      </c>
      <c r="N399" t="str">
        <f t="shared" si="40"/>
        <v>April</v>
      </c>
      <c r="O399" t="str">
        <f>IFERROR(VLOOKUP(N399,FiscalYear[#All],2,0)," ")</f>
        <v>Q3</v>
      </c>
      <c r="P399" t="str">
        <f t="shared" si="41"/>
        <v>2016</v>
      </c>
    </row>
    <row r="400" spans="1:16" x14ac:dyDescent="0.35">
      <c r="A400" t="s">
        <v>897</v>
      </c>
      <c r="B400" t="s">
        <v>898</v>
      </c>
      <c r="C400" t="s">
        <v>18</v>
      </c>
      <c r="D400" t="s">
        <v>27</v>
      </c>
      <c r="E400" t="s">
        <v>20</v>
      </c>
      <c r="F400" t="s">
        <v>21</v>
      </c>
      <c r="G400" t="s">
        <v>117</v>
      </c>
      <c r="H400" s="1">
        <v>42445</v>
      </c>
      <c r="I400" s="1">
        <v>42709</v>
      </c>
      <c r="J400" s="17" t="str">
        <f t="shared" si="36"/>
        <v>Filled</v>
      </c>
      <c r="K400">
        <f t="shared" ca="1" si="37"/>
        <v>189</v>
      </c>
      <c r="L400" s="18">
        <f t="shared" ca="1" si="38"/>
        <v>264</v>
      </c>
      <c r="M400" t="str">
        <f t="shared" si="39"/>
        <v>2016</v>
      </c>
      <c r="N400" t="str">
        <f t="shared" si="40"/>
        <v>December</v>
      </c>
      <c r="O400" t="str">
        <f>IFERROR(VLOOKUP(N400,FiscalYear[#All],2,0)," ")</f>
        <v>Q1</v>
      </c>
      <c r="P400" t="str">
        <f t="shared" si="41"/>
        <v>2016</v>
      </c>
    </row>
    <row r="401" spans="1:16" x14ac:dyDescent="0.35">
      <c r="A401" t="s">
        <v>899</v>
      </c>
      <c r="B401" t="s">
        <v>900</v>
      </c>
      <c r="C401" t="s">
        <v>181</v>
      </c>
      <c r="D401" t="s">
        <v>27</v>
      </c>
      <c r="E401" t="s">
        <v>20</v>
      </c>
      <c r="F401" t="s">
        <v>46</v>
      </c>
      <c r="G401" t="s">
        <v>117</v>
      </c>
      <c r="H401" s="1">
        <v>42447</v>
      </c>
      <c r="I401" s="1">
        <v>42546</v>
      </c>
      <c r="J401" s="17" t="str">
        <f t="shared" si="36"/>
        <v>Filled</v>
      </c>
      <c r="K401">
        <f t="shared" ca="1" si="37"/>
        <v>71</v>
      </c>
      <c r="L401" s="18">
        <f t="shared" ca="1" si="38"/>
        <v>99</v>
      </c>
      <c r="M401" t="str">
        <f t="shared" si="39"/>
        <v>2016</v>
      </c>
      <c r="N401" t="str">
        <f t="shared" si="40"/>
        <v>June</v>
      </c>
      <c r="O401" t="str">
        <f>IFERROR(VLOOKUP(N401,FiscalYear[#All],2,0)," ")</f>
        <v>Q3</v>
      </c>
      <c r="P401" t="str">
        <f t="shared" si="41"/>
        <v>2016</v>
      </c>
    </row>
    <row r="402" spans="1:16" x14ac:dyDescent="0.35">
      <c r="A402" t="s">
        <v>901</v>
      </c>
      <c r="B402" t="s">
        <v>902</v>
      </c>
      <c r="C402" t="s">
        <v>18</v>
      </c>
      <c r="D402" t="s">
        <v>126</v>
      </c>
      <c r="E402" t="s">
        <v>20</v>
      </c>
      <c r="F402" t="s">
        <v>21</v>
      </c>
      <c r="G402" t="s">
        <v>47</v>
      </c>
      <c r="H402" s="1">
        <v>42450</v>
      </c>
      <c r="I402" s="1">
        <v>42600</v>
      </c>
      <c r="J402" s="17" t="str">
        <f t="shared" si="36"/>
        <v>Filled</v>
      </c>
      <c r="K402">
        <f t="shared" ca="1" si="37"/>
        <v>109</v>
      </c>
      <c r="L402" s="18">
        <f t="shared" ca="1" si="38"/>
        <v>150</v>
      </c>
      <c r="M402" t="str">
        <f t="shared" si="39"/>
        <v>2016</v>
      </c>
      <c r="N402" t="str">
        <f t="shared" si="40"/>
        <v>August</v>
      </c>
      <c r="O402" t="str">
        <f>IFERROR(VLOOKUP(N402,FiscalYear[#All],2,0)," ")</f>
        <v>Q4</v>
      </c>
      <c r="P402" t="str">
        <f t="shared" si="41"/>
        <v>2016</v>
      </c>
    </row>
    <row r="403" spans="1:16" x14ac:dyDescent="0.35">
      <c r="A403" t="s">
        <v>903</v>
      </c>
      <c r="B403" t="s">
        <v>904</v>
      </c>
      <c r="C403" t="s">
        <v>18</v>
      </c>
      <c r="D403" t="s">
        <v>27</v>
      </c>
      <c r="E403" t="s">
        <v>20</v>
      </c>
      <c r="F403" t="s">
        <v>184</v>
      </c>
      <c r="G403" t="s">
        <v>47</v>
      </c>
      <c r="H403" s="1">
        <v>42450.242129629631</v>
      </c>
      <c r="I403" s="1" t="s">
        <v>23</v>
      </c>
      <c r="J403" s="17" t="str">
        <f t="shared" si="36"/>
        <v>Open</v>
      </c>
      <c r="K403">
        <f t="shared" ca="1" si="37"/>
        <v>1773</v>
      </c>
      <c r="L403" s="18">
        <f t="shared" ca="1" si="38"/>
        <v>2480.2541991898106</v>
      </c>
      <c r="M403" t="str">
        <f t="shared" si="39"/>
        <v/>
      </c>
      <c r="N403" t="str">
        <f t="shared" si="40"/>
        <v/>
      </c>
      <c r="O403" t="str">
        <f>IFERROR(VLOOKUP(N403,FiscalYear[#All],2,0)," ")</f>
        <v xml:space="preserve"> </v>
      </c>
      <c r="P403" t="str">
        <f t="shared" si="41"/>
        <v/>
      </c>
    </row>
    <row r="404" spans="1:16" x14ac:dyDescent="0.35">
      <c r="A404" t="s">
        <v>905</v>
      </c>
      <c r="B404" t="s">
        <v>906</v>
      </c>
      <c r="C404" t="s">
        <v>18</v>
      </c>
      <c r="D404" t="s">
        <v>27</v>
      </c>
      <c r="E404" t="s">
        <v>20</v>
      </c>
      <c r="F404" t="s">
        <v>21</v>
      </c>
      <c r="G404" t="s">
        <v>47</v>
      </c>
      <c r="H404" s="1">
        <v>42468</v>
      </c>
      <c r="I404" s="1">
        <v>42505</v>
      </c>
      <c r="J404" s="17" t="str">
        <f t="shared" si="36"/>
        <v>Filled</v>
      </c>
      <c r="K404">
        <f t="shared" ca="1" si="37"/>
        <v>26</v>
      </c>
      <c r="L404" s="18">
        <f t="shared" ca="1" si="38"/>
        <v>37</v>
      </c>
      <c r="M404" t="str">
        <f t="shared" si="39"/>
        <v>2016</v>
      </c>
      <c r="N404" t="str">
        <f t="shared" si="40"/>
        <v>May</v>
      </c>
      <c r="O404" t="str">
        <f>IFERROR(VLOOKUP(N404,FiscalYear[#All],2,0)," ")</f>
        <v>Q3</v>
      </c>
      <c r="P404" t="str">
        <f t="shared" si="41"/>
        <v>2016</v>
      </c>
    </row>
    <row r="405" spans="1:16" x14ac:dyDescent="0.35">
      <c r="A405" t="s">
        <v>907</v>
      </c>
      <c r="B405" t="s">
        <v>908</v>
      </c>
      <c r="C405" t="s">
        <v>18</v>
      </c>
      <c r="D405" t="s">
        <v>674</v>
      </c>
      <c r="E405" t="s">
        <v>674</v>
      </c>
      <c r="F405" t="s">
        <v>21</v>
      </c>
      <c r="G405" t="s">
        <v>47</v>
      </c>
      <c r="H405" s="1">
        <v>42474</v>
      </c>
      <c r="I405" s="1">
        <v>42706</v>
      </c>
      <c r="J405" s="17" t="str">
        <f t="shared" si="36"/>
        <v>Filled</v>
      </c>
      <c r="K405">
        <f t="shared" ca="1" si="37"/>
        <v>167</v>
      </c>
      <c r="L405" s="18">
        <f t="shared" ca="1" si="38"/>
        <v>232</v>
      </c>
      <c r="M405" t="str">
        <f t="shared" si="39"/>
        <v>2016</v>
      </c>
      <c r="N405" t="str">
        <f t="shared" si="40"/>
        <v>December</v>
      </c>
      <c r="O405" t="str">
        <f>IFERROR(VLOOKUP(N405,FiscalYear[#All],2,0)," ")</f>
        <v>Q1</v>
      </c>
      <c r="P405" t="str">
        <f t="shared" si="41"/>
        <v>2016</v>
      </c>
    </row>
    <row r="406" spans="1:16" x14ac:dyDescent="0.35">
      <c r="A406" t="s">
        <v>909</v>
      </c>
      <c r="B406" t="s">
        <v>910</v>
      </c>
      <c r="C406" t="s">
        <v>481</v>
      </c>
      <c r="D406" t="s">
        <v>27</v>
      </c>
      <c r="E406" t="s">
        <v>20</v>
      </c>
      <c r="F406" t="s">
        <v>28</v>
      </c>
      <c r="G406" t="s">
        <v>156</v>
      </c>
      <c r="H406" s="1">
        <v>42475</v>
      </c>
      <c r="I406" s="1">
        <v>42580</v>
      </c>
      <c r="J406" s="17" t="str">
        <f t="shared" si="36"/>
        <v>Filled</v>
      </c>
      <c r="K406">
        <f t="shared" ca="1" si="37"/>
        <v>76</v>
      </c>
      <c r="L406" s="18">
        <f t="shared" ca="1" si="38"/>
        <v>105</v>
      </c>
      <c r="M406" t="str">
        <f t="shared" si="39"/>
        <v>2016</v>
      </c>
      <c r="N406" t="str">
        <f t="shared" si="40"/>
        <v>July</v>
      </c>
      <c r="O406" t="str">
        <f>IFERROR(VLOOKUP(N406,FiscalYear[#All],2,0)," ")</f>
        <v>Q4</v>
      </c>
      <c r="P406" t="str">
        <f t="shared" si="41"/>
        <v>2016</v>
      </c>
    </row>
    <row r="407" spans="1:16" x14ac:dyDescent="0.35">
      <c r="A407" t="s">
        <v>911</v>
      </c>
      <c r="B407" t="s">
        <v>912</v>
      </c>
      <c r="C407" t="s">
        <v>18</v>
      </c>
      <c r="D407" t="s">
        <v>674</v>
      </c>
      <c r="E407" t="s">
        <v>674</v>
      </c>
      <c r="F407" t="s">
        <v>21</v>
      </c>
      <c r="G407" t="s">
        <v>47</v>
      </c>
      <c r="H407" s="1">
        <v>42475</v>
      </c>
      <c r="I407" s="1" t="s">
        <v>23</v>
      </c>
      <c r="J407" s="17" t="str">
        <f t="shared" si="36"/>
        <v>Open</v>
      </c>
      <c r="K407">
        <f t="shared" ca="1" si="37"/>
        <v>1754</v>
      </c>
      <c r="L407" s="18">
        <f t="shared" ca="1" si="38"/>
        <v>2455.4963288194413</v>
      </c>
      <c r="M407" t="str">
        <f t="shared" si="39"/>
        <v/>
      </c>
      <c r="N407" t="str">
        <f t="shared" si="40"/>
        <v/>
      </c>
      <c r="O407" t="str">
        <f>IFERROR(VLOOKUP(N407,FiscalYear[#All],2,0)," ")</f>
        <v xml:space="preserve"> </v>
      </c>
      <c r="P407" t="str">
        <f t="shared" si="41"/>
        <v/>
      </c>
    </row>
    <row r="408" spans="1:16" x14ac:dyDescent="0.35">
      <c r="A408" t="s">
        <v>913</v>
      </c>
      <c r="B408" t="s">
        <v>914</v>
      </c>
      <c r="C408" t="s">
        <v>915</v>
      </c>
      <c r="D408" t="s">
        <v>674</v>
      </c>
      <c r="E408" t="s">
        <v>674</v>
      </c>
      <c r="F408" t="s">
        <v>824</v>
      </c>
      <c r="G408" t="s">
        <v>22</v>
      </c>
      <c r="H408" s="1">
        <v>42479</v>
      </c>
      <c r="I408" s="1">
        <v>42531</v>
      </c>
      <c r="J408" s="17" t="str">
        <f t="shared" si="36"/>
        <v>Filled</v>
      </c>
      <c r="K408">
        <f t="shared" ca="1" si="37"/>
        <v>39</v>
      </c>
      <c r="L408" s="18">
        <f t="shared" ca="1" si="38"/>
        <v>52</v>
      </c>
      <c r="M408" t="str">
        <f t="shared" si="39"/>
        <v>2016</v>
      </c>
      <c r="N408" t="str">
        <f t="shared" si="40"/>
        <v>June</v>
      </c>
      <c r="O408" t="str">
        <f>IFERROR(VLOOKUP(N408,FiscalYear[#All],2,0)," ")</f>
        <v>Q3</v>
      </c>
      <c r="P408" t="str">
        <f t="shared" si="41"/>
        <v>2016</v>
      </c>
    </row>
    <row r="409" spans="1:16" x14ac:dyDescent="0.35">
      <c r="A409" t="s">
        <v>916</v>
      </c>
      <c r="B409" t="s">
        <v>917</v>
      </c>
      <c r="C409" t="s">
        <v>481</v>
      </c>
      <c r="D409" t="s">
        <v>27</v>
      </c>
      <c r="E409" t="s">
        <v>20</v>
      </c>
      <c r="F409" t="s">
        <v>521</v>
      </c>
      <c r="G409" t="s">
        <v>22</v>
      </c>
      <c r="H409" s="1">
        <v>42485</v>
      </c>
      <c r="I409" s="1" t="s">
        <v>23</v>
      </c>
      <c r="J409" s="17" t="str">
        <f t="shared" si="36"/>
        <v>Open</v>
      </c>
      <c r="K409">
        <f t="shared" ca="1" si="37"/>
        <v>1748</v>
      </c>
      <c r="L409" s="18">
        <f t="shared" ca="1" si="38"/>
        <v>2445.4963288194413</v>
      </c>
      <c r="M409" t="str">
        <f t="shared" si="39"/>
        <v/>
      </c>
      <c r="N409" t="str">
        <f t="shared" si="40"/>
        <v/>
      </c>
      <c r="O409" t="str">
        <f>IFERROR(VLOOKUP(N409,FiscalYear[#All],2,0)," ")</f>
        <v xml:space="preserve"> </v>
      </c>
      <c r="P409" t="str">
        <f t="shared" si="41"/>
        <v/>
      </c>
    </row>
    <row r="410" spans="1:16" x14ac:dyDescent="0.35">
      <c r="A410" t="s">
        <v>918</v>
      </c>
      <c r="B410" t="s">
        <v>919</v>
      </c>
      <c r="C410" t="s">
        <v>481</v>
      </c>
      <c r="D410" t="s">
        <v>27</v>
      </c>
      <c r="E410" t="s">
        <v>20</v>
      </c>
      <c r="F410" t="s">
        <v>28</v>
      </c>
      <c r="G410" t="s">
        <v>156</v>
      </c>
      <c r="H410" s="1">
        <v>42488</v>
      </c>
      <c r="I410" s="1">
        <v>42586</v>
      </c>
      <c r="J410" s="17" t="str">
        <f t="shared" si="36"/>
        <v>Filled</v>
      </c>
      <c r="K410">
        <f t="shared" ca="1" si="37"/>
        <v>71</v>
      </c>
      <c r="L410" s="18">
        <f t="shared" ca="1" si="38"/>
        <v>98</v>
      </c>
      <c r="M410" t="str">
        <f t="shared" si="39"/>
        <v>2016</v>
      </c>
      <c r="N410" t="str">
        <f t="shared" si="40"/>
        <v>August</v>
      </c>
      <c r="O410" t="str">
        <f>IFERROR(VLOOKUP(N410,FiscalYear[#All],2,0)," ")</f>
        <v>Q4</v>
      </c>
      <c r="P410" t="str">
        <f t="shared" si="41"/>
        <v>2016</v>
      </c>
    </row>
    <row r="411" spans="1:16" x14ac:dyDescent="0.35">
      <c r="A411" t="s">
        <v>920</v>
      </c>
      <c r="B411" t="s">
        <v>921</v>
      </c>
      <c r="C411" t="s">
        <v>18</v>
      </c>
      <c r="D411" t="s">
        <v>27</v>
      </c>
      <c r="E411" t="s">
        <v>20</v>
      </c>
      <c r="F411" t="s">
        <v>21</v>
      </c>
      <c r="G411" t="s">
        <v>47</v>
      </c>
      <c r="H411" s="1">
        <v>42491</v>
      </c>
      <c r="I411" s="1" t="s">
        <v>23</v>
      </c>
      <c r="J411" s="17" t="str">
        <f t="shared" si="36"/>
        <v>Open</v>
      </c>
      <c r="K411">
        <f t="shared" ca="1" si="37"/>
        <v>1743</v>
      </c>
      <c r="L411" s="18">
        <f t="shared" ca="1" si="38"/>
        <v>2439.4963288194413</v>
      </c>
      <c r="M411" t="str">
        <f t="shared" si="39"/>
        <v/>
      </c>
      <c r="N411" t="str">
        <f t="shared" si="40"/>
        <v/>
      </c>
      <c r="O411" t="str">
        <f>IFERROR(VLOOKUP(N411,FiscalYear[#All],2,0)," ")</f>
        <v xml:space="preserve"> </v>
      </c>
      <c r="P411" t="str">
        <f t="shared" si="41"/>
        <v/>
      </c>
    </row>
    <row r="412" spans="1:16" x14ac:dyDescent="0.35">
      <c r="A412" t="s">
        <v>922</v>
      </c>
      <c r="B412" t="s">
        <v>923</v>
      </c>
      <c r="C412" t="s">
        <v>481</v>
      </c>
      <c r="D412" t="s">
        <v>27</v>
      </c>
      <c r="E412" t="s">
        <v>20</v>
      </c>
      <c r="F412" t="s">
        <v>521</v>
      </c>
      <c r="G412" t="s">
        <v>47</v>
      </c>
      <c r="H412" s="1">
        <v>42503</v>
      </c>
      <c r="I412" s="1">
        <v>42702</v>
      </c>
      <c r="J412" s="17" t="str">
        <f t="shared" si="36"/>
        <v>Filled</v>
      </c>
      <c r="K412">
        <f t="shared" ca="1" si="37"/>
        <v>142</v>
      </c>
      <c r="L412" s="18">
        <f t="shared" ca="1" si="38"/>
        <v>199</v>
      </c>
      <c r="M412" t="str">
        <f t="shared" si="39"/>
        <v>2016</v>
      </c>
      <c r="N412" t="str">
        <f t="shared" si="40"/>
        <v>November</v>
      </c>
      <c r="O412" t="str">
        <f>IFERROR(VLOOKUP(N412,FiscalYear[#All],2,0)," ")</f>
        <v>Q1</v>
      </c>
      <c r="P412" t="str">
        <f t="shared" si="41"/>
        <v>2016</v>
      </c>
    </row>
    <row r="413" spans="1:16" x14ac:dyDescent="0.35">
      <c r="A413" t="s">
        <v>924</v>
      </c>
      <c r="B413" t="s">
        <v>925</v>
      </c>
      <c r="C413" t="s">
        <v>481</v>
      </c>
      <c r="D413" t="s">
        <v>27</v>
      </c>
      <c r="E413" t="s">
        <v>20</v>
      </c>
      <c r="F413" t="s">
        <v>72</v>
      </c>
      <c r="G413" t="s">
        <v>22</v>
      </c>
      <c r="H413" s="1">
        <v>42513</v>
      </c>
      <c r="I413" s="1">
        <v>42582</v>
      </c>
      <c r="J413" s="17" t="str">
        <f t="shared" si="36"/>
        <v>Filled</v>
      </c>
      <c r="K413">
        <f t="shared" ca="1" si="37"/>
        <v>50</v>
      </c>
      <c r="L413" s="18">
        <f t="shared" ca="1" si="38"/>
        <v>69</v>
      </c>
      <c r="M413" t="str">
        <f t="shared" si="39"/>
        <v>2016</v>
      </c>
      <c r="N413" t="str">
        <f t="shared" si="40"/>
        <v>July</v>
      </c>
      <c r="O413" t="str">
        <f>IFERROR(VLOOKUP(N413,FiscalYear[#All],2,0)," ")</f>
        <v>Q4</v>
      </c>
      <c r="P413" t="str">
        <f t="shared" si="41"/>
        <v>2016</v>
      </c>
    </row>
    <row r="414" spans="1:16" x14ac:dyDescent="0.35">
      <c r="A414" t="s">
        <v>926</v>
      </c>
      <c r="B414" t="s">
        <v>927</v>
      </c>
      <c r="C414" t="s">
        <v>481</v>
      </c>
      <c r="D414" t="s">
        <v>27</v>
      </c>
      <c r="E414" t="s">
        <v>20</v>
      </c>
      <c r="F414" t="s">
        <v>521</v>
      </c>
      <c r="G414" t="s">
        <v>22</v>
      </c>
      <c r="H414" s="1">
        <v>42513</v>
      </c>
      <c r="I414" s="1">
        <v>42637</v>
      </c>
      <c r="J414" s="17" t="str">
        <f t="shared" si="36"/>
        <v>Filled</v>
      </c>
      <c r="K414">
        <f t="shared" ca="1" si="37"/>
        <v>90</v>
      </c>
      <c r="L414" s="18">
        <f t="shared" ca="1" si="38"/>
        <v>124</v>
      </c>
      <c r="M414" t="str">
        <f t="shared" si="39"/>
        <v>2016</v>
      </c>
      <c r="N414" t="str">
        <f t="shared" si="40"/>
        <v>September</v>
      </c>
      <c r="O414" t="str">
        <f>IFERROR(VLOOKUP(N414,FiscalYear[#All],2,0)," ")</f>
        <v>Q4</v>
      </c>
      <c r="P414" t="str">
        <f t="shared" si="41"/>
        <v>2016</v>
      </c>
    </row>
    <row r="415" spans="1:16" x14ac:dyDescent="0.35">
      <c r="A415" t="s">
        <v>928</v>
      </c>
      <c r="B415" t="s">
        <v>929</v>
      </c>
      <c r="C415" t="s">
        <v>481</v>
      </c>
      <c r="D415" t="s">
        <v>27</v>
      </c>
      <c r="E415" t="s">
        <v>20</v>
      </c>
      <c r="F415" t="s">
        <v>350</v>
      </c>
      <c r="G415" t="s">
        <v>47</v>
      </c>
      <c r="H415" s="1">
        <v>42514</v>
      </c>
      <c r="I415" s="1">
        <v>42666</v>
      </c>
      <c r="J415" s="17" t="str">
        <f t="shared" si="36"/>
        <v>Filled</v>
      </c>
      <c r="K415">
        <f t="shared" ca="1" si="37"/>
        <v>109</v>
      </c>
      <c r="L415" s="18">
        <f t="shared" ca="1" si="38"/>
        <v>152</v>
      </c>
      <c r="M415" t="str">
        <f t="shared" si="39"/>
        <v>2016</v>
      </c>
      <c r="N415" t="str">
        <f t="shared" si="40"/>
        <v>October</v>
      </c>
      <c r="O415" t="str">
        <f>IFERROR(VLOOKUP(N415,FiscalYear[#All],2,0)," ")</f>
        <v>Q1</v>
      </c>
      <c r="P415" t="str">
        <f t="shared" si="41"/>
        <v>2016</v>
      </c>
    </row>
    <row r="416" spans="1:16" x14ac:dyDescent="0.35">
      <c r="A416" t="s">
        <v>930</v>
      </c>
      <c r="B416" t="s">
        <v>931</v>
      </c>
      <c r="C416" t="s">
        <v>481</v>
      </c>
      <c r="D416" t="s">
        <v>27</v>
      </c>
      <c r="E416" t="s">
        <v>20</v>
      </c>
      <c r="F416" t="s">
        <v>72</v>
      </c>
      <c r="G416" t="s">
        <v>47</v>
      </c>
      <c r="H416" s="1">
        <v>42516</v>
      </c>
      <c r="I416" s="1">
        <v>42577</v>
      </c>
      <c r="J416" s="17" t="str">
        <f t="shared" si="36"/>
        <v>Filled</v>
      </c>
      <c r="K416">
        <f t="shared" ca="1" si="37"/>
        <v>44</v>
      </c>
      <c r="L416" s="18">
        <f t="shared" ca="1" si="38"/>
        <v>61</v>
      </c>
      <c r="M416" t="str">
        <f t="shared" si="39"/>
        <v>2016</v>
      </c>
      <c r="N416" t="str">
        <f t="shared" si="40"/>
        <v>July</v>
      </c>
      <c r="O416" t="str">
        <f>IFERROR(VLOOKUP(N416,FiscalYear[#All],2,0)," ")</f>
        <v>Q4</v>
      </c>
      <c r="P416" t="str">
        <f t="shared" si="41"/>
        <v>2016</v>
      </c>
    </row>
    <row r="417" spans="1:16" x14ac:dyDescent="0.35">
      <c r="A417" t="s">
        <v>932</v>
      </c>
      <c r="B417" t="s">
        <v>933</v>
      </c>
      <c r="C417" t="s">
        <v>481</v>
      </c>
      <c r="D417" t="s">
        <v>27</v>
      </c>
      <c r="E417" t="s">
        <v>20</v>
      </c>
      <c r="F417" t="s">
        <v>72</v>
      </c>
      <c r="G417" t="s">
        <v>47</v>
      </c>
      <c r="H417" s="1">
        <v>42516</v>
      </c>
      <c r="I417" s="1">
        <v>42717</v>
      </c>
      <c r="J417" s="17" t="str">
        <f t="shared" si="36"/>
        <v>Filled</v>
      </c>
      <c r="K417">
        <f t="shared" ca="1" si="37"/>
        <v>144</v>
      </c>
      <c r="L417" s="18">
        <f t="shared" ca="1" si="38"/>
        <v>201</v>
      </c>
      <c r="M417" t="str">
        <f t="shared" si="39"/>
        <v>2016</v>
      </c>
      <c r="N417" t="str">
        <f t="shared" si="40"/>
        <v>December</v>
      </c>
      <c r="O417" t="str">
        <f>IFERROR(VLOOKUP(N417,FiscalYear[#All],2,0)," ")</f>
        <v>Q1</v>
      </c>
      <c r="P417" t="str">
        <f t="shared" si="41"/>
        <v>2016</v>
      </c>
    </row>
    <row r="418" spans="1:16" x14ac:dyDescent="0.35">
      <c r="A418" t="s">
        <v>934</v>
      </c>
      <c r="B418" t="s">
        <v>935</v>
      </c>
      <c r="C418" t="s">
        <v>481</v>
      </c>
      <c r="D418" t="s">
        <v>27</v>
      </c>
      <c r="E418" t="s">
        <v>20</v>
      </c>
      <c r="F418" t="s">
        <v>72</v>
      </c>
      <c r="G418" t="s">
        <v>22</v>
      </c>
      <c r="H418" s="1">
        <v>42521</v>
      </c>
      <c r="I418" s="1">
        <v>42540</v>
      </c>
      <c r="J418" s="17" t="str">
        <f t="shared" si="36"/>
        <v>Filled</v>
      </c>
      <c r="K418">
        <f t="shared" ca="1" si="37"/>
        <v>14</v>
      </c>
      <c r="L418" s="18">
        <f t="shared" ca="1" si="38"/>
        <v>19</v>
      </c>
      <c r="M418" t="str">
        <f t="shared" si="39"/>
        <v>2016</v>
      </c>
      <c r="N418" t="str">
        <f t="shared" si="40"/>
        <v>June</v>
      </c>
      <c r="O418" t="str">
        <f>IFERROR(VLOOKUP(N418,FiscalYear[#All],2,0)," ")</f>
        <v>Q3</v>
      </c>
      <c r="P418" t="str">
        <f t="shared" si="41"/>
        <v>2016</v>
      </c>
    </row>
    <row r="419" spans="1:16" x14ac:dyDescent="0.35">
      <c r="A419" t="s">
        <v>936</v>
      </c>
      <c r="B419" t="s">
        <v>937</v>
      </c>
      <c r="C419" t="s">
        <v>481</v>
      </c>
      <c r="D419" t="s">
        <v>27</v>
      </c>
      <c r="E419" t="s">
        <v>20</v>
      </c>
      <c r="F419" t="s">
        <v>660</v>
      </c>
      <c r="G419" t="s">
        <v>22</v>
      </c>
      <c r="H419" s="1">
        <v>42522</v>
      </c>
      <c r="I419" s="1">
        <v>42623</v>
      </c>
      <c r="J419" s="17" t="str">
        <f t="shared" si="36"/>
        <v>Filled</v>
      </c>
      <c r="K419">
        <f t="shared" ca="1" si="37"/>
        <v>73</v>
      </c>
      <c r="L419" s="18">
        <f t="shared" ca="1" si="38"/>
        <v>101</v>
      </c>
      <c r="M419" t="str">
        <f t="shared" si="39"/>
        <v>2016</v>
      </c>
      <c r="N419" t="str">
        <f t="shared" si="40"/>
        <v>September</v>
      </c>
      <c r="O419" t="str">
        <f>IFERROR(VLOOKUP(N419,FiscalYear[#All],2,0)," ")</f>
        <v>Q4</v>
      </c>
      <c r="P419" t="str">
        <f t="shared" si="41"/>
        <v>2016</v>
      </c>
    </row>
    <row r="420" spans="1:16" x14ac:dyDescent="0.35">
      <c r="A420" t="s">
        <v>938</v>
      </c>
      <c r="B420" t="s">
        <v>939</v>
      </c>
      <c r="C420" t="s">
        <v>481</v>
      </c>
      <c r="D420" t="s">
        <v>27</v>
      </c>
      <c r="E420" t="s">
        <v>20</v>
      </c>
      <c r="F420" t="s">
        <v>72</v>
      </c>
      <c r="G420" t="s">
        <v>47</v>
      </c>
      <c r="H420" s="1">
        <v>42527</v>
      </c>
      <c r="I420" s="1">
        <v>42536</v>
      </c>
      <c r="J420" s="17" t="str">
        <f t="shared" si="36"/>
        <v>Filled</v>
      </c>
      <c r="K420">
        <f t="shared" ca="1" si="37"/>
        <v>8</v>
      </c>
      <c r="L420" s="18">
        <f t="shared" ca="1" si="38"/>
        <v>9</v>
      </c>
      <c r="M420" t="str">
        <f t="shared" si="39"/>
        <v>2016</v>
      </c>
      <c r="N420" t="str">
        <f t="shared" si="40"/>
        <v>June</v>
      </c>
      <c r="O420" t="str">
        <f>IFERROR(VLOOKUP(N420,FiscalYear[#All],2,0)," ")</f>
        <v>Q3</v>
      </c>
      <c r="P420" t="str">
        <f t="shared" si="41"/>
        <v>2016</v>
      </c>
    </row>
    <row r="421" spans="1:16" x14ac:dyDescent="0.35">
      <c r="A421" t="s">
        <v>940</v>
      </c>
      <c r="B421" t="s">
        <v>941</v>
      </c>
      <c r="C421" t="s">
        <v>481</v>
      </c>
      <c r="D421" t="s">
        <v>27</v>
      </c>
      <c r="E421" t="s">
        <v>20</v>
      </c>
      <c r="F421" t="s">
        <v>28</v>
      </c>
      <c r="G421" t="s">
        <v>22</v>
      </c>
      <c r="H421" s="1">
        <v>42527</v>
      </c>
      <c r="I421" s="1" t="s">
        <v>23</v>
      </c>
      <c r="J421" s="17" t="str">
        <f t="shared" si="36"/>
        <v>Open</v>
      </c>
      <c r="K421">
        <f t="shared" ca="1" si="37"/>
        <v>1718</v>
      </c>
      <c r="L421" s="18">
        <f t="shared" ca="1" si="38"/>
        <v>2403.4963288194413</v>
      </c>
      <c r="M421" t="str">
        <f t="shared" si="39"/>
        <v/>
      </c>
      <c r="N421" t="str">
        <f t="shared" si="40"/>
        <v/>
      </c>
      <c r="O421" t="str">
        <f>IFERROR(VLOOKUP(N421,FiscalYear[#All],2,0)," ")</f>
        <v xml:space="preserve"> </v>
      </c>
      <c r="P421" t="str">
        <f t="shared" si="41"/>
        <v/>
      </c>
    </row>
    <row r="422" spans="1:16" x14ac:dyDescent="0.35">
      <c r="A422" t="s">
        <v>942</v>
      </c>
      <c r="B422" t="s">
        <v>943</v>
      </c>
      <c r="C422" t="s">
        <v>481</v>
      </c>
      <c r="D422" t="s">
        <v>27</v>
      </c>
      <c r="E422" t="s">
        <v>20</v>
      </c>
      <c r="F422" t="s">
        <v>72</v>
      </c>
      <c r="G422" t="s">
        <v>22</v>
      </c>
      <c r="H422" s="1">
        <v>42527</v>
      </c>
      <c r="I422" s="1">
        <v>42581</v>
      </c>
      <c r="J422" s="17" t="str">
        <f t="shared" si="36"/>
        <v>Filled</v>
      </c>
      <c r="K422">
        <f t="shared" ca="1" si="37"/>
        <v>40</v>
      </c>
      <c r="L422" s="18">
        <f t="shared" ca="1" si="38"/>
        <v>54</v>
      </c>
      <c r="M422" t="str">
        <f t="shared" si="39"/>
        <v>2016</v>
      </c>
      <c r="N422" t="str">
        <f t="shared" si="40"/>
        <v>July</v>
      </c>
      <c r="O422" t="str">
        <f>IFERROR(VLOOKUP(N422,FiscalYear[#All],2,0)," ")</f>
        <v>Q4</v>
      </c>
      <c r="P422" t="str">
        <f t="shared" si="41"/>
        <v>2016</v>
      </c>
    </row>
    <row r="423" spans="1:16" x14ac:dyDescent="0.35">
      <c r="A423" t="s">
        <v>944</v>
      </c>
      <c r="B423" t="s">
        <v>945</v>
      </c>
      <c r="C423" t="s">
        <v>481</v>
      </c>
      <c r="D423" t="s">
        <v>27</v>
      </c>
      <c r="E423" t="s">
        <v>20</v>
      </c>
      <c r="F423" t="s">
        <v>72</v>
      </c>
      <c r="G423" t="s">
        <v>22</v>
      </c>
      <c r="H423" s="1">
        <v>42529</v>
      </c>
      <c r="I423" s="1">
        <v>42559</v>
      </c>
      <c r="J423" s="17" t="str">
        <f t="shared" si="36"/>
        <v>Filled</v>
      </c>
      <c r="K423">
        <f t="shared" ca="1" si="37"/>
        <v>23</v>
      </c>
      <c r="L423" s="18">
        <f t="shared" ca="1" si="38"/>
        <v>30</v>
      </c>
      <c r="M423" t="str">
        <f t="shared" si="39"/>
        <v>2016</v>
      </c>
      <c r="N423" t="str">
        <f t="shared" si="40"/>
        <v>July</v>
      </c>
      <c r="O423" t="str">
        <f>IFERROR(VLOOKUP(N423,FiscalYear[#All],2,0)," ")</f>
        <v>Q4</v>
      </c>
      <c r="P423" t="str">
        <f t="shared" si="41"/>
        <v>2016</v>
      </c>
    </row>
    <row r="424" spans="1:16" x14ac:dyDescent="0.35">
      <c r="A424" t="s">
        <v>946</v>
      </c>
      <c r="B424" t="s">
        <v>947</v>
      </c>
      <c r="C424" t="s">
        <v>18</v>
      </c>
      <c r="D424" t="s">
        <v>27</v>
      </c>
      <c r="E424" t="s">
        <v>20</v>
      </c>
      <c r="F424" t="s">
        <v>21</v>
      </c>
      <c r="G424" t="s">
        <v>47</v>
      </c>
      <c r="H424" s="1">
        <v>42532</v>
      </c>
      <c r="I424" s="1">
        <v>42666</v>
      </c>
      <c r="J424" s="17" t="str">
        <f t="shared" si="36"/>
        <v>Filled</v>
      </c>
      <c r="K424">
        <f t="shared" ca="1" si="37"/>
        <v>95</v>
      </c>
      <c r="L424" s="18">
        <f t="shared" ca="1" si="38"/>
        <v>134</v>
      </c>
      <c r="M424" t="str">
        <f t="shared" si="39"/>
        <v>2016</v>
      </c>
      <c r="N424" t="str">
        <f t="shared" si="40"/>
        <v>October</v>
      </c>
      <c r="O424" t="str">
        <f>IFERROR(VLOOKUP(N424,FiscalYear[#All],2,0)," ")</f>
        <v>Q1</v>
      </c>
      <c r="P424" t="str">
        <f t="shared" si="41"/>
        <v>2016</v>
      </c>
    </row>
    <row r="425" spans="1:16" x14ac:dyDescent="0.35">
      <c r="A425" t="s">
        <v>948</v>
      </c>
      <c r="B425" t="s">
        <v>949</v>
      </c>
      <c r="C425" t="s">
        <v>181</v>
      </c>
      <c r="D425" t="s">
        <v>27</v>
      </c>
      <c r="E425" t="s">
        <v>20</v>
      </c>
      <c r="F425" t="s">
        <v>46</v>
      </c>
      <c r="G425" t="s">
        <v>22</v>
      </c>
      <c r="H425" s="1">
        <v>42535</v>
      </c>
      <c r="I425" s="1">
        <v>42643</v>
      </c>
      <c r="J425" s="17" t="str">
        <f t="shared" si="36"/>
        <v>Filled</v>
      </c>
      <c r="K425">
        <f t="shared" ca="1" si="37"/>
        <v>79</v>
      </c>
      <c r="L425" s="18">
        <f t="shared" ca="1" si="38"/>
        <v>108</v>
      </c>
      <c r="M425" t="str">
        <f t="shared" si="39"/>
        <v>2016</v>
      </c>
      <c r="N425" t="str">
        <f t="shared" si="40"/>
        <v>September</v>
      </c>
      <c r="O425" t="str">
        <f>IFERROR(VLOOKUP(N425,FiscalYear[#All],2,0)," ")</f>
        <v>Q4</v>
      </c>
      <c r="P425" t="str">
        <f t="shared" si="41"/>
        <v>2016</v>
      </c>
    </row>
    <row r="426" spans="1:16" x14ac:dyDescent="0.35">
      <c r="A426" t="s">
        <v>950</v>
      </c>
      <c r="B426" t="s">
        <v>951</v>
      </c>
      <c r="C426" t="s">
        <v>481</v>
      </c>
      <c r="D426" t="s">
        <v>27</v>
      </c>
      <c r="E426" t="s">
        <v>20</v>
      </c>
      <c r="F426" t="s">
        <v>660</v>
      </c>
      <c r="G426" t="s">
        <v>22</v>
      </c>
      <c r="H426" s="1">
        <v>42535</v>
      </c>
      <c r="I426" s="1">
        <v>42593</v>
      </c>
      <c r="J426" s="17" t="str">
        <f t="shared" si="36"/>
        <v>Filled</v>
      </c>
      <c r="K426">
        <f t="shared" ca="1" si="37"/>
        <v>43</v>
      </c>
      <c r="L426" s="18">
        <f t="shared" ca="1" si="38"/>
        <v>58</v>
      </c>
      <c r="M426" t="str">
        <f t="shared" si="39"/>
        <v>2016</v>
      </c>
      <c r="N426" t="str">
        <f t="shared" si="40"/>
        <v>August</v>
      </c>
      <c r="O426" t="str">
        <f>IFERROR(VLOOKUP(N426,FiscalYear[#All],2,0)," ")</f>
        <v>Q4</v>
      </c>
      <c r="P426" t="str">
        <f t="shared" si="41"/>
        <v>2016</v>
      </c>
    </row>
    <row r="427" spans="1:16" x14ac:dyDescent="0.35">
      <c r="A427" t="s">
        <v>952</v>
      </c>
      <c r="B427" t="s">
        <v>953</v>
      </c>
      <c r="C427" t="s">
        <v>481</v>
      </c>
      <c r="D427" t="s">
        <v>27</v>
      </c>
      <c r="E427" t="s">
        <v>20</v>
      </c>
      <c r="F427" t="s">
        <v>72</v>
      </c>
      <c r="G427" t="s">
        <v>22</v>
      </c>
      <c r="H427" s="1">
        <v>42536</v>
      </c>
      <c r="I427" s="1">
        <v>42628</v>
      </c>
      <c r="J427" s="17" t="str">
        <f t="shared" si="36"/>
        <v>Filled</v>
      </c>
      <c r="K427">
        <f t="shared" ca="1" si="37"/>
        <v>67</v>
      </c>
      <c r="L427" s="18">
        <f t="shared" ca="1" si="38"/>
        <v>92</v>
      </c>
      <c r="M427" t="str">
        <f t="shared" si="39"/>
        <v>2016</v>
      </c>
      <c r="N427" t="str">
        <f t="shared" si="40"/>
        <v>September</v>
      </c>
      <c r="O427" t="str">
        <f>IFERROR(VLOOKUP(N427,FiscalYear[#All],2,0)," ")</f>
        <v>Q4</v>
      </c>
      <c r="P427" t="str">
        <f t="shared" si="41"/>
        <v>2016</v>
      </c>
    </row>
    <row r="428" spans="1:16" x14ac:dyDescent="0.35">
      <c r="A428" t="s">
        <v>954</v>
      </c>
      <c r="B428" t="s">
        <v>955</v>
      </c>
      <c r="C428" t="s">
        <v>481</v>
      </c>
      <c r="D428" t="s">
        <v>27</v>
      </c>
      <c r="E428" t="s">
        <v>20</v>
      </c>
      <c r="F428" t="s">
        <v>28</v>
      </c>
      <c r="G428" t="s">
        <v>22</v>
      </c>
      <c r="H428" s="1">
        <v>42536</v>
      </c>
      <c r="I428" s="1">
        <v>42589</v>
      </c>
      <c r="J428" s="17" t="str">
        <f t="shared" si="36"/>
        <v>Filled</v>
      </c>
      <c r="K428">
        <f t="shared" ca="1" si="37"/>
        <v>38</v>
      </c>
      <c r="L428" s="18">
        <f t="shared" ca="1" si="38"/>
        <v>53</v>
      </c>
      <c r="M428" t="str">
        <f t="shared" si="39"/>
        <v>2016</v>
      </c>
      <c r="N428" t="str">
        <f t="shared" si="40"/>
        <v>August</v>
      </c>
      <c r="O428" t="str">
        <f>IFERROR(VLOOKUP(N428,FiscalYear[#All],2,0)," ")</f>
        <v>Q4</v>
      </c>
      <c r="P428" t="str">
        <f t="shared" si="41"/>
        <v>2016</v>
      </c>
    </row>
    <row r="429" spans="1:16" x14ac:dyDescent="0.35">
      <c r="A429" t="s">
        <v>956</v>
      </c>
      <c r="B429" t="s">
        <v>957</v>
      </c>
      <c r="C429" t="s">
        <v>481</v>
      </c>
      <c r="D429" t="s">
        <v>27</v>
      </c>
      <c r="E429" t="s">
        <v>20</v>
      </c>
      <c r="F429" t="s">
        <v>72</v>
      </c>
      <c r="G429" t="s">
        <v>22</v>
      </c>
      <c r="H429" s="1">
        <v>42541</v>
      </c>
      <c r="I429" s="1">
        <v>42636</v>
      </c>
      <c r="J429" s="17" t="str">
        <f t="shared" si="36"/>
        <v>Filled</v>
      </c>
      <c r="K429">
        <f t="shared" ca="1" si="37"/>
        <v>70</v>
      </c>
      <c r="L429" s="18">
        <f t="shared" ca="1" si="38"/>
        <v>95</v>
      </c>
      <c r="M429" t="str">
        <f t="shared" si="39"/>
        <v>2016</v>
      </c>
      <c r="N429" t="str">
        <f t="shared" si="40"/>
        <v>September</v>
      </c>
      <c r="O429" t="str">
        <f>IFERROR(VLOOKUP(N429,FiscalYear[#All],2,0)," ")</f>
        <v>Q4</v>
      </c>
      <c r="P429" t="str">
        <f t="shared" si="41"/>
        <v>2016</v>
      </c>
    </row>
    <row r="430" spans="1:16" x14ac:dyDescent="0.35">
      <c r="A430" t="s">
        <v>958</v>
      </c>
      <c r="B430" t="s">
        <v>959</v>
      </c>
      <c r="C430" t="s">
        <v>481</v>
      </c>
      <c r="D430" t="s">
        <v>27</v>
      </c>
      <c r="E430" t="s">
        <v>20</v>
      </c>
      <c r="F430" t="s">
        <v>72</v>
      </c>
      <c r="G430" t="s">
        <v>156</v>
      </c>
      <c r="H430" s="1">
        <v>42542</v>
      </c>
      <c r="I430" s="1">
        <v>42714</v>
      </c>
      <c r="J430" s="17" t="str">
        <f t="shared" si="36"/>
        <v>Filled</v>
      </c>
      <c r="K430">
        <f t="shared" ca="1" si="37"/>
        <v>124</v>
      </c>
      <c r="L430" s="18">
        <f t="shared" ca="1" si="38"/>
        <v>172</v>
      </c>
      <c r="M430" t="str">
        <f t="shared" si="39"/>
        <v>2016</v>
      </c>
      <c r="N430" t="str">
        <f t="shared" si="40"/>
        <v>December</v>
      </c>
      <c r="O430" t="str">
        <f>IFERROR(VLOOKUP(N430,FiscalYear[#All],2,0)," ")</f>
        <v>Q1</v>
      </c>
      <c r="P430" t="str">
        <f t="shared" si="41"/>
        <v>2016</v>
      </c>
    </row>
    <row r="431" spans="1:16" x14ac:dyDescent="0.35">
      <c r="A431" t="s">
        <v>960</v>
      </c>
      <c r="B431" t="s">
        <v>961</v>
      </c>
      <c r="C431" t="s">
        <v>481</v>
      </c>
      <c r="D431" t="s">
        <v>27</v>
      </c>
      <c r="E431" t="s">
        <v>20</v>
      </c>
      <c r="F431" t="s">
        <v>28</v>
      </c>
      <c r="G431" t="s">
        <v>22</v>
      </c>
      <c r="H431" s="1">
        <v>42543</v>
      </c>
      <c r="I431" s="1" t="s">
        <v>23</v>
      </c>
      <c r="J431" s="17" t="str">
        <f t="shared" si="36"/>
        <v>Open</v>
      </c>
      <c r="K431">
        <f t="shared" ca="1" si="37"/>
        <v>1706</v>
      </c>
      <c r="L431" s="18">
        <f t="shared" ca="1" si="38"/>
        <v>2387.4963288194413</v>
      </c>
      <c r="M431" t="str">
        <f t="shared" si="39"/>
        <v/>
      </c>
      <c r="N431" t="str">
        <f t="shared" si="40"/>
        <v/>
      </c>
      <c r="O431" t="str">
        <f>IFERROR(VLOOKUP(N431,FiscalYear[#All],2,0)," ")</f>
        <v xml:space="preserve"> </v>
      </c>
      <c r="P431" t="str">
        <f t="shared" si="41"/>
        <v/>
      </c>
    </row>
    <row r="432" spans="1:16" x14ac:dyDescent="0.35">
      <c r="A432" t="s">
        <v>962</v>
      </c>
      <c r="B432" t="s">
        <v>963</v>
      </c>
      <c r="C432" t="s">
        <v>481</v>
      </c>
      <c r="D432" t="s">
        <v>27</v>
      </c>
      <c r="E432" t="s">
        <v>20</v>
      </c>
      <c r="F432" t="s">
        <v>678</v>
      </c>
      <c r="G432" t="s">
        <v>22</v>
      </c>
      <c r="H432" s="1">
        <v>42543</v>
      </c>
      <c r="I432" s="1">
        <v>42725</v>
      </c>
      <c r="J432" s="17" t="str">
        <f t="shared" si="36"/>
        <v>Filled</v>
      </c>
      <c r="K432">
        <f t="shared" ca="1" si="37"/>
        <v>131</v>
      </c>
      <c r="L432" s="18">
        <f t="shared" ca="1" si="38"/>
        <v>182</v>
      </c>
      <c r="M432" t="str">
        <f t="shared" si="39"/>
        <v>2016</v>
      </c>
      <c r="N432" t="str">
        <f t="shared" si="40"/>
        <v>December</v>
      </c>
      <c r="O432" t="str">
        <f>IFERROR(VLOOKUP(N432,FiscalYear[#All],2,0)," ")</f>
        <v>Q1</v>
      </c>
      <c r="P432" t="str">
        <f t="shared" si="41"/>
        <v>2016</v>
      </c>
    </row>
    <row r="433" spans="1:16" x14ac:dyDescent="0.35">
      <c r="A433" t="s">
        <v>964</v>
      </c>
      <c r="B433" t="s">
        <v>965</v>
      </c>
      <c r="C433" t="s">
        <v>481</v>
      </c>
      <c r="D433" t="s">
        <v>27</v>
      </c>
      <c r="E433" t="s">
        <v>20</v>
      </c>
      <c r="F433" t="s">
        <v>72</v>
      </c>
      <c r="G433" t="s">
        <v>22</v>
      </c>
      <c r="H433" s="1">
        <v>42549</v>
      </c>
      <c r="I433" s="1">
        <v>42646</v>
      </c>
      <c r="J433" s="17" t="str">
        <f t="shared" si="36"/>
        <v>Filled</v>
      </c>
      <c r="K433">
        <f t="shared" ca="1" si="37"/>
        <v>70</v>
      </c>
      <c r="L433" s="18">
        <f t="shared" ca="1" si="38"/>
        <v>97</v>
      </c>
      <c r="M433" t="str">
        <f t="shared" si="39"/>
        <v>2016</v>
      </c>
      <c r="N433" t="str">
        <f t="shared" si="40"/>
        <v>October</v>
      </c>
      <c r="O433" t="str">
        <f>IFERROR(VLOOKUP(N433,FiscalYear[#All],2,0)," ")</f>
        <v>Q1</v>
      </c>
      <c r="P433" t="str">
        <f t="shared" si="41"/>
        <v>2016</v>
      </c>
    </row>
    <row r="434" spans="1:16" x14ac:dyDescent="0.35">
      <c r="A434" t="s">
        <v>966</v>
      </c>
      <c r="B434" t="s">
        <v>967</v>
      </c>
      <c r="C434" t="s">
        <v>481</v>
      </c>
      <c r="D434" t="s">
        <v>27</v>
      </c>
      <c r="E434" t="s">
        <v>20</v>
      </c>
      <c r="F434" t="s">
        <v>72</v>
      </c>
      <c r="G434" t="s">
        <v>47</v>
      </c>
      <c r="H434" s="1">
        <v>42549</v>
      </c>
      <c r="I434" s="1">
        <v>42581</v>
      </c>
      <c r="J434" s="17" t="str">
        <f t="shared" si="36"/>
        <v>Filled</v>
      </c>
      <c r="K434">
        <f t="shared" ca="1" si="37"/>
        <v>24</v>
      </c>
      <c r="L434" s="18">
        <f t="shared" ca="1" si="38"/>
        <v>32</v>
      </c>
      <c r="M434" t="str">
        <f t="shared" si="39"/>
        <v>2016</v>
      </c>
      <c r="N434" t="str">
        <f t="shared" si="40"/>
        <v>July</v>
      </c>
      <c r="O434" t="str">
        <f>IFERROR(VLOOKUP(N434,FiscalYear[#All],2,0)," ")</f>
        <v>Q4</v>
      </c>
      <c r="P434" t="str">
        <f t="shared" si="41"/>
        <v>2016</v>
      </c>
    </row>
    <row r="435" spans="1:16" x14ac:dyDescent="0.35">
      <c r="A435" t="s">
        <v>968</v>
      </c>
      <c r="B435" t="s">
        <v>969</v>
      </c>
      <c r="C435" t="s">
        <v>481</v>
      </c>
      <c r="D435" t="s">
        <v>27</v>
      </c>
      <c r="E435" t="s">
        <v>20</v>
      </c>
      <c r="F435" t="s">
        <v>72</v>
      </c>
      <c r="G435" t="s">
        <v>47</v>
      </c>
      <c r="H435" s="1">
        <v>42551</v>
      </c>
      <c r="I435" s="1">
        <v>42639</v>
      </c>
      <c r="J435" s="17" t="str">
        <f t="shared" si="36"/>
        <v>Filled</v>
      </c>
      <c r="K435">
        <f t="shared" ca="1" si="37"/>
        <v>63</v>
      </c>
      <c r="L435" s="18">
        <f t="shared" ca="1" si="38"/>
        <v>88</v>
      </c>
      <c r="M435" t="str">
        <f t="shared" si="39"/>
        <v>2016</v>
      </c>
      <c r="N435" t="str">
        <f t="shared" si="40"/>
        <v>September</v>
      </c>
      <c r="O435" t="str">
        <f>IFERROR(VLOOKUP(N435,FiscalYear[#All],2,0)," ")</f>
        <v>Q4</v>
      </c>
      <c r="P435" t="str">
        <f t="shared" si="41"/>
        <v>2016</v>
      </c>
    </row>
    <row r="436" spans="1:16" x14ac:dyDescent="0.35">
      <c r="A436" t="s">
        <v>970</v>
      </c>
      <c r="B436" t="s">
        <v>971</v>
      </c>
      <c r="C436" t="s">
        <v>18</v>
      </c>
      <c r="D436" t="s">
        <v>27</v>
      </c>
      <c r="E436" t="s">
        <v>20</v>
      </c>
      <c r="F436" t="s">
        <v>21</v>
      </c>
      <c r="G436" t="s">
        <v>47</v>
      </c>
      <c r="H436" s="1">
        <v>42551</v>
      </c>
      <c r="I436" s="1">
        <v>42582</v>
      </c>
      <c r="J436" s="17" t="str">
        <f t="shared" si="36"/>
        <v>Filled</v>
      </c>
      <c r="K436">
        <f t="shared" ca="1" si="37"/>
        <v>22</v>
      </c>
      <c r="L436" s="18">
        <f t="shared" ca="1" si="38"/>
        <v>31</v>
      </c>
      <c r="M436" t="str">
        <f t="shared" si="39"/>
        <v>2016</v>
      </c>
      <c r="N436" t="str">
        <f t="shared" si="40"/>
        <v>July</v>
      </c>
      <c r="O436" t="str">
        <f>IFERROR(VLOOKUP(N436,FiscalYear[#All],2,0)," ")</f>
        <v>Q4</v>
      </c>
      <c r="P436" t="str">
        <f t="shared" si="41"/>
        <v>2016</v>
      </c>
    </row>
    <row r="437" spans="1:16" x14ac:dyDescent="0.35">
      <c r="A437" t="s">
        <v>972</v>
      </c>
      <c r="B437" t="s">
        <v>973</v>
      </c>
      <c r="C437" t="s">
        <v>481</v>
      </c>
      <c r="D437" t="s">
        <v>27</v>
      </c>
      <c r="E437" t="s">
        <v>20</v>
      </c>
      <c r="F437" t="s">
        <v>538</v>
      </c>
      <c r="G437" t="s">
        <v>22</v>
      </c>
      <c r="H437" s="1">
        <v>42552</v>
      </c>
      <c r="I437" s="1">
        <v>42703</v>
      </c>
      <c r="J437" s="17" t="str">
        <f t="shared" si="36"/>
        <v>Filled</v>
      </c>
      <c r="K437">
        <f t="shared" ca="1" si="37"/>
        <v>108</v>
      </c>
      <c r="L437" s="18">
        <f t="shared" ca="1" si="38"/>
        <v>151</v>
      </c>
      <c r="M437" t="str">
        <f t="shared" si="39"/>
        <v>2016</v>
      </c>
      <c r="N437" t="str">
        <f t="shared" si="40"/>
        <v>November</v>
      </c>
      <c r="O437" t="str">
        <f>IFERROR(VLOOKUP(N437,FiscalYear[#All],2,0)," ")</f>
        <v>Q1</v>
      </c>
      <c r="P437" t="str">
        <f t="shared" si="41"/>
        <v>2016</v>
      </c>
    </row>
    <row r="438" spans="1:16" x14ac:dyDescent="0.35">
      <c r="A438" t="s">
        <v>974</v>
      </c>
      <c r="B438" t="s">
        <v>975</v>
      </c>
      <c r="C438" t="s">
        <v>18</v>
      </c>
      <c r="D438" t="s">
        <v>378</v>
      </c>
      <c r="E438" t="s">
        <v>677</v>
      </c>
      <c r="F438" t="s">
        <v>21</v>
      </c>
      <c r="G438" t="s">
        <v>47</v>
      </c>
      <c r="H438" s="1">
        <v>42555</v>
      </c>
      <c r="I438" s="1">
        <v>42707</v>
      </c>
      <c r="J438" s="17" t="str">
        <f t="shared" si="36"/>
        <v>Filled</v>
      </c>
      <c r="K438">
        <f t="shared" ca="1" si="37"/>
        <v>110</v>
      </c>
      <c r="L438" s="18">
        <f t="shared" ca="1" si="38"/>
        <v>152</v>
      </c>
      <c r="M438" t="str">
        <f t="shared" si="39"/>
        <v>2016</v>
      </c>
      <c r="N438" t="str">
        <f t="shared" si="40"/>
        <v>December</v>
      </c>
      <c r="O438" t="str">
        <f>IFERROR(VLOOKUP(N438,FiscalYear[#All],2,0)," ")</f>
        <v>Q1</v>
      </c>
      <c r="P438" t="str">
        <f t="shared" si="41"/>
        <v>2016</v>
      </c>
    </row>
    <row r="439" spans="1:16" x14ac:dyDescent="0.35">
      <c r="A439" t="s">
        <v>976</v>
      </c>
      <c r="B439" t="s">
        <v>977</v>
      </c>
      <c r="C439" t="s">
        <v>18</v>
      </c>
      <c r="D439" t="s">
        <v>27</v>
      </c>
      <c r="E439" t="s">
        <v>20</v>
      </c>
      <c r="F439" t="s">
        <v>21</v>
      </c>
      <c r="G439" t="s">
        <v>47</v>
      </c>
      <c r="H439" s="1">
        <v>42559</v>
      </c>
      <c r="I439" s="1" t="s">
        <v>23</v>
      </c>
      <c r="J439" s="17" t="str">
        <f t="shared" si="36"/>
        <v>Open</v>
      </c>
      <c r="K439">
        <f t="shared" ca="1" si="37"/>
        <v>1694</v>
      </c>
      <c r="L439" s="18">
        <f t="shared" ca="1" si="38"/>
        <v>2371.4963288194413</v>
      </c>
      <c r="M439" t="str">
        <f t="shared" si="39"/>
        <v/>
      </c>
      <c r="N439" t="str">
        <f t="shared" si="40"/>
        <v/>
      </c>
      <c r="O439" t="str">
        <f>IFERROR(VLOOKUP(N439,FiscalYear[#All],2,0)," ")</f>
        <v xml:space="preserve"> </v>
      </c>
      <c r="P439" t="str">
        <f t="shared" si="41"/>
        <v/>
      </c>
    </row>
    <row r="440" spans="1:16" x14ac:dyDescent="0.35">
      <c r="A440" t="s">
        <v>978</v>
      </c>
      <c r="B440" t="s">
        <v>979</v>
      </c>
      <c r="C440" t="s">
        <v>481</v>
      </c>
      <c r="D440" t="s">
        <v>27</v>
      </c>
      <c r="E440" t="s">
        <v>20</v>
      </c>
      <c r="F440" t="s">
        <v>72</v>
      </c>
      <c r="G440" t="s">
        <v>47</v>
      </c>
      <c r="H440" s="1">
        <v>42563</v>
      </c>
      <c r="I440" s="1">
        <v>42644</v>
      </c>
      <c r="J440" s="17" t="str">
        <f t="shared" si="36"/>
        <v>Filled</v>
      </c>
      <c r="K440">
        <f t="shared" ca="1" si="37"/>
        <v>59</v>
      </c>
      <c r="L440" s="18">
        <f t="shared" ca="1" si="38"/>
        <v>81</v>
      </c>
      <c r="M440" t="str">
        <f t="shared" si="39"/>
        <v>2016</v>
      </c>
      <c r="N440" t="str">
        <f t="shared" si="40"/>
        <v>October</v>
      </c>
      <c r="O440" t="str">
        <f>IFERROR(VLOOKUP(N440,FiscalYear[#All],2,0)," ")</f>
        <v>Q1</v>
      </c>
      <c r="P440" t="str">
        <f t="shared" si="41"/>
        <v>2016</v>
      </c>
    </row>
    <row r="441" spans="1:16" x14ac:dyDescent="0.35">
      <c r="A441" t="s">
        <v>980</v>
      </c>
      <c r="B441" t="s">
        <v>981</v>
      </c>
      <c r="C441" t="s">
        <v>481</v>
      </c>
      <c r="D441" t="s">
        <v>27</v>
      </c>
      <c r="E441" t="s">
        <v>20</v>
      </c>
      <c r="F441" t="s">
        <v>72</v>
      </c>
      <c r="G441" t="s">
        <v>22</v>
      </c>
      <c r="H441" s="1">
        <v>42569</v>
      </c>
      <c r="I441" s="1">
        <v>42697</v>
      </c>
      <c r="J441" s="17" t="str">
        <f t="shared" si="36"/>
        <v>Filled</v>
      </c>
      <c r="K441">
        <f t="shared" ca="1" si="37"/>
        <v>93</v>
      </c>
      <c r="L441" s="18">
        <f t="shared" ca="1" si="38"/>
        <v>128</v>
      </c>
      <c r="M441" t="str">
        <f t="shared" si="39"/>
        <v>2016</v>
      </c>
      <c r="N441" t="str">
        <f t="shared" si="40"/>
        <v>November</v>
      </c>
      <c r="O441" t="str">
        <f>IFERROR(VLOOKUP(N441,FiscalYear[#All],2,0)," ")</f>
        <v>Q1</v>
      </c>
      <c r="P441" t="str">
        <f t="shared" si="41"/>
        <v>2016</v>
      </c>
    </row>
    <row r="442" spans="1:16" x14ac:dyDescent="0.35">
      <c r="A442" t="s">
        <v>982</v>
      </c>
      <c r="B442" t="s">
        <v>983</v>
      </c>
      <c r="C442" t="s">
        <v>181</v>
      </c>
      <c r="D442" t="s">
        <v>27</v>
      </c>
      <c r="E442" t="s">
        <v>20</v>
      </c>
      <c r="F442" t="s">
        <v>72</v>
      </c>
      <c r="G442" t="s">
        <v>22</v>
      </c>
      <c r="H442" s="1">
        <v>42571</v>
      </c>
      <c r="I442" s="1" t="s">
        <v>23</v>
      </c>
      <c r="J442" s="17" t="str">
        <f t="shared" si="36"/>
        <v>Open</v>
      </c>
      <c r="K442">
        <f t="shared" ca="1" si="37"/>
        <v>1686</v>
      </c>
      <c r="L442" s="18">
        <f t="shared" ca="1" si="38"/>
        <v>2359.4963288194413</v>
      </c>
      <c r="M442" t="str">
        <f t="shared" si="39"/>
        <v/>
      </c>
      <c r="N442" t="str">
        <f t="shared" si="40"/>
        <v/>
      </c>
      <c r="O442" t="str">
        <f>IFERROR(VLOOKUP(N442,FiscalYear[#All],2,0)," ")</f>
        <v xml:space="preserve"> </v>
      </c>
      <c r="P442" t="str">
        <f t="shared" si="41"/>
        <v/>
      </c>
    </row>
    <row r="443" spans="1:16" x14ac:dyDescent="0.35">
      <c r="A443" t="s">
        <v>984</v>
      </c>
      <c r="B443" t="s">
        <v>985</v>
      </c>
      <c r="C443" t="s">
        <v>481</v>
      </c>
      <c r="D443" t="s">
        <v>27</v>
      </c>
      <c r="E443" t="s">
        <v>20</v>
      </c>
      <c r="F443" t="s">
        <v>521</v>
      </c>
      <c r="G443" t="s">
        <v>305</v>
      </c>
      <c r="H443" s="1">
        <v>42573</v>
      </c>
      <c r="I443" s="1">
        <v>42683</v>
      </c>
      <c r="J443" s="17" t="str">
        <f t="shared" si="36"/>
        <v>Filled</v>
      </c>
      <c r="K443">
        <f t="shared" ca="1" si="37"/>
        <v>79</v>
      </c>
      <c r="L443" s="18">
        <f t="shared" ca="1" si="38"/>
        <v>110</v>
      </c>
      <c r="M443" t="str">
        <f t="shared" si="39"/>
        <v>2016</v>
      </c>
      <c r="N443" t="str">
        <f t="shared" si="40"/>
        <v>November</v>
      </c>
      <c r="O443" t="str">
        <f>IFERROR(VLOOKUP(N443,FiscalYear[#All],2,0)," ")</f>
        <v>Q1</v>
      </c>
      <c r="P443" t="str">
        <f t="shared" si="41"/>
        <v>2016</v>
      </c>
    </row>
    <row r="444" spans="1:16" x14ac:dyDescent="0.35">
      <c r="A444" t="s">
        <v>986</v>
      </c>
      <c r="B444" t="s">
        <v>987</v>
      </c>
      <c r="C444" t="s">
        <v>481</v>
      </c>
      <c r="D444" t="s">
        <v>27</v>
      </c>
      <c r="E444" t="s">
        <v>20</v>
      </c>
      <c r="F444" t="s">
        <v>350</v>
      </c>
      <c r="G444" t="s">
        <v>47</v>
      </c>
      <c r="H444" s="1">
        <v>42577</v>
      </c>
      <c r="I444" s="1">
        <v>42665</v>
      </c>
      <c r="J444" s="17" t="str">
        <f t="shared" si="36"/>
        <v>Filled</v>
      </c>
      <c r="K444">
        <f t="shared" ca="1" si="37"/>
        <v>64</v>
      </c>
      <c r="L444" s="18">
        <f t="shared" ca="1" si="38"/>
        <v>88</v>
      </c>
      <c r="M444" t="str">
        <f t="shared" si="39"/>
        <v>2016</v>
      </c>
      <c r="N444" t="str">
        <f t="shared" si="40"/>
        <v>October</v>
      </c>
      <c r="O444" t="str">
        <f>IFERROR(VLOOKUP(N444,FiscalYear[#All],2,0)," ")</f>
        <v>Q1</v>
      </c>
      <c r="P444" t="str">
        <f t="shared" si="41"/>
        <v>2016</v>
      </c>
    </row>
    <row r="445" spans="1:16" x14ac:dyDescent="0.35">
      <c r="A445" t="s">
        <v>988</v>
      </c>
      <c r="B445" t="s">
        <v>989</v>
      </c>
      <c r="C445" t="s">
        <v>481</v>
      </c>
      <c r="D445" t="s">
        <v>27</v>
      </c>
      <c r="E445" t="s">
        <v>20</v>
      </c>
      <c r="F445" t="s">
        <v>521</v>
      </c>
      <c r="G445" t="s">
        <v>22</v>
      </c>
      <c r="H445" s="1">
        <v>42579</v>
      </c>
      <c r="I445" s="1">
        <v>42703</v>
      </c>
      <c r="J445" s="17" t="str">
        <f t="shared" si="36"/>
        <v>Filled</v>
      </c>
      <c r="K445">
        <f t="shared" ca="1" si="37"/>
        <v>89</v>
      </c>
      <c r="L445" s="18">
        <f t="shared" ca="1" si="38"/>
        <v>124</v>
      </c>
      <c r="M445" t="str">
        <f t="shared" si="39"/>
        <v>2016</v>
      </c>
      <c r="N445" t="str">
        <f t="shared" si="40"/>
        <v>November</v>
      </c>
      <c r="O445" t="str">
        <f>IFERROR(VLOOKUP(N445,FiscalYear[#All],2,0)," ")</f>
        <v>Q1</v>
      </c>
      <c r="P445" t="str">
        <f t="shared" si="41"/>
        <v>2016</v>
      </c>
    </row>
    <row r="446" spans="1:16" x14ac:dyDescent="0.35">
      <c r="A446" t="s">
        <v>990</v>
      </c>
      <c r="B446" t="s">
        <v>991</v>
      </c>
      <c r="C446" t="s">
        <v>481</v>
      </c>
      <c r="D446" t="s">
        <v>27</v>
      </c>
      <c r="E446" t="s">
        <v>20</v>
      </c>
      <c r="F446" t="s">
        <v>660</v>
      </c>
      <c r="G446" t="s">
        <v>22</v>
      </c>
      <c r="H446" s="1">
        <v>42579</v>
      </c>
      <c r="I446" s="1">
        <v>42645</v>
      </c>
      <c r="J446" s="17" t="str">
        <f t="shared" si="36"/>
        <v>Filled</v>
      </c>
      <c r="K446">
        <f t="shared" ca="1" si="37"/>
        <v>47</v>
      </c>
      <c r="L446" s="18">
        <f t="shared" ca="1" si="38"/>
        <v>66</v>
      </c>
      <c r="M446" t="str">
        <f t="shared" si="39"/>
        <v>2016</v>
      </c>
      <c r="N446" t="str">
        <f t="shared" si="40"/>
        <v>October</v>
      </c>
      <c r="O446" t="str">
        <f>IFERROR(VLOOKUP(N446,FiscalYear[#All],2,0)," ")</f>
        <v>Q1</v>
      </c>
      <c r="P446" t="str">
        <f t="shared" si="41"/>
        <v>2016</v>
      </c>
    </row>
    <row r="447" spans="1:16" x14ac:dyDescent="0.35">
      <c r="A447" t="s">
        <v>992</v>
      </c>
      <c r="B447" t="s">
        <v>993</v>
      </c>
      <c r="C447" t="s">
        <v>481</v>
      </c>
      <c r="D447" t="s">
        <v>27</v>
      </c>
      <c r="E447" t="s">
        <v>20</v>
      </c>
      <c r="F447" t="s">
        <v>521</v>
      </c>
      <c r="G447" t="s">
        <v>22</v>
      </c>
      <c r="H447" s="1">
        <v>42580</v>
      </c>
      <c r="I447" s="1">
        <v>42601</v>
      </c>
      <c r="J447" s="17" t="str">
        <f t="shared" si="36"/>
        <v>Filled</v>
      </c>
      <c r="K447">
        <f t="shared" ca="1" si="37"/>
        <v>16</v>
      </c>
      <c r="L447" s="18">
        <f t="shared" ca="1" si="38"/>
        <v>21</v>
      </c>
      <c r="M447" t="str">
        <f t="shared" si="39"/>
        <v>2016</v>
      </c>
      <c r="N447" t="str">
        <f t="shared" si="40"/>
        <v>August</v>
      </c>
      <c r="O447" t="str">
        <f>IFERROR(VLOOKUP(N447,FiscalYear[#All],2,0)," ")</f>
        <v>Q4</v>
      </c>
      <c r="P447" t="str">
        <f t="shared" si="41"/>
        <v>2016</v>
      </c>
    </row>
    <row r="448" spans="1:16" x14ac:dyDescent="0.35">
      <c r="A448" t="s">
        <v>994</v>
      </c>
      <c r="B448" t="s">
        <v>995</v>
      </c>
      <c r="C448" t="s">
        <v>481</v>
      </c>
      <c r="D448" t="s">
        <v>27</v>
      </c>
      <c r="E448" t="s">
        <v>20</v>
      </c>
      <c r="F448" t="s">
        <v>538</v>
      </c>
      <c r="G448" t="s">
        <v>22</v>
      </c>
      <c r="H448" s="1">
        <v>42580</v>
      </c>
      <c r="I448" s="1">
        <v>42605</v>
      </c>
      <c r="J448" s="17" t="str">
        <f t="shared" si="36"/>
        <v>Filled</v>
      </c>
      <c r="K448">
        <f t="shared" ca="1" si="37"/>
        <v>18</v>
      </c>
      <c r="L448" s="18">
        <f t="shared" ca="1" si="38"/>
        <v>25</v>
      </c>
      <c r="M448" t="str">
        <f t="shared" si="39"/>
        <v>2016</v>
      </c>
      <c r="N448" t="str">
        <f t="shared" si="40"/>
        <v>August</v>
      </c>
      <c r="O448" t="str">
        <f>IFERROR(VLOOKUP(N448,FiscalYear[#All],2,0)," ")</f>
        <v>Q4</v>
      </c>
      <c r="P448" t="str">
        <f t="shared" si="41"/>
        <v>2016</v>
      </c>
    </row>
    <row r="449" spans="1:16" x14ac:dyDescent="0.35">
      <c r="A449" t="s">
        <v>996</v>
      </c>
      <c r="B449" t="s">
        <v>997</v>
      </c>
      <c r="C449" t="s">
        <v>18</v>
      </c>
      <c r="D449" t="s">
        <v>71</v>
      </c>
      <c r="E449" t="s">
        <v>20</v>
      </c>
      <c r="F449" t="s">
        <v>21</v>
      </c>
      <c r="G449" t="s">
        <v>47</v>
      </c>
      <c r="H449" s="1">
        <v>42580</v>
      </c>
      <c r="I449" s="1" t="s">
        <v>23</v>
      </c>
      <c r="J449" s="17" t="str">
        <f t="shared" si="36"/>
        <v>Open</v>
      </c>
      <c r="K449">
        <f t="shared" ca="1" si="37"/>
        <v>1679</v>
      </c>
      <c r="L449" s="18">
        <f t="shared" ca="1" si="38"/>
        <v>2350.4963288194413</v>
      </c>
      <c r="M449" t="str">
        <f t="shared" si="39"/>
        <v/>
      </c>
      <c r="N449" t="str">
        <f t="shared" si="40"/>
        <v/>
      </c>
      <c r="O449" t="str">
        <f>IFERROR(VLOOKUP(N449,FiscalYear[#All],2,0)," ")</f>
        <v xml:space="preserve"> </v>
      </c>
      <c r="P449" t="str">
        <f t="shared" si="41"/>
        <v/>
      </c>
    </row>
    <row r="450" spans="1:16" x14ac:dyDescent="0.35">
      <c r="A450" t="s">
        <v>998</v>
      </c>
      <c r="B450" t="s">
        <v>999</v>
      </c>
      <c r="C450" t="s">
        <v>481</v>
      </c>
      <c r="D450" t="s">
        <v>27</v>
      </c>
      <c r="E450" t="s">
        <v>20</v>
      </c>
      <c r="F450" t="s">
        <v>72</v>
      </c>
      <c r="G450" t="s">
        <v>47</v>
      </c>
      <c r="H450" s="1">
        <v>42584</v>
      </c>
      <c r="I450" s="1">
        <v>42614</v>
      </c>
      <c r="J450" s="17" t="str">
        <f t="shared" si="36"/>
        <v>Filled</v>
      </c>
      <c r="K450">
        <f t="shared" ca="1" si="37"/>
        <v>23</v>
      </c>
      <c r="L450" s="18">
        <f t="shared" ca="1" si="38"/>
        <v>30</v>
      </c>
      <c r="M450" t="str">
        <f t="shared" si="39"/>
        <v>2016</v>
      </c>
      <c r="N450" t="str">
        <f t="shared" si="40"/>
        <v>September</v>
      </c>
      <c r="O450" t="str">
        <f>IFERROR(VLOOKUP(N450,FiscalYear[#All],2,0)," ")</f>
        <v>Q4</v>
      </c>
      <c r="P450" t="str">
        <f t="shared" si="41"/>
        <v>2016</v>
      </c>
    </row>
    <row r="451" spans="1:16" x14ac:dyDescent="0.35">
      <c r="A451" t="s">
        <v>1000</v>
      </c>
      <c r="B451" t="s">
        <v>1001</v>
      </c>
      <c r="C451" t="s">
        <v>481</v>
      </c>
      <c r="D451" t="s">
        <v>27</v>
      </c>
      <c r="E451" t="s">
        <v>20</v>
      </c>
      <c r="F451" t="s">
        <v>72</v>
      </c>
      <c r="G451" t="s">
        <v>22</v>
      </c>
      <c r="H451" s="1">
        <v>42585</v>
      </c>
      <c r="I451" s="1">
        <v>42646</v>
      </c>
      <c r="J451" s="17" t="str">
        <f t="shared" ref="J451:J514" si="42">IF(I451="","Open","Filled")</f>
        <v>Filled</v>
      </c>
      <c r="K451">
        <f t="shared" ref="K451:K514" ca="1" si="43">IF(J451="Filled",NETWORKDAYS(H451,I451),NETWORKDAYS(H451,TODAY()))</f>
        <v>44</v>
      </c>
      <c r="L451" s="18">
        <f t="shared" ref="L451:L514" ca="1" si="44">IF(J451="Filled",I451-H451,NOW()-H451)</f>
        <v>61</v>
      </c>
      <c r="M451" t="str">
        <f t="shared" ref="M451:M514" si="45">IFERROR(TEXT(I451,"YYYY")," ")</f>
        <v>2016</v>
      </c>
      <c r="N451" t="str">
        <f t="shared" ref="N451:N514" si="46">IFERROR(TEXT(I451,"MMMM")," ")</f>
        <v>October</v>
      </c>
      <c r="O451" t="str">
        <f>IFERROR(VLOOKUP(N451,FiscalYear[#All],2,0)," ")</f>
        <v>Q1</v>
      </c>
      <c r="P451" t="str">
        <f t="shared" ref="P451:P514" si="47">IFERROR(TEXT(I451,"YYYY"),"")</f>
        <v>2016</v>
      </c>
    </row>
    <row r="452" spans="1:16" x14ac:dyDescent="0.35">
      <c r="A452" t="s">
        <v>1002</v>
      </c>
      <c r="B452" t="s">
        <v>1003</v>
      </c>
      <c r="C452" t="s">
        <v>481</v>
      </c>
      <c r="D452" t="s">
        <v>27</v>
      </c>
      <c r="E452" t="s">
        <v>20</v>
      </c>
      <c r="F452" t="s">
        <v>538</v>
      </c>
      <c r="G452" t="s">
        <v>22</v>
      </c>
      <c r="H452" s="1">
        <v>42586</v>
      </c>
      <c r="I452" s="1">
        <v>42704</v>
      </c>
      <c r="J452" s="17" t="str">
        <f t="shared" si="42"/>
        <v>Filled</v>
      </c>
      <c r="K452">
        <f t="shared" ca="1" si="43"/>
        <v>85</v>
      </c>
      <c r="L452" s="18">
        <f t="shared" ca="1" si="44"/>
        <v>118</v>
      </c>
      <c r="M452" t="str">
        <f t="shared" si="45"/>
        <v>2016</v>
      </c>
      <c r="N452" t="str">
        <f t="shared" si="46"/>
        <v>November</v>
      </c>
      <c r="O452" t="str">
        <f>IFERROR(VLOOKUP(N452,FiscalYear[#All],2,0)," ")</f>
        <v>Q1</v>
      </c>
      <c r="P452" t="str">
        <f t="shared" si="47"/>
        <v>2016</v>
      </c>
    </row>
    <row r="453" spans="1:16" x14ac:dyDescent="0.35">
      <c r="A453" t="s">
        <v>1004</v>
      </c>
      <c r="B453" t="s">
        <v>1005</v>
      </c>
      <c r="C453" t="s">
        <v>481</v>
      </c>
      <c r="D453" t="s">
        <v>27</v>
      </c>
      <c r="E453" t="s">
        <v>20</v>
      </c>
      <c r="F453" t="s">
        <v>678</v>
      </c>
      <c r="G453" t="s">
        <v>22</v>
      </c>
      <c r="H453" s="1">
        <v>42587</v>
      </c>
      <c r="I453" s="1">
        <v>42638</v>
      </c>
      <c r="J453" s="17" t="str">
        <f t="shared" si="42"/>
        <v>Filled</v>
      </c>
      <c r="K453">
        <f t="shared" ca="1" si="43"/>
        <v>36</v>
      </c>
      <c r="L453" s="18">
        <f t="shared" ca="1" si="44"/>
        <v>51</v>
      </c>
      <c r="M453" t="str">
        <f t="shared" si="45"/>
        <v>2016</v>
      </c>
      <c r="N453" t="str">
        <f t="shared" si="46"/>
        <v>September</v>
      </c>
      <c r="O453" t="str">
        <f>IFERROR(VLOOKUP(N453,FiscalYear[#All],2,0)," ")</f>
        <v>Q4</v>
      </c>
      <c r="P453" t="str">
        <f t="shared" si="47"/>
        <v>2016</v>
      </c>
    </row>
    <row r="454" spans="1:16" x14ac:dyDescent="0.35">
      <c r="A454" t="s">
        <v>1006</v>
      </c>
      <c r="B454" t="s">
        <v>1007</v>
      </c>
      <c r="C454" t="s">
        <v>481</v>
      </c>
      <c r="D454" t="s">
        <v>27</v>
      </c>
      <c r="E454" t="s">
        <v>20</v>
      </c>
      <c r="F454" t="s">
        <v>678</v>
      </c>
      <c r="G454" t="s">
        <v>22</v>
      </c>
      <c r="H454" s="1">
        <v>42590</v>
      </c>
      <c r="I454" s="1">
        <v>42646</v>
      </c>
      <c r="J454" s="17" t="str">
        <f t="shared" si="42"/>
        <v>Filled</v>
      </c>
      <c r="K454">
        <f t="shared" ca="1" si="43"/>
        <v>41</v>
      </c>
      <c r="L454" s="18">
        <f t="shared" ca="1" si="44"/>
        <v>56</v>
      </c>
      <c r="M454" t="str">
        <f t="shared" si="45"/>
        <v>2016</v>
      </c>
      <c r="N454" t="str">
        <f t="shared" si="46"/>
        <v>October</v>
      </c>
      <c r="O454" t="str">
        <f>IFERROR(VLOOKUP(N454,FiscalYear[#All],2,0)," ")</f>
        <v>Q1</v>
      </c>
      <c r="P454" t="str">
        <f t="shared" si="47"/>
        <v>2016</v>
      </c>
    </row>
    <row r="455" spans="1:16" x14ac:dyDescent="0.35">
      <c r="A455" t="s">
        <v>1008</v>
      </c>
      <c r="B455" t="s">
        <v>1009</v>
      </c>
      <c r="C455" t="s">
        <v>481</v>
      </c>
      <c r="D455" t="s">
        <v>27</v>
      </c>
      <c r="E455" t="s">
        <v>20</v>
      </c>
      <c r="F455" t="s">
        <v>72</v>
      </c>
      <c r="G455" t="s">
        <v>22</v>
      </c>
      <c r="H455" s="1">
        <v>42599</v>
      </c>
      <c r="I455" s="1">
        <v>42725</v>
      </c>
      <c r="J455" s="17" t="str">
        <f t="shared" si="42"/>
        <v>Filled</v>
      </c>
      <c r="K455">
        <f t="shared" ca="1" si="43"/>
        <v>91</v>
      </c>
      <c r="L455" s="18">
        <f t="shared" ca="1" si="44"/>
        <v>126</v>
      </c>
      <c r="M455" t="str">
        <f t="shared" si="45"/>
        <v>2016</v>
      </c>
      <c r="N455" t="str">
        <f t="shared" si="46"/>
        <v>December</v>
      </c>
      <c r="O455" t="str">
        <f>IFERROR(VLOOKUP(N455,FiscalYear[#All],2,0)," ")</f>
        <v>Q1</v>
      </c>
      <c r="P455" t="str">
        <f t="shared" si="47"/>
        <v>2016</v>
      </c>
    </row>
    <row r="456" spans="1:16" x14ac:dyDescent="0.35">
      <c r="A456" t="s">
        <v>1010</v>
      </c>
      <c r="B456" t="s">
        <v>1011</v>
      </c>
      <c r="C456" t="s">
        <v>481</v>
      </c>
      <c r="D456" t="s">
        <v>27</v>
      </c>
      <c r="E456" t="s">
        <v>20</v>
      </c>
      <c r="F456" t="s">
        <v>521</v>
      </c>
      <c r="G456" t="s">
        <v>47</v>
      </c>
      <c r="H456" s="1">
        <v>42601</v>
      </c>
      <c r="I456" s="1">
        <v>42608</v>
      </c>
      <c r="J456" s="17" t="str">
        <f t="shared" si="42"/>
        <v>Filled</v>
      </c>
      <c r="K456">
        <f t="shared" ca="1" si="43"/>
        <v>6</v>
      </c>
      <c r="L456" s="18">
        <f t="shared" ca="1" si="44"/>
        <v>7</v>
      </c>
      <c r="M456" t="str">
        <f t="shared" si="45"/>
        <v>2016</v>
      </c>
      <c r="N456" t="str">
        <f t="shared" si="46"/>
        <v>August</v>
      </c>
      <c r="O456" t="str">
        <f>IFERROR(VLOOKUP(N456,FiscalYear[#All],2,0)," ")</f>
        <v>Q4</v>
      </c>
      <c r="P456" t="str">
        <f t="shared" si="47"/>
        <v>2016</v>
      </c>
    </row>
    <row r="457" spans="1:16" x14ac:dyDescent="0.35">
      <c r="A457" t="s">
        <v>1012</v>
      </c>
      <c r="B457" t="s">
        <v>1013</v>
      </c>
      <c r="C457" t="s">
        <v>481</v>
      </c>
      <c r="D457" t="s">
        <v>27</v>
      </c>
      <c r="E457" t="s">
        <v>20</v>
      </c>
      <c r="F457" t="s">
        <v>521</v>
      </c>
      <c r="G457" t="s">
        <v>22</v>
      </c>
      <c r="H457" s="1">
        <v>42604</v>
      </c>
      <c r="I457" s="1" t="s">
        <v>23</v>
      </c>
      <c r="J457" s="17" t="str">
        <f t="shared" si="42"/>
        <v>Open</v>
      </c>
      <c r="K457">
        <f t="shared" ca="1" si="43"/>
        <v>1663</v>
      </c>
      <c r="L457" s="18">
        <f t="shared" ca="1" si="44"/>
        <v>2326.4963288194413</v>
      </c>
      <c r="M457" t="str">
        <f t="shared" si="45"/>
        <v/>
      </c>
      <c r="N457" t="str">
        <f t="shared" si="46"/>
        <v/>
      </c>
      <c r="O457" t="str">
        <f>IFERROR(VLOOKUP(N457,FiscalYear[#All],2,0)," ")</f>
        <v xml:space="preserve"> </v>
      </c>
      <c r="P457" t="str">
        <f t="shared" si="47"/>
        <v/>
      </c>
    </row>
    <row r="458" spans="1:16" x14ac:dyDescent="0.35">
      <c r="A458" t="s">
        <v>1014</v>
      </c>
      <c r="B458" t="s">
        <v>1015</v>
      </c>
      <c r="C458" t="s">
        <v>481</v>
      </c>
      <c r="D458" t="s">
        <v>27</v>
      </c>
      <c r="E458" t="s">
        <v>20</v>
      </c>
      <c r="F458" t="s">
        <v>660</v>
      </c>
      <c r="G458" t="s">
        <v>22</v>
      </c>
      <c r="H458" s="1">
        <v>42613</v>
      </c>
      <c r="I458" s="1">
        <v>42703</v>
      </c>
      <c r="J458" s="17" t="str">
        <f t="shared" si="42"/>
        <v>Filled</v>
      </c>
      <c r="K458">
        <f t="shared" ca="1" si="43"/>
        <v>65</v>
      </c>
      <c r="L458" s="18">
        <f t="shared" ca="1" si="44"/>
        <v>90</v>
      </c>
      <c r="M458" t="str">
        <f t="shared" si="45"/>
        <v>2016</v>
      </c>
      <c r="N458" t="str">
        <f t="shared" si="46"/>
        <v>November</v>
      </c>
      <c r="O458" t="str">
        <f>IFERROR(VLOOKUP(N458,FiscalYear[#All],2,0)," ")</f>
        <v>Q1</v>
      </c>
      <c r="P458" t="str">
        <f t="shared" si="47"/>
        <v>2016</v>
      </c>
    </row>
    <row r="459" spans="1:16" x14ac:dyDescent="0.35">
      <c r="A459" t="s">
        <v>1016</v>
      </c>
      <c r="B459" t="s">
        <v>1017</v>
      </c>
      <c r="C459" t="s">
        <v>481</v>
      </c>
      <c r="D459" t="s">
        <v>27</v>
      </c>
      <c r="E459" t="s">
        <v>20</v>
      </c>
      <c r="F459" t="s">
        <v>72</v>
      </c>
      <c r="G459" t="s">
        <v>47</v>
      </c>
      <c r="H459" s="1">
        <v>42613</v>
      </c>
      <c r="I459" s="1">
        <v>42645</v>
      </c>
      <c r="J459" s="17" t="str">
        <f t="shared" si="42"/>
        <v>Filled</v>
      </c>
      <c r="K459">
        <f t="shared" ca="1" si="43"/>
        <v>23</v>
      </c>
      <c r="L459" s="18">
        <f t="shared" ca="1" si="44"/>
        <v>32</v>
      </c>
      <c r="M459" t="str">
        <f t="shared" si="45"/>
        <v>2016</v>
      </c>
      <c r="N459" t="str">
        <f t="shared" si="46"/>
        <v>October</v>
      </c>
      <c r="O459" t="str">
        <f>IFERROR(VLOOKUP(N459,FiscalYear[#All],2,0)," ")</f>
        <v>Q1</v>
      </c>
      <c r="P459" t="str">
        <f t="shared" si="47"/>
        <v>2016</v>
      </c>
    </row>
    <row r="460" spans="1:16" x14ac:dyDescent="0.35">
      <c r="A460" t="s">
        <v>1018</v>
      </c>
      <c r="B460" t="s">
        <v>1019</v>
      </c>
      <c r="C460" t="s">
        <v>481</v>
      </c>
      <c r="D460" t="s">
        <v>27</v>
      </c>
      <c r="E460" t="s">
        <v>20</v>
      </c>
      <c r="F460" t="s">
        <v>72</v>
      </c>
      <c r="G460" t="s">
        <v>22</v>
      </c>
      <c r="H460" s="1">
        <v>42613</v>
      </c>
      <c r="I460" s="1">
        <v>42641</v>
      </c>
      <c r="J460" s="17" t="str">
        <f t="shared" si="42"/>
        <v>Filled</v>
      </c>
      <c r="K460">
        <f t="shared" ca="1" si="43"/>
        <v>21</v>
      </c>
      <c r="L460" s="18">
        <f t="shared" ca="1" si="44"/>
        <v>28</v>
      </c>
      <c r="M460" t="str">
        <f t="shared" si="45"/>
        <v>2016</v>
      </c>
      <c r="N460" t="str">
        <f t="shared" si="46"/>
        <v>September</v>
      </c>
      <c r="O460" t="str">
        <f>IFERROR(VLOOKUP(N460,FiscalYear[#All],2,0)," ")</f>
        <v>Q4</v>
      </c>
      <c r="P460" t="str">
        <f t="shared" si="47"/>
        <v>2016</v>
      </c>
    </row>
    <row r="461" spans="1:16" x14ac:dyDescent="0.35">
      <c r="A461" t="s">
        <v>1020</v>
      </c>
      <c r="B461" t="s">
        <v>1021</v>
      </c>
      <c r="C461" t="s">
        <v>481</v>
      </c>
      <c r="D461" t="s">
        <v>27</v>
      </c>
      <c r="E461" t="s">
        <v>20</v>
      </c>
      <c r="F461" t="s">
        <v>521</v>
      </c>
      <c r="G461" t="s">
        <v>22</v>
      </c>
      <c r="H461" s="1">
        <v>42619</v>
      </c>
      <c r="I461" s="1">
        <v>42720</v>
      </c>
      <c r="J461" s="17" t="str">
        <f t="shared" si="42"/>
        <v>Filled</v>
      </c>
      <c r="K461">
        <f t="shared" ca="1" si="43"/>
        <v>74</v>
      </c>
      <c r="L461" s="18">
        <f t="shared" ca="1" si="44"/>
        <v>101</v>
      </c>
      <c r="M461" t="str">
        <f t="shared" si="45"/>
        <v>2016</v>
      </c>
      <c r="N461" t="str">
        <f t="shared" si="46"/>
        <v>December</v>
      </c>
      <c r="O461" t="str">
        <f>IFERROR(VLOOKUP(N461,FiscalYear[#All],2,0)," ")</f>
        <v>Q1</v>
      </c>
      <c r="P461" t="str">
        <f t="shared" si="47"/>
        <v>2016</v>
      </c>
    </row>
    <row r="462" spans="1:16" x14ac:dyDescent="0.35">
      <c r="A462" t="s">
        <v>1022</v>
      </c>
      <c r="B462" t="s">
        <v>1023</v>
      </c>
      <c r="C462" t="s">
        <v>481</v>
      </c>
      <c r="D462" t="s">
        <v>27</v>
      </c>
      <c r="E462" t="s">
        <v>20</v>
      </c>
      <c r="F462" t="s">
        <v>660</v>
      </c>
      <c r="G462" t="s">
        <v>22</v>
      </c>
      <c r="H462" s="1">
        <v>42619</v>
      </c>
      <c r="I462" s="1">
        <v>42704</v>
      </c>
      <c r="J462" s="17" t="str">
        <f t="shared" si="42"/>
        <v>Filled</v>
      </c>
      <c r="K462">
        <f t="shared" ca="1" si="43"/>
        <v>62</v>
      </c>
      <c r="L462" s="18">
        <f t="shared" ca="1" si="44"/>
        <v>85</v>
      </c>
      <c r="M462" t="str">
        <f t="shared" si="45"/>
        <v>2016</v>
      </c>
      <c r="N462" t="str">
        <f t="shared" si="46"/>
        <v>November</v>
      </c>
      <c r="O462" t="str">
        <f>IFERROR(VLOOKUP(N462,FiscalYear[#All],2,0)," ")</f>
        <v>Q1</v>
      </c>
      <c r="P462" t="str">
        <f t="shared" si="47"/>
        <v>2016</v>
      </c>
    </row>
    <row r="463" spans="1:16" x14ac:dyDescent="0.35">
      <c r="A463" t="s">
        <v>1024</v>
      </c>
      <c r="B463" t="s">
        <v>1025</v>
      </c>
      <c r="C463" t="s">
        <v>481</v>
      </c>
      <c r="D463" t="s">
        <v>27</v>
      </c>
      <c r="E463" t="s">
        <v>20</v>
      </c>
      <c r="F463" t="s">
        <v>72</v>
      </c>
      <c r="G463" t="s">
        <v>47</v>
      </c>
      <c r="H463" s="1">
        <v>42620</v>
      </c>
      <c r="I463" s="1" t="s">
        <v>23</v>
      </c>
      <c r="J463" s="17" t="str">
        <f t="shared" si="42"/>
        <v>Open</v>
      </c>
      <c r="K463">
        <f t="shared" ca="1" si="43"/>
        <v>1651</v>
      </c>
      <c r="L463" s="18">
        <f t="shared" ca="1" si="44"/>
        <v>2310.4963288194413</v>
      </c>
      <c r="M463" t="str">
        <f t="shared" si="45"/>
        <v/>
      </c>
      <c r="N463" t="str">
        <f t="shared" si="46"/>
        <v/>
      </c>
      <c r="O463" t="str">
        <f>IFERROR(VLOOKUP(N463,FiscalYear[#All],2,0)," ")</f>
        <v xml:space="preserve"> </v>
      </c>
      <c r="P463" t="str">
        <f t="shared" si="47"/>
        <v/>
      </c>
    </row>
    <row r="464" spans="1:16" x14ac:dyDescent="0.35">
      <c r="A464" t="s">
        <v>1026</v>
      </c>
      <c r="B464" t="s">
        <v>1027</v>
      </c>
      <c r="C464" t="s">
        <v>181</v>
      </c>
      <c r="D464" t="s">
        <v>27</v>
      </c>
      <c r="E464" t="s">
        <v>20</v>
      </c>
      <c r="F464" t="s">
        <v>72</v>
      </c>
      <c r="G464" t="s">
        <v>22</v>
      </c>
      <c r="H464" s="1">
        <v>42622</v>
      </c>
      <c r="I464" s="1">
        <v>42697</v>
      </c>
      <c r="J464" s="17" t="str">
        <f t="shared" si="42"/>
        <v>Filled</v>
      </c>
      <c r="K464">
        <f t="shared" ca="1" si="43"/>
        <v>54</v>
      </c>
      <c r="L464" s="18">
        <f t="shared" ca="1" si="44"/>
        <v>75</v>
      </c>
      <c r="M464" t="str">
        <f t="shared" si="45"/>
        <v>2016</v>
      </c>
      <c r="N464" t="str">
        <f t="shared" si="46"/>
        <v>November</v>
      </c>
      <c r="O464" t="str">
        <f>IFERROR(VLOOKUP(N464,FiscalYear[#All],2,0)," ")</f>
        <v>Q1</v>
      </c>
      <c r="P464" t="str">
        <f t="shared" si="47"/>
        <v>2016</v>
      </c>
    </row>
    <row r="465" spans="1:16" x14ac:dyDescent="0.35">
      <c r="A465" t="s">
        <v>1028</v>
      </c>
      <c r="B465" t="s">
        <v>1029</v>
      </c>
      <c r="C465" t="s">
        <v>481</v>
      </c>
      <c r="D465" t="s">
        <v>27</v>
      </c>
      <c r="E465" t="s">
        <v>20</v>
      </c>
      <c r="F465" t="s">
        <v>72</v>
      </c>
      <c r="G465" t="s">
        <v>22</v>
      </c>
      <c r="H465" s="1">
        <v>42625</v>
      </c>
      <c r="I465" s="1">
        <v>42710</v>
      </c>
      <c r="J465" s="17" t="str">
        <f t="shared" si="42"/>
        <v>Filled</v>
      </c>
      <c r="K465">
        <f t="shared" ca="1" si="43"/>
        <v>62</v>
      </c>
      <c r="L465" s="18">
        <f t="shared" ca="1" si="44"/>
        <v>85</v>
      </c>
      <c r="M465" t="str">
        <f t="shared" si="45"/>
        <v>2016</v>
      </c>
      <c r="N465" t="str">
        <f t="shared" si="46"/>
        <v>December</v>
      </c>
      <c r="O465" t="str">
        <f>IFERROR(VLOOKUP(N465,FiscalYear[#All],2,0)," ")</f>
        <v>Q1</v>
      </c>
      <c r="P465" t="str">
        <f t="shared" si="47"/>
        <v>2016</v>
      </c>
    </row>
    <row r="466" spans="1:16" x14ac:dyDescent="0.35">
      <c r="A466" t="s">
        <v>1030</v>
      </c>
      <c r="B466" t="s">
        <v>1031</v>
      </c>
      <c r="C466" t="s">
        <v>181</v>
      </c>
      <c r="D466" t="s">
        <v>27</v>
      </c>
      <c r="E466" t="s">
        <v>20</v>
      </c>
      <c r="F466" t="s">
        <v>361</v>
      </c>
      <c r="G466" t="s">
        <v>117</v>
      </c>
      <c r="H466" s="1">
        <v>42626</v>
      </c>
      <c r="I466" s="1">
        <v>42669</v>
      </c>
      <c r="J466" s="17" t="str">
        <f t="shared" si="42"/>
        <v>Filled</v>
      </c>
      <c r="K466">
        <f t="shared" ca="1" si="43"/>
        <v>32</v>
      </c>
      <c r="L466" s="18">
        <f t="shared" ca="1" si="44"/>
        <v>43</v>
      </c>
      <c r="M466" t="str">
        <f t="shared" si="45"/>
        <v>2016</v>
      </c>
      <c r="N466" t="str">
        <f t="shared" si="46"/>
        <v>October</v>
      </c>
      <c r="O466" t="str">
        <f>IFERROR(VLOOKUP(N466,FiscalYear[#All],2,0)," ")</f>
        <v>Q1</v>
      </c>
      <c r="P466" t="str">
        <f t="shared" si="47"/>
        <v>2016</v>
      </c>
    </row>
    <row r="467" spans="1:16" x14ac:dyDescent="0.35">
      <c r="A467" t="s">
        <v>1032</v>
      </c>
      <c r="B467" t="s">
        <v>1033</v>
      </c>
      <c r="C467" t="s">
        <v>481</v>
      </c>
      <c r="D467" t="s">
        <v>27</v>
      </c>
      <c r="E467" t="s">
        <v>20</v>
      </c>
      <c r="F467" t="s">
        <v>521</v>
      </c>
      <c r="G467" t="s">
        <v>22</v>
      </c>
      <c r="H467" s="1">
        <v>42626</v>
      </c>
      <c r="I467" s="1">
        <v>42675</v>
      </c>
      <c r="J467" s="17" t="str">
        <f t="shared" si="42"/>
        <v>Filled</v>
      </c>
      <c r="K467">
        <f t="shared" ca="1" si="43"/>
        <v>36</v>
      </c>
      <c r="L467" s="18">
        <f t="shared" ca="1" si="44"/>
        <v>49</v>
      </c>
      <c r="M467" t="str">
        <f t="shared" si="45"/>
        <v>2016</v>
      </c>
      <c r="N467" t="str">
        <f t="shared" si="46"/>
        <v>November</v>
      </c>
      <c r="O467" t="str">
        <f>IFERROR(VLOOKUP(N467,FiscalYear[#All],2,0)," ")</f>
        <v>Q1</v>
      </c>
      <c r="P467" t="str">
        <f t="shared" si="47"/>
        <v>2016</v>
      </c>
    </row>
    <row r="468" spans="1:16" x14ac:dyDescent="0.35">
      <c r="A468" t="s">
        <v>1034</v>
      </c>
      <c r="B468" t="s">
        <v>1035</v>
      </c>
      <c r="C468" t="s">
        <v>481</v>
      </c>
      <c r="D468" t="s">
        <v>27</v>
      </c>
      <c r="E468" t="s">
        <v>20</v>
      </c>
      <c r="F468" t="s">
        <v>538</v>
      </c>
      <c r="G468" t="s">
        <v>22</v>
      </c>
      <c r="H468" s="1">
        <v>42627</v>
      </c>
      <c r="I468" s="1">
        <v>42635</v>
      </c>
      <c r="J468" s="17" t="str">
        <f t="shared" si="42"/>
        <v>Filled</v>
      </c>
      <c r="K468">
        <f t="shared" ca="1" si="43"/>
        <v>7</v>
      </c>
      <c r="L468" s="18">
        <f t="shared" ca="1" si="44"/>
        <v>8</v>
      </c>
      <c r="M468" t="str">
        <f t="shared" si="45"/>
        <v>2016</v>
      </c>
      <c r="N468" t="str">
        <f t="shared" si="46"/>
        <v>September</v>
      </c>
      <c r="O468" t="str">
        <f>IFERROR(VLOOKUP(N468,FiscalYear[#All],2,0)," ")</f>
        <v>Q4</v>
      </c>
      <c r="P468" t="str">
        <f t="shared" si="47"/>
        <v>2016</v>
      </c>
    </row>
    <row r="469" spans="1:16" x14ac:dyDescent="0.35">
      <c r="A469" t="s">
        <v>1036</v>
      </c>
      <c r="B469" t="s">
        <v>1037</v>
      </c>
      <c r="C469" t="s">
        <v>481</v>
      </c>
      <c r="D469" t="s">
        <v>27</v>
      </c>
      <c r="E469" t="s">
        <v>20</v>
      </c>
      <c r="F469" t="s">
        <v>521</v>
      </c>
      <c r="G469" t="s">
        <v>305</v>
      </c>
      <c r="H469" s="1">
        <v>42627</v>
      </c>
      <c r="I469" s="1">
        <v>42636</v>
      </c>
      <c r="J469" s="17" t="str">
        <f t="shared" si="42"/>
        <v>Filled</v>
      </c>
      <c r="K469">
        <f t="shared" ca="1" si="43"/>
        <v>8</v>
      </c>
      <c r="L469" s="18">
        <f t="shared" ca="1" si="44"/>
        <v>9</v>
      </c>
      <c r="M469" t="str">
        <f t="shared" si="45"/>
        <v>2016</v>
      </c>
      <c r="N469" t="str">
        <f t="shared" si="46"/>
        <v>September</v>
      </c>
      <c r="O469" t="str">
        <f>IFERROR(VLOOKUP(N469,FiscalYear[#All],2,0)," ")</f>
        <v>Q4</v>
      </c>
      <c r="P469" t="str">
        <f t="shared" si="47"/>
        <v>2016</v>
      </c>
    </row>
    <row r="470" spans="1:16" x14ac:dyDescent="0.35">
      <c r="A470" t="s">
        <v>1038</v>
      </c>
      <c r="B470" t="s">
        <v>1039</v>
      </c>
      <c r="C470" t="s">
        <v>481</v>
      </c>
      <c r="D470" t="s">
        <v>27</v>
      </c>
      <c r="E470" t="s">
        <v>20</v>
      </c>
      <c r="F470" t="s">
        <v>72</v>
      </c>
      <c r="G470" t="s">
        <v>22</v>
      </c>
      <c r="H470" s="1">
        <v>42627</v>
      </c>
      <c r="I470" s="1">
        <v>42692</v>
      </c>
      <c r="J470" s="17" t="str">
        <f t="shared" si="42"/>
        <v>Filled</v>
      </c>
      <c r="K470">
        <f t="shared" ca="1" si="43"/>
        <v>48</v>
      </c>
      <c r="L470" s="18">
        <f t="shared" ca="1" si="44"/>
        <v>65</v>
      </c>
      <c r="M470" t="str">
        <f t="shared" si="45"/>
        <v>2016</v>
      </c>
      <c r="N470" t="str">
        <f t="shared" si="46"/>
        <v>November</v>
      </c>
      <c r="O470" t="str">
        <f>IFERROR(VLOOKUP(N470,FiscalYear[#All],2,0)," ")</f>
        <v>Q1</v>
      </c>
      <c r="P470" t="str">
        <f t="shared" si="47"/>
        <v>2016</v>
      </c>
    </row>
    <row r="471" spans="1:16" x14ac:dyDescent="0.35">
      <c r="A471" t="s">
        <v>1040</v>
      </c>
      <c r="B471" t="s">
        <v>1041</v>
      </c>
      <c r="C471" t="s">
        <v>481</v>
      </c>
      <c r="D471" t="s">
        <v>27</v>
      </c>
      <c r="E471" t="s">
        <v>20</v>
      </c>
      <c r="F471" t="s">
        <v>521</v>
      </c>
      <c r="G471" t="s">
        <v>47</v>
      </c>
      <c r="H471" s="1">
        <v>42632</v>
      </c>
      <c r="I471" s="1">
        <v>42724</v>
      </c>
      <c r="J471" s="17" t="str">
        <f t="shared" si="42"/>
        <v>Filled</v>
      </c>
      <c r="K471">
        <f t="shared" ca="1" si="43"/>
        <v>67</v>
      </c>
      <c r="L471" s="18">
        <f t="shared" ca="1" si="44"/>
        <v>92</v>
      </c>
      <c r="M471" t="str">
        <f t="shared" si="45"/>
        <v>2016</v>
      </c>
      <c r="N471" t="str">
        <f t="shared" si="46"/>
        <v>December</v>
      </c>
      <c r="O471" t="str">
        <f>IFERROR(VLOOKUP(N471,FiscalYear[#All],2,0)," ")</f>
        <v>Q1</v>
      </c>
      <c r="P471" t="str">
        <f t="shared" si="47"/>
        <v>2016</v>
      </c>
    </row>
    <row r="472" spans="1:16" x14ac:dyDescent="0.35">
      <c r="A472" t="s">
        <v>1042</v>
      </c>
      <c r="B472" t="s">
        <v>1043</v>
      </c>
      <c r="C472" t="s">
        <v>481</v>
      </c>
      <c r="D472" t="s">
        <v>27</v>
      </c>
      <c r="E472" t="s">
        <v>20</v>
      </c>
      <c r="F472" t="s">
        <v>521</v>
      </c>
      <c r="G472" t="s">
        <v>22</v>
      </c>
      <c r="H472" s="1">
        <v>42633</v>
      </c>
      <c r="I472" s="1">
        <v>42639</v>
      </c>
      <c r="J472" s="17" t="str">
        <f t="shared" si="42"/>
        <v>Filled</v>
      </c>
      <c r="K472">
        <f t="shared" ca="1" si="43"/>
        <v>5</v>
      </c>
      <c r="L472" s="18">
        <f t="shared" ca="1" si="44"/>
        <v>6</v>
      </c>
      <c r="M472" t="str">
        <f t="shared" si="45"/>
        <v>2016</v>
      </c>
      <c r="N472" t="str">
        <f t="shared" si="46"/>
        <v>September</v>
      </c>
      <c r="O472" t="str">
        <f>IFERROR(VLOOKUP(N472,FiscalYear[#All],2,0)," ")</f>
        <v>Q4</v>
      </c>
      <c r="P472" t="str">
        <f t="shared" si="47"/>
        <v>2016</v>
      </c>
    </row>
    <row r="473" spans="1:16" x14ac:dyDescent="0.35">
      <c r="A473" t="s">
        <v>1044</v>
      </c>
      <c r="B473" t="s">
        <v>1045</v>
      </c>
      <c r="C473" t="s">
        <v>481</v>
      </c>
      <c r="D473" t="s">
        <v>27</v>
      </c>
      <c r="E473" t="s">
        <v>20</v>
      </c>
      <c r="F473" t="s">
        <v>660</v>
      </c>
      <c r="G473" t="s">
        <v>47</v>
      </c>
      <c r="H473" s="1">
        <v>42636</v>
      </c>
      <c r="I473" s="1" t="s">
        <v>23</v>
      </c>
      <c r="J473" s="17" t="str">
        <f t="shared" si="42"/>
        <v>Open</v>
      </c>
      <c r="K473">
        <f t="shared" ca="1" si="43"/>
        <v>1639</v>
      </c>
      <c r="L473" s="18">
        <f t="shared" ca="1" si="44"/>
        <v>2294.4963288194413</v>
      </c>
      <c r="M473" t="str">
        <f t="shared" si="45"/>
        <v/>
      </c>
      <c r="N473" t="str">
        <f t="shared" si="46"/>
        <v/>
      </c>
      <c r="O473" t="str">
        <f>IFERROR(VLOOKUP(N473,FiscalYear[#All],2,0)," ")</f>
        <v xml:space="preserve"> </v>
      </c>
      <c r="P473" t="str">
        <f t="shared" si="47"/>
        <v/>
      </c>
    </row>
    <row r="474" spans="1:16" x14ac:dyDescent="0.35">
      <c r="A474" t="s">
        <v>1046</v>
      </c>
      <c r="B474" t="s">
        <v>1047</v>
      </c>
      <c r="C474" t="s">
        <v>481</v>
      </c>
      <c r="D474" t="s">
        <v>27</v>
      </c>
      <c r="E474" t="s">
        <v>20</v>
      </c>
      <c r="F474" t="s">
        <v>72</v>
      </c>
      <c r="G474" t="s">
        <v>22</v>
      </c>
      <c r="H474" s="1">
        <v>42639</v>
      </c>
      <c r="I474" s="1" t="s">
        <v>23</v>
      </c>
      <c r="J474" s="17" t="str">
        <f t="shared" si="42"/>
        <v>Open</v>
      </c>
      <c r="K474">
        <f t="shared" ca="1" si="43"/>
        <v>1638</v>
      </c>
      <c r="L474" s="18">
        <f t="shared" ca="1" si="44"/>
        <v>2291.4963288194413</v>
      </c>
      <c r="M474" t="str">
        <f t="shared" si="45"/>
        <v/>
      </c>
      <c r="N474" t="str">
        <f t="shared" si="46"/>
        <v/>
      </c>
      <c r="O474" t="str">
        <f>IFERROR(VLOOKUP(N474,FiscalYear[#All],2,0)," ")</f>
        <v xml:space="preserve"> </v>
      </c>
      <c r="P474" t="str">
        <f t="shared" si="47"/>
        <v/>
      </c>
    </row>
    <row r="475" spans="1:16" x14ac:dyDescent="0.35">
      <c r="A475" t="s">
        <v>1048</v>
      </c>
      <c r="B475" t="s">
        <v>1049</v>
      </c>
      <c r="C475" t="s">
        <v>308</v>
      </c>
      <c r="D475" t="s">
        <v>27</v>
      </c>
      <c r="E475" t="s">
        <v>20</v>
      </c>
      <c r="F475" t="s">
        <v>21</v>
      </c>
      <c r="G475" t="s">
        <v>22</v>
      </c>
      <c r="H475" s="1">
        <v>42639</v>
      </c>
      <c r="I475" s="1">
        <v>42685</v>
      </c>
      <c r="J475" s="17" t="str">
        <f t="shared" si="42"/>
        <v>Filled</v>
      </c>
      <c r="K475">
        <f t="shared" ca="1" si="43"/>
        <v>35</v>
      </c>
      <c r="L475" s="18">
        <f t="shared" ca="1" si="44"/>
        <v>46</v>
      </c>
      <c r="M475" t="str">
        <f t="shared" si="45"/>
        <v>2016</v>
      </c>
      <c r="N475" t="str">
        <f t="shared" si="46"/>
        <v>November</v>
      </c>
      <c r="O475" t="str">
        <f>IFERROR(VLOOKUP(N475,FiscalYear[#All],2,0)," ")</f>
        <v>Q1</v>
      </c>
      <c r="P475" t="str">
        <f t="shared" si="47"/>
        <v>2016</v>
      </c>
    </row>
    <row r="476" spans="1:16" x14ac:dyDescent="0.35">
      <c r="A476" t="s">
        <v>1050</v>
      </c>
      <c r="B476" t="s">
        <v>1049</v>
      </c>
      <c r="C476" t="s">
        <v>308</v>
      </c>
      <c r="D476" t="s">
        <v>27</v>
      </c>
      <c r="E476" t="s">
        <v>20</v>
      </c>
      <c r="F476" t="s">
        <v>1051</v>
      </c>
      <c r="G476" t="s">
        <v>117</v>
      </c>
      <c r="H476" s="1">
        <v>42639</v>
      </c>
      <c r="I476" s="1" t="s">
        <v>23</v>
      </c>
      <c r="J476" s="17" t="str">
        <f t="shared" si="42"/>
        <v>Open</v>
      </c>
      <c r="K476">
        <f t="shared" ca="1" si="43"/>
        <v>1638</v>
      </c>
      <c r="L476" s="18">
        <f t="shared" ca="1" si="44"/>
        <v>2291.4963288194413</v>
      </c>
      <c r="M476" t="str">
        <f t="shared" si="45"/>
        <v/>
      </c>
      <c r="N476" t="str">
        <f t="shared" si="46"/>
        <v/>
      </c>
      <c r="O476" t="str">
        <f>IFERROR(VLOOKUP(N476,FiscalYear[#All],2,0)," ")</f>
        <v xml:space="preserve"> </v>
      </c>
      <c r="P476" t="str">
        <f t="shared" si="47"/>
        <v/>
      </c>
    </row>
    <row r="477" spans="1:16" x14ac:dyDescent="0.35">
      <c r="A477" t="s">
        <v>1052</v>
      </c>
      <c r="B477" t="s">
        <v>1053</v>
      </c>
      <c r="C477" t="s">
        <v>1054</v>
      </c>
      <c r="D477" t="s">
        <v>27</v>
      </c>
      <c r="E477" t="s">
        <v>20</v>
      </c>
      <c r="F477" t="s">
        <v>1055</v>
      </c>
      <c r="G477" t="s">
        <v>117</v>
      </c>
      <c r="H477" s="1">
        <v>42646</v>
      </c>
      <c r="I477" s="1">
        <v>42693</v>
      </c>
      <c r="J477" s="17" t="str">
        <f t="shared" si="42"/>
        <v>Filled</v>
      </c>
      <c r="K477">
        <f t="shared" ca="1" si="43"/>
        <v>35</v>
      </c>
      <c r="L477" s="18">
        <f t="shared" ca="1" si="44"/>
        <v>47</v>
      </c>
      <c r="M477" t="str">
        <f t="shared" si="45"/>
        <v>2016</v>
      </c>
      <c r="N477" t="str">
        <f t="shared" si="46"/>
        <v>November</v>
      </c>
      <c r="O477" t="str">
        <f>IFERROR(VLOOKUP(N477,FiscalYear[#All],2,0)," ")</f>
        <v>Q1</v>
      </c>
      <c r="P477" t="str">
        <f t="shared" si="47"/>
        <v>2016</v>
      </c>
    </row>
    <row r="478" spans="1:16" x14ac:dyDescent="0.35">
      <c r="A478" t="s">
        <v>1056</v>
      </c>
      <c r="B478" t="s">
        <v>1057</v>
      </c>
      <c r="C478" t="s">
        <v>1058</v>
      </c>
      <c r="D478" t="s">
        <v>27</v>
      </c>
      <c r="E478" t="s">
        <v>20</v>
      </c>
      <c r="F478" t="s">
        <v>1059</v>
      </c>
      <c r="G478" t="s">
        <v>117</v>
      </c>
      <c r="H478" s="1">
        <v>42648</v>
      </c>
      <c r="I478" s="1">
        <v>42719</v>
      </c>
      <c r="J478" s="17" t="str">
        <f t="shared" si="42"/>
        <v>Filled</v>
      </c>
      <c r="K478">
        <f t="shared" ca="1" si="43"/>
        <v>52</v>
      </c>
      <c r="L478" s="18">
        <f t="shared" ca="1" si="44"/>
        <v>71</v>
      </c>
      <c r="M478" t="str">
        <f t="shared" si="45"/>
        <v>2016</v>
      </c>
      <c r="N478" t="str">
        <f t="shared" si="46"/>
        <v>December</v>
      </c>
      <c r="O478" t="str">
        <f>IFERROR(VLOOKUP(N478,FiscalYear[#All],2,0)," ")</f>
        <v>Q1</v>
      </c>
      <c r="P478" t="str">
        <f t="shared" si="47"/>
        <v>2016</v>
      </c>
    </row>
    <row r="479" spans="1:16" x14ac:dyDescent="0.35">
      <c r="A479" t="s">
        <v>1060</v>
      </c>
      <c r="B479" t="s">
        <v>1061</v>
      </c>
      <c r="C479" t="s">
        <v>1062</v>
      </c>
      <c r="D479" t="s">
        <v>27</v>
      </c>
      <c r="E479" t="s">
        <v>20</v>
      </c>
      <c r="F479" t="s">
        <v>1055</v>
      </c>
      <c r="G479" t="s">
        <v>156</v>
      </c>
      <c r="H479" s="1">
        <v>42648</v>
      </c>
      <c r="I479" s="1">
        <v>42689</v>
      </c>
      <c r="J479" s="17" t="str">
        <f t="shared" si="42"/>
        <v>Filled</v>
      </c>
      <c r="K479">
        <f t="shared" ca="1" si="43"/>
        <v>30</v>
      </c>
      <c r="L479" s="18">
        <f t="shared" ca="1" si="44"/>
        <v>41</v>
      </c>
      <c r="M479" t="str">
        <f t="shared" si="45"/>
        <v>2016</v>
      </c>
      <c r="N479" t="str">
        <f t="shared" si="46"/>
        <v>November</v>
      </c>
      <c r="O479" t="str">
        <f>IFERROR(VLOOKUP(N479,FiscalYear[#All],2,0)," ")</f>
        <v>Q1</v>
      </c>
      <c r="P479" t="str">
        <f t="shared" si="47"/>
        <v>2016</v>
      </c>
    </row>
    <row r="480" spans="1:16" x14ac:dyDescent="0.35">
      <c r="A480" t="s">
        <v>1063</v>
      </c>
      <c r="B480" t="s">
        <v>1064</v>
      </c>
      <c r="C480" t="s">
        <v>481</v>
      </c>
      <c r="D480" t="s">
        <v>27</v>
      </c>
      <c r="E480" t="s">
        <v>20</v>
      </c>
      <c r="F480" t="s">
        <v>72</v>
      </c>
      <c r="G480" t="s">
        <v>22</v>
      </c>
      <c r="H480" s="1">
        <v>42649</v>
      </c>
      <c r="I480" s="1">
        <v>42692</v>
      </c>
      <c r="J480" s="17" t="str">
        <f t="shared" si="42"/>
        <v>Filled</v>
      </c>
      <c r="K480">
        <f t="shared" ca="1" si="43"/>
        <v>32</v>
      </c>
      <c r="L480" s="18">
        <f t="shared" ca="1" si="44"/>
        <v>43</v>
      </c>
      <c r="M480" t="str">
        <f t="shared" si="45"/>
        <v>2016</v>
      </c>
      <c r="N480" t="str">
        <f t="shared" si="46"/>
        <v>November</v>
      </c>
      <c r="O480" t="str">
        <f>IFERROR(VLOOKUP(N480,FiscalYear[#All],2,0)," ")</f>
        <v>Q1</v>
      </c>
      <c r="P480" t="str">
        <f t="shared" si="47"/>
        <v>2016</v>
      </c>
    </row>
    <row r="481" spans="1:16" x14ac:dyDescent="0.35">
      <c r="A481" t="s">
        <v>1065</v>
      </c>
      <c r="B481" t="s">
        <v>1066</v>
      </c>
      <c r="C481" t="s">
        <v>481</v>
      </c>
      <c r="D481" t="s">
        <v>27</v>
      </c>
      <c r="E481" t="s">
        <v>20</v>
      </c>
      <c r="F481" t="s">
        <v>660</v>
      </c>
      <c r="G481" t="s">
        <v>156</v>
      </c>
      <c r="H481" s="1">
        <v>42650</v>
      </c>
      <c r="I481" s="1">
        <v>42657</v>
      </c>
      <c r="J481" s="17" t="str">
        <f t="shared" si="42"/>
        <v>Filled</v>
      </c>
      <c r="K481">
        <f t="shared" ca="1" si="43"/>
        <v>6</v>
      </c>
      <c r="L481" s="18">
        <f t="shared" ca="1" si="44"/>
        <v>7</v>
      </c>
      <c r="M481" t="str">
        <f t="shared" si="45"/>
        <v>2016</v>
      </c>
      <c r="N481" t="str">
        <f t="shared" si="46"/>
        <v>October</v>
      </c>
      <c r="O481" t="str">
        <f>IFERROR(VLOOKUP(N481,FiscalYear[#All],2,0)," ")</f>
        <v>Q1</v>
      </c>
      <c r="P481" t="str">
        <f t="shared" si="47"/>
        <v>2016</v>
      </c>
    </row>
    <row r="482" spans="1:16" x14ac:dyDescent="0.35">
      <c r="A482" t="s">
        <v>1067</v>
      </c>
      <c r="B482" t="s">
        <v>1068</v>
      </c>
      <c r="C482" t="s">
        <v>481</v>
      </c>
      <c r="D482" t="s">
        <v>27</v>
      </c>
      <c r="E482" t="s">
        <v>20</v>
      </c>
      <c r="F482" t="s">
        <v>521</v>
      </c>
      <c r="G482" t="s">
        <v>22</v>
      </c>
      <c r="H482" s="1">
        <v>42653</v>
      </c>
      <c r="I482" s="1">
        <v>42699</v>
      </c>
      <c r="J482" s="17" t="str">
        <f t="shared" si="42"/>
        <v>Filled</v>
      </c>
      <c r="K482">
        <f t="shared" ca="1" si="43"/>
        <v>35</v>
      </c>
      <c r="L482" s="18">
        <f t="shared" ca="1" si="44"/>
        <v>46</v>
      </c>
      <c r="M482" t="str">
        <f t="shared" si="45"/>
        <v>2016</v>
      </c>
      <c r="N482" t="str">
        <f t="shared" si="46"/>
        <v>November</v>
      </c>
      <c r="O482" t="str">
        <f>IFERROR(VLOOKUP(N482,FiscalYear[#All],2,0)," ")</f>
        <v>Q1</v>
      </c>
      <c r="P482" t="str">
        <f t="shared" si="47"/>
        <v>2016</v>
      </c>
    </row>
    <row r="483" spans="1:16" x14ac:dyDescent="0.35">
      <c r="A483" t="s">
        <v>1069</v>
      </c>
      <c r="B483" t="s">
        <v>1070</v>
      </c>
      <c r="C483" t="s">
        <v>1071</v>
      </c>
      <c r="D483" t="s">
        <v>27</v>
      </c>
      <c r="E483" t="s">
        <v>20</v>
      </c>
      <c r="F483" t="s">
        <v>1051</v>
      </c>
      <c r="G483" t="s">
        <v>156</v>
      </c>
      <c r="H483" s="1">
        <v>42653</v>
      </c>
      <c r="I483" s="1">
        <v>42660</v>
      </c>
      <c r="J483" s="17" t="str">
        <f t="shared" si="42"/>
        <v>Filled</v>
      </c>
      <c r="K483">
        <f t="shared" ca="1" si="43"/>
        <v>6</v>
      </c>
      <c r="L483" s="18">
        <f t="shared" ca="1" si="44"/>
        <v>7</v>
      </c>
      <c r="M483" t="str">
        <f t="shared" si="45"/>
        <v>2016</v>
      </c>
      <c r="N483" t="str">
        <f t="shared" si="46"/>
        <v>October</v>
      </c>
      <c r="O483" t="str">
        <f>IFERROR(VLOOKUP(N483,FiscalYear[#All],2,0)," ")</f>
        <v>Q1</v>
      </c>
      <c r="P483" t="str">
        <f t="shared" si="47"/>
        <v>2016</v>
      </c>
    </row>
    <row r="484" spans="1:16" x14ac:dyDescent="0.35">
      <c r="A484" t="s">
        <v>1072</v>
      </c>
      <c r="B484" t="s">
        <v>1073</v>
      </c>
      <c r="C484" t="s">
        <v>1062</v>
      </c>
      <c r="D484" t="s">
        <v>27</v>
      </c>
      <c r="E484" t="s">
        <v>20</v>
      </c>
      <c r="F484" t="s">
        <v>1055</v>
      </c>
      <c r="G484" t="s">
        <v>117</v>
      </c>
      <c r="H484" s="1">
        <v>42654</v>
      </c>
      <c r="I484" s="1">
        <v>42705</v>
      </c>
      <c r="J484" s="17" t="str">
        <f t="shared" si="42"/>
        <v>Filled</v>
      </c>
      <c r="K484">
        <f t="shared" ca="1" si="43"/>
        <v>38</v>
      </c>
      <c r="L484" s="18">
        <f t="shared" ca="1" si="44"/>
        <v>51</v>
      </c>
      <c r="M484" t="str">
        <f t="shared" si="45"/>
        <v>2016</v>
      </c>
      <c r="N484" t="str">
        <f t="shared" si="46"/>
        <v>December</v>
      </c>
      <c r="O484" t="str">
        <f>IFERROR(VLOOKUP(N484,FiscalYear[#All],2,0)," ")</f>
        <v>Q1</v>
      </c>
      <c r="P484" t="str">
        <f t="shared" si="47"/>
        <v>2016</v>
      </c>
    </row>
    <row r="485" spans="1:16" x14ac:dyDescent="0.35">
      <c r="A485" t="s">
        <v>1074</v>
      </c>
      <c r="B485" t="s">
        <v>1075</v>
      </c>
      <c r="C485" t="s">
        <v>181</v>
      </c>
      <c r="D485" t="s">
        <v>426</v>
      </c>
      <c r="E485" t="s">
        <v>20</v>
      </c>
      <c r="F485" t="s">
        <v>72</v>
      </c>
      <c r="G485" t="s">
        <v>22</v>
      </c>
      <c r="H485" s="1">
        <v>42655</v>
      </c>
      <c r="I485" s="1">
        <v>42722</v>
      </c>
      <c r="J485" s="17" t="str">
        <f t="shared" si="42"/>
        <v>Filled</v>
      </c>
      <c r="K485">
        <f t="shared" ca="1" si="43"/>
        <v>48</v>
      </c>
      <c r="L485" s="18">
        <f t="shared" ca="1" si="44"/>
        <v>67</v>
      </c>
      <c r="M485" t="str">
        <f t="shared" si="45"/>
        <v>2016</v>
      </c>
      <c r="N485" t="str">
        <f t="shared" si="46"/>
        <v>December</v>
      </c>
      <c r="O485" t="str">
        <f>IFERROR(VLOOKUP(N485,FiscalYear[#All],2,0)," ")</f>
        <v>Q1</v>
      </c>
      <c r="P485" t="str">
        <f t="shared" si="47"/>
        <v>2016</v>
      </c>
    </row>
    <row r="486" spans="1:16" x14ac:dyDescent="0.35">
      <c r="A486" t="s">
        <v>1076</v>
      </c>
      <c r="B486" t="s">
        <v>1077</v>
      </c>
      <c r="C486" t="s">
        <v>1078</v>
      </c>
      <c r="D486" t="s">
        <v>27</v>
      </c>
      <c r="E486" t="s">
        <v>20</v>
      </c>
      <c r="F486" t="s">
        <v>1055</v>
      </c>
      <c r="G486" t="s">
        <v>22</v>
      </c>
      <c r="H486" s="1">
        <v>42655</v>
      </c>
      <c r="I486" s="1">
        <v>42662</v>
      </c>
      <c r="J486" s="17" t="str">
        <f t="shared" si="42"/>
        <v>Filled</v>
      </c>
      <c r="K486">
        <f t="shared" ca="1" si="43"/>
        <v>6</v>
      </c>
      <c r="L486" s="18">
        <f t="shared" ca="1" si="44"/>
        <v>7</v>
      </c>
      <c r="M486" t="str">
        <f t="shared" si="45"/>
        <v>2016</v>
      </c>
      <c r="N486" t="str">
        <f t="shared" si="46"/>
        <v>October</v>
      </c>
      <c r="O486" t="str">
        <f>IFERROR(VLOOKUP(N486,FiscalYear[#All],2,0)," ")</f>
        <v>Q1</v>
      </c>
      <c r="P486" t="str">
        <f t="shared" si="47"/>
        <v>2016</v>
      </c>
    </row>
    <row r="487" spans="1:16" x14ac:dyDescent="0.35">
      <c r="A487" t="s">
        <v>1079</v>
      </c>
      <c r="B487" t="s">
        <v>1080</v>
      </c>
      <c r="C487" t="s">
        <v>481</v>
      </c>
      <c r="D487" t="s">
        <v>27</v>
      </c>
      <c r="E487" t="s">
        <v>20</v>
      </c>
      <c r="F487" t="s">
        <v>68</v>
      </c>
      <c r="G487" t="s">
        <v>22</v>
      </c>
      <c r="H487" s="1">
        <v>42657</v>
      </c>
      <c r="I487" s="1">
        <v>42694</v>
      </c>
      <c r="J487" s="17" t="str">
        <f t="shared" si="42"/>
        <v>Filled</v>
      </c>
      <c r="K487">
        <f t="shared" ca="1" si="43"/>
        <v>26</v>
      </c>
      <c r="L487" s="18">
        <f t="shared" ca="1" si="44"/>
        <v>37</v>
      </c>
      <c r="M487" t="str">
        <f t="shared" si="45"/>
        <v>2016</v>
      </c>
      <c r="N487" t="str">
        <f t="shared" si="46"/>
        <v>November</v>
      </c>
      <c r="O487" t="str">
        <f>IFERROR(VLOOKUP(N487,FiscalYear[#All],2,0)," ")</f>
        <v>Q1</v>
      </c>
      <c r="P487" t="str">
        <f t="shared" si="47"/>
        <v>2016</v>
      </c>
    </row>
    <row r="488" spans="1:16" x14ac:dyDescent="0.35">
      <c r="A488" t="s">
        <v>1081</v>
      </c>
      <c r="B488" t="s">
        <v>1082</v>
      </c>
      <c r="C488" t="s">
        <v>481</v>
      </c>
      <c r="D488" t="s">
        <v>27</v>
      </c>
      <c r="E488" t="s">
        <v>20</v>
      </c>
      <c r="F488" t="s">
        <v>72</v>
      </c>
      <c r="G488" t="s">
        <v>22</v>
      </c>
      <c r="H488" s="1">
        <v>42660</v>
      </c>
      <c r="I488" s="1" t="s">
        <v>23</v>
      </c>
      <c r="J488" s="17" t="str">
        <f t="shared" si="42"/>
        <v>Open</v>
      </c>
      <c r="K488">
        <f t="shared" ca="1" si="43"/>
        <v>1623</v>
      </c>
      <c r="L488" s="18">
        <f t="shared" ca="1" si="44"/>
        <v>2270.4963288194413</v>
      </c>
      <c r="M488" t="str">
        <f t="shared" si="45"/>
        <v/>
      </c>
      <c r="N488" t="str">
        <f t="shared" si="46"/>
        <v/>
      </c>
      <c r="O488" t="str">
        <f>IFERROR(VLOOKUP(N488,FiscalYear[#All],2,0)," ")</f>
        <v xml:space="preserve"> </v>
      </c>
      <c r="P488" t="str">
        <f t="shared" si="47"/>
        <v/>
      </c>
    </row>
    <row r="489" spans="1:16" x14ac:dyDescent="0.35">
      <c r="A489" t="s">
        <v>1083</v>
      </c>
      <c r="B489" t="s">
        <v>1084</v>
      </c>
      <c r="C489" t="s">
        <v>481</v>
      </c>
      <c r="D489" t="s">
        <v>27</v>
      </c>
      <c r="E489" t="s">
        <v>20</v>
      </c>
      <c r="F489" t="s">
        <v>660</v>
      </c>
      <c r="G489" t="s">
        <v>22</v>
      </c>
      <c r="H489" s="1">
        <v>42660</v>
      </c>
      <c r="I489" s="1" t="s">
        <v>23</v>
      </c>
      <c r="J489" s="17" t="str">
        <f t="shared" si="42"/>
        <v>Open</v>
      </c>
      <c r="K489">
        <f t="shared" ca="1" si="43"/>
        <v>1623</v>
      </c>
      <c r="L489" s="18">
        <f t="shared" ca="1" si="44"/>
        <v>2270.4963288194413</v>
      </c>
      <c r="M489" t="str">
        <f t="shared" si="45"/>
        <v/>
      </c>
      <c r="N489" t="str">
        <f t="shared" si="46"/>
        <v/>
      </c>
      <c r="O489" t="str">
        <f>IFERROR(VLOOKUP(N489,FiscalYear[#All],2,0)," ")</f>
        <v xml:space="preserve"> </v>
      </c>
      <c r="P489" t="str">
        <f t="shared" si="47"/>
        <v/>
      </c>
    </row>
    <row r="490" spans="1:16" x14ac:dyDescent="0.35">
      <c r="A490" t="s">
        <v>1085</v>
      </c>
      <c r="B490" t="s">
        <v>1086</v>
      </c>
      <c r="C490" t="s">
        <v>308</v>
      </c>
      <c r="D490" t="s">
        <v>27</v>
      </c>
      <c r="E490" t="s">
        <v>20</v>
      </c>
      <c r="F490" t="s">
        <v>21</v>
      </c>
      <c r="G490" t="s">
        <v>22</v>
      </c>
      <c r="H490" s="1">
        <v>42663</v>
      </c>
      <c r="I490" s="1">
        <v>42673</v>
      </c>
      <c r="J490" s="17" t="str">
        <f t="shared" si="42"/>
        <v>Filled</v>
      </c>
      <c r="K490">
        <f t="shared" ca="1" si="43"/>
        <v>7</v>
      </c>
      <c r="L490" s="18">
        <f t="shared" ca="1" si="44"/>
        <v>10</v>
      </c>
      <c r="M490" t="str">
        <f t="shared" si="45"/>
        <v>2016</v>
      </c>
      <c r="N490" t="str">
        <f t="shared" si="46"/>
        <v>October</v>
      </c>
      <c r="O490" t="str">
        <f>IFERROR(VLOOKUP(N490,FiscalYear[#All],2,0)," ")</f>
        <v>Q1</v>
      </c>
      <c r="P490" t="str">
        <f t="shared" si="47"/>
        <v>2016</v>
      </c>
    </row>
    <row r="491" spans="1:16" x14ac:dyDescent="0.35">
      <c r="A491" t="s">
        <v>1087</v>
      </c>
      <c r="B491" t="s">
        <v>1086</v>
      </c>
      <c r="C491" t="s">
        <v>308</v>
      </c>
      <c r="D491" t="s">
        <v>27</v>
      </c>
      <c r="E491" t="s">
        <v>20</v>
      </c>
      <c r="F491" t="s">
        <v>1051</v>
      </c>
      <c r="G491" t="s">
        <v>22</v>
      </c>
      <c r="H491" s="1">
        <v>42663</v>
      </c>
      <c r="I491" s="1">
        <v>42663</v>
      </c>
      <c r="J491" s="17" t="str">
        <f t="shared" si="42"/>
        <v>Filled</v>
      </c>
      <c r="K491">
        <f t="shared" ca="1" si="43"/>
        <v>1</v>
      </c>
      <c r="L491" s="18">
        <f t="shared" ca="1" si="44"/>
        <v>0</v>
      </c>
      <c r="M491" t="str">
        <f t="shared" si="45"/>
        <v>2016</v>
      </c>
      <c r="N491" t="str">
        <f t="shared" si="46"/>
        <v>October</v>
      </c>
      <c r="O491" t="str">
        <f>IFERROR(VLOOKUP(N491,FiscalYear[#All],2,0)," ")</f>
        <v>Q1</v>
      </c>
      <c r="P491" t="str">
        <f t="shared" si="47"/>
        <v>2016</v>
      </c>
    </row>
    <row r="492" spans="1:16" x14ac:dyDescent="0.35">
      <c r="A492" t="s">
        <v>1088</v>
      </c>
      <c r="B492" t="s">
        <v>1089</v>
      </c>
      <c r="C492" t="s">
        <v>1071</v>
      </c>
      <c r="D492" t="s">
        <v>27</v>
      </c>
      <c r="E492" t="s">
        <v>20</v>
      </c>
      <c r="F492" t="s">
        <v>1059</v>
      </c>
      <c r="G492" t="s">
        <v>117</v>
      </c>
      <c r="H492" s="1">
        <v>42667</v>
      </c>
      <c r="I492" s="1">
        <v>42707</v>
      </c>
      <c r="J492" s="17" t="str">
        <f t="shared" si="42"/>
        <v>Filled</v>
      </c>
      <c r="K492">
        <f t="shared" ca="1" si="43"/>
        <v>30</v>
      </c>
      <c r="L492" s="18">
        <f t="shared" ca="1" si="44"/>
        <v>40</v>
      </c>
      <c r="M492" t="str">
        <f t="shared" si="45"/>
        <v>2016</v>
      </c>
      <c r="N492" t="str">
        <f t="shared" si="46"/>
        <v>December</v>
      </c>
      <c r="O492" t="str">
        <f>IFERROR(VLOOKUP(N492,FiscalYear[#All],2,0)," ")</f>
        <v>Q1</v>
      </c>
      <c r="P492" t="str">
        <f t="shared" si="47"/>
        <v>2016</v>
      </c>
    </row>
    <row r="493" spans="1:16" x14ac:dyDescent="0.35">
      <c r="A493" t="s">
        <v>1090</v>
      </c>
      <c r="B493" t="s">
        <v>1091</v>
      </c>
      <c r="C493" t="s">
        <v>481</v>
      </c>
      <c r="D493" t="s">
        <v>27</v>
      </c>
      <c r="E493" t="s">
        <v>20</v>
      </c>
      <c r="F493" t="s">
        <v>521</v>
      </c>
      <c r="G493" t="s">
        <v>47</v>
      </c>
      <c r="H493" s="1">
        <v>42668</v>
      </c>
      <c r="I493" s="1">
        <v>42675</v>
      </c>
      <c r="J493" s="17" t="str">
        <f t="shared" si="42"/>
        <v>Filled</v>
      </c>
      <c r="K493">
        <f t="shared" ca="1" si="43"/>
        <v>6</v>
      </c>
      <c r="L493" s="18">
        <f t="shared" ca="1" si="44"/>
        <v>7</v>
      </c>
      <c r="M493" t="str">
        <f t="shared" si="45"/>
        <v>2016</v>
      </c>
      <c r="N493" t="str">
        <f t="shared" si="46"/>
        <v>November</v>
      </c>
      <c r="O493" t="str">
        <f>IFERROR(VLOOKUP(N493,FiscalYear[#All],2,0)," ")</f>
        <v>Q1</v>
      </c>
      <c r="P493" t="str">
        <f t="shared" si="47"/>
        <v>2016</v>
      </c>
    </row>
    <row r="494" spans="1:16" x14ac:dyDescent="0.35">
      <c r="A494" t="s">
        <v>1092</v>
      </c>
      <c r="B494" t="s">
        <v>1093</v>
      </c>
      <c r="C494" t="s">
        <v>1062</v>
      </c>
      <c r="D494" t="s">
        <v>27</v>
      </c>
      <c r="E494" t="s">
        <v>20</v>
      </c>
      <c r="F494" t="s">
        <v>1055</v>
      </c>
      <c r="G494" t="s">
        <v>117</v>
      </c>
      <c r="H494" s="1">
        <v>42669</v>
      </c>
      <c r="I494" s="1">
        <v>42713</v>
      </c>
      <c r="J494" s="17" t="str">
        <f t="shared" si="42"/>
        <v>Filled</v>
      </c>
      <c r="K494">
        <f t="shared" ca="1" si="43"/>
        <v>33</v>
      </c>
      <c r="L494" s="18">
        <f t="shared" ca="1" si="44"/>
        <v>44</v>
      </c>
      <c r="M494" t="str">
        <f t="shared" si="45"/>
        <v>2016</v>
      </c>
      <c r="N494" t="str">
        <f t="shared" si="46"/>
        <v>December</v>
      </c>
      <c r="O494" t="str">
        <f>IFERROR(VLOOKUP(N494,FiscalYear[#All],2,0)," ")</f>
        <v>Q1</v>
      </c>
      <c r="P494" t="str">
        <f t="shared" si="47"/>
        <v>2016</v>
      </c>
    </row>
    <row r="495" spans="1:16" x14ac:dyDescent="0.35">
      <c r="A495" t="s">
        <v>1094</v>
      </c>
      <c r="B495" t="s">
        <v>1095</v>
      </c>
      <c r="C495" t="s">
        <v>481</v>
      </c>
      <c r="D495" t="s">
        <v>27</v>
      </c>
      <c r="E495" t="s">
        <v>20</v>
      </c>
      <c r="F495" t="s">
        <v>660</v>
      </c>
      <c r="G495" t="s">
        <v>305</v>
      </c>
      <c r="H495" s="1">
        <v>42674</v>
      </c>
      <c r="I495" s="1" t="s">
        <v>23</v>
      </c>
      <c r="J495" s="17" t="str">
        <f t="shared" si="42"/>
        <v>Open</v>
      </c>
      <c r="K495">
        <f t="shared" ca="1" si="43"/>
        <v>1613</v>
      </c>
      <c r="L495" s="18">
        <f t="shared" ca="1" si="44"/>
        <v>2256.4963288194413</v>
      </c>
      <c r="M495" t="str">
        <f t="shared" si="45"/>
        <v/>
      </c>
      <c r="N495" t="str">
        <f t="shared" si="46"/>
        <v/>
      </c>
      <c r="O495" t="str">
        <f>IFERROR(VLOOKUP(N495,FiscalYear[#All],2,0)," ")</f>
        <v xml:space="preserve"> </v>
      </c>
      <c r="P495" t="str">
        <f t="shared" si="47"/>
        <v/>
      </c>
    </row>
    <row r="496" spans="1:16" x14ac:dyDescent="0.35">
      <c r="A496" t="s">
        <v>1096</v>
      </c>
      <c r="B496" t="s">
        <v>1097</v>
      </c>
      <c r="C496" t="s">
        <v>1062</v>
      </c>
      <c r="D496" t="s">
        <v>27</v>
      </c>
      <c r="E496" t="s">
        <v>20</v>
      </c>
      <c r="F496" t="s">
        <v>1051</v>
      </c>
      <c r="G496" t="s">
        <v>47</v>
      </c>
      <c r="H496" s="1">
        <v>42675</v>
      </c>
      <c r="I496" s="1">
        <v>42684</v>
      </c>
      <c r="J496" s="17" t="str">
        <f t="shared" si="42"/>
        <v>Filled</v>
      </c>
      <c r="K496">
        <f t="shared" ca="1" si="43"/>
        <v>8</v>
      </c>
      <c r="L496" s="18">
        <f t="shared" ca="1" si="44"/>
        <v>9</v>
      </c>
      <c r="M496" t="str">
        <f t="shared" si="45"/>
        <v>2016</v>
      </c>
      <c r="N496" t="str">
        <f t="shared" si="46"/>
        <v>November</v>
      </c>
      <c r="O496" t="str">
        <f>IFERROR(VLOOKUP(N496,FiscalYear[#All],2,0)," ")</f>
        <v>Q1</v>
      </c>
      <c r="P496" t="str">
        <f t="shared" si="47"/>
        <v>2016</v>
      </c>
    </row>
    <row r="497" spans="1:16" x14ac:dyDescent="0.35">
      <c r="A497" t="s">
        <v>1098</v>
      </c>
      <c r="B497" t="s">
        <v>1099</v>
      </c>
      <c r="C497" t="s">
        <v>1054</v>
      </c>
      <c r="D497" t="s">
        <v>27</v>
      </c>
      <c r="E497" t="s">
        <v>20</v>
      </c>
      <c r="F497" t="s">
        <v>1051</v>
      </c>
      <c r="G497" t="s">
        <v>156</v>
      </c>
      <c r="H497" s="1">
        <v>42678</v>
      </c>
      <c r="I497" s="1">
        <v>42698</v>
      </c>
      <c r="J497" s="17" t="str">
        <f t="shared" si="42"/>
        <v>Filled</v>
      </c>
      <c r="K497">
        <f t="shared" ca="1" si="43"/>
        <v>15</v>
      </c>
      <c r="L497" s="18">
        <f t="shared" ca="1" si="44"/>
        <v>20</v>
      </c>
      <c r="M497" t="str">
        <f t="shared" si="45"/>
        <v>2016</v>
      </c>
      <c r="N497" t="str">
        <f t="shared" si="46"/>
        <v>November</v>
      </c>
      <c r="O497" t="str">
        <f>IFERROR(VLOOKUP(N497,FiscalYear[#All],2,0)," ")</f>
        <v>Q1</v>
      </c>
      <c r="P497" t="str">
        <f t="shared" si="47"/>
        <v>2016</v>
      </c>
    </row>
    <row r="498" spans="1:16" x14ac:dyDescent="0.35">
      <c r="A498" t="s">
        <v>1100</v>
      </c>
      <c r="B498" t="s">
        <v>1101</v>
      </c>
      <c r="C498" t="s">
        <v>1102</v>
      </c>
      <c r="D498" t="s">
        <v>674</v>
      </c>
      <c r="E498" t="s">
        <v>674</v>
      </c>
      <c r="F498" t="s">
        <v>21</v>
      </c>
      <c r="G498" t="s">
        <v>156</v>
      </c>
      <c r="H498" s="1">
        <v>42682</v>
      </c>
      <c r="I498" s="1">
        <v>42697</v>
      </c>
      <c r="J498" s="17" t="str">
        <f t="shared" si="42"/>
        <v>Filled</v>
      </c>
      <c r="K498">
        <f t="shared" ca="1" si="43"/>
        <v>12</v>
      </c>
      <c r="L498" s="18">
        <f t="shared" ca="1" si="44"/>
        <v>15</v>
      </c>
      <c r="M498" t="str">
        <f t="shared" si="45"/>
        <v>2016</v>
      </c>
      <c r="N498" t="str">
        <f t="shared" si="46"/>
        <v>November</v>
      </c>
      <c r="O498" t="str">
        <f>IFERROR(VLOOKUP(N498,FiscalYear[#All],2,0)," ")</f>
        <v>Q1</v>
      </c>
      <c r="P498" t="str">
        <f t="shared" si="47"/>
        <v>2016</v>
      </c>
    </row>
    <row r="499" spans="1:16" x14ac:dyDescent="0.35">
      <c r="A499" t="s">
        <v>1103</v>
      </c>
      <c r="B499" t="s">
        <v>1104</v>
      </c>
      <c r="C499" t="s">
        <v>481</v>
      </c>
      <c r="D499" t="s">
        <v>27</v>
      </c>
      <c r="E499" t="s">
        <v>20</v>
      </c>
      <c r="F499" t="s">
        <v>68</v>
      </c>
      <c r="G499" t="s">
        <v>22</v>
      </c>
      <c r="H499" s="1">
        <v>42689</v>
      </c>
      <c r="I499" s="1">
        <v>42716</v>
      </c>
      <c r="J499" s="17" t="str">
        <f t="shared" si="42"/>
        <v>Filled</v>
      </c>
      <c r="K499">
        <f t="shared" ca="1" si="43"/>
        <v>20</v>
      </c>
      <c r="L499" s="18">
        <f t="shared" ca="1" si="44"/>
        <v>27</v>
      </c>
      <c r="M499" t="str">
        <f t="shared" si="45"/>
        <v>2016</v>
      </c>
      <c r="N499" t="str">
        <f t="shared" si="46"/>
        <v>December</v>
      </c>
      <c r="O499" t="str">
        <f>IFERROR(VLOOKUP(N499,FiscalYear[#All],2,0)," ")</f>
        <v>Q1</v>
      </c>
      <c r="P499" t="str">
        <f t="shared" si="47"/>
        <v>2016</v>
      </c>
    </row>
    <row r="500" spans="1:16" x14ac:dyDescent="0.35">
      <c r="A500" t="s">
        <v>1105</v>
      </c>
      <c r="B500" t="s">
        <v>1106</v>
      </c>
      <c r="C500" t="s">
        <v>481</v>
      </c>
      <c r="D500" t="s">
        <v>27</v>
      </c>
      <c r="E500" t="s">
        <v>20</v>
      </c>
      <c r="F500" t="s">
        <v>521</v>
      </c>
      <c r="G500" t="s">
        <v>47</v>
      </c>
      <c r="H500" s="1">
        <v>42689</v>
      </c>
      <c r="I500" s="1">
        <v>42714</v>
      </c>
      <c r="J500" s="17" t="str">
        <f t="shared" si="42"/>
        <v>Filled</v>
      </c>
      <c r="K500">
        <f t="shared" ca="1" si="43"/>
        <v>19</v>
      </c>
      <c r="L500" s="18">
        <f t="shared" ca="1" si="44"/>
        <v>25</v>
      </c>
      <c r="M500" t="str">
        <f t="shared" si="45"/>
        <v>2016</v>
      </c>
      <c r="N500" t="str">
        <f t="shared" si="46"/>
        <v>December</v>
      </c>
      <c r="O500" t="str">
        <f>IFERROR(VLOOKUP(N500,FiscalYear[#All],2,0)," ")</f>
        <v>Q1</v>
      </c>
      <c r="P500" t="str">
        <f t="shared" si="47"/>
        <v>2016</v>
      </c>
    </row>
    <row r="501" spans="1:16" x14ac:dyDescent="0.35">
      <c r="A501" t="s">
        <v>1107</v>
      </c>
      <c r="B501" t="s">
        <v>1108</v>
      </c>
      <c r="C501" t="s">
        <v>481</v>
      </c>
      <c r="D501" t="s">
        <v>27</v>
      </c>
      <c r="E501" t="s">
        <v>20</v>
      </c>
      <c r="F501" t="s">
        <v>72</v>
      </c>
      <c r="G501" t="s">
        <v>22</v>
      </c>
      <c r="H501" s="1">
        <v>42692</v>
      </c>
      <c r="I501" s="1" t="s">
        <v>23</v>
      </c>
      <c r="J501" s="17" t="str">
        <f t="shared" si="42"/>
        <v>Open</v>
      </c>
      <c r="K501">
        <f t="shared" ca="1" si="43"/>
        <v>1599</v>
      </c>
      <c r="L501" s="18">
        <f t="shared" ca="1" si="44"/>
        <v>2238.4963288194413</v>
      </c>
      <c r="M501" t="str">
        <f t="shared" si="45"/>
        <v/>
      </c>
      <c r="N501" t="str">
        <f t="shared" si="46"/>
        <v/>
      </c>
      <c r="O501" t="str">
        <f>IFERROR(VLOOKUP(N501,FiscalYear[#All],2,0)," ")</f>
        <v xml:space="preserve"> </v>
      </c>
      <c r="P501" t="str">
        <f t="shared" si="47"/>
        <v/>
      </c>
    </row>
    <row r="502" spans="1:16" x14ac:dyDescent="0.35">
      <c r="A502" t="s">
        <v>1109</v>
      </c>
      <c r="B502" t="s">
        <v>1110</v>
      </c>
      <c r="C502" t="s">
        <v>1102</v>
      </c>
      <c r="D502" t="s">
        <v>674</v>
      </c>
      <c r="E502" t="s">
        <v>674</v>
      </c>
      <c r="F502" t="s">
        <v>21</v>
      </c>
      <c r="G502" t="s">
        <v>22</v>
      </c>
      <c r="H502" s="1">
        <v>42694</v>
      </c>
      <c r="I502" s="1">
        <v>42713</v>
      </c>
      <c r="J502" s="17" t="str">
        <f t="shared" si="42"/>
        <v>Filled</v>
      </c>
      <c r="K502">
        <f t="shared" ca="1" si="43"/>
        <v>15</v>
      </c>
      <c r="L502" s="18">
        <f t="shared" ca="1" si="44"/>
        <v>19</v>
      </c>
      <c r="M502" t="str">
        <f t="shared" si="45"/>
        <v>2016</v>
      </c>
      <c r="N502" t="str">
        <f t="shared" si="46"/>
        <v>December</v>
      </c>
      <c r="O502" t="str">
        <f>IFERROR(VLOOKUP(N502,FiscalYear[#All],2,0)," ")</f>
        <v>Q1</v>
      </c>
      <c r="P502" t="str">
        <f t="shared" si="47"/>
        <v>2016</v>
      </c>
    </row>
    <row r="503" spans="1:16" x14ac:dyDescent="0.35">
      <c r="A503" t="s">
        <v>1111</v>
      </c>
      <c r="B503" t="s">
        <v>1112</v>
      </c>
      <c r="C503" t="s">
        <v>308</v>
      </c>
      <c r="D503" t="s">
        <v>27</v>
      </c>
      <c r="E503" t="s">
        <v>20</v>
      </c>
      <c r="F503" t="s">
        <v>1051</v>
      </c>
      <c r="G503" t="s">
        <v>117</v>
      </c>
      <c r="H503" s="1">
        <v>42694</v>
      </c>
      <c r="I503" s="1">
        <v>42725</v>
      </c>
      <c r="J503" s="17" t="str">
        <f t="shared" si="42"/>
        <v>Filled</v>
      </c>
      <c r="K503">
        <f t="shared" ca="1" si="43"/>
        <v>23</v>
      </c>
      <c r="L503" s="18">
        <f t="shared" ca="1" si="44"/>
        <v>31</v>
      </c>
      <c r="M503" t="str">
        <f t="shared" si="45"/>
        <v>2016</v>
      </c>
      <c r="N503" t="str">
        <f t="shared" si="46"/>
        <v>December</v>
      </c>
      <c r="O503" t="str">
        <f>IFERROR(VLOOKUP(N503,FiscalYear[#All],2,0)," ")</f>
        <v>Q1</v>
      </c>
      <c r="P503" t="str">
        <f t="shared" si="47"/>
        <v>2016</v>
      </c>
    </row>
    <row r="504" spans="1:16" x14ac:dyDescent="0.35">
      <c r="A504" t="s">
        <v>1113</v>
      </c>
      <c r="B504" t="s">
        <v>1057</v>
      </c>
      <c r="C504" t="s">
        <v>1058</v>
      </c>
      <c r="D504" t="s">
        <v>27</v>
      </c>
      <c r="E504" t="s">
        <v>20</v>
      </c>
      <c r="F504" t="s">
        <v>1059</v>
      </c>
      <c r="G504" t="s">
        <v>117</v>
      </c>
      <c r="H504" s="1">
        <v>42696</v>
      </c>
      <c r="I504" s="1">
        <v>42729</v>
      </c>
      <c r="J504" s="17" t="str">
        <f t="shared" si="42"/>
        <v>Filled</v>
      </c>
      <c r="K504">
        <f t="shared" ca="1" si="43"/>
        <v>24</v>
      </c>
      <c r="L504" s="18">
        <f t="shared" ca="1" si="44"/>
        <v>33</v>
      </c>
      <c r="M504" t="str">
        <f t="shared" si="45"/>
        <v>2016</v>
      </c>
      <c r="N504" t="str">
        <f t="shared" si="46"/>
        <v>December</v>
      </c>
      <c r="O504" t="str">
        <f>IFERROR(VLOOKUP(N504,FiscalYear[#All],2,0)," ")</f>
        <v>Q1</v>
      </c>
      <c r="P504" t="str">
        <f t="shared" si="47"/>
        <v>2016</v>
      </c>
    </row>
    <row r="505" spans="1:16" x14ac:dyDescent="0.35">
      <c r="A505" t="s">
        <v>1114</v>
      </c>
      <c r="B505" t="s">
        <v>1115</v>
      </c>
      <c r="C505" t="s">
        <v>1054</v>
      </c>
      <c r="D505" t="s">
        <v>27</v>
      </c>
      <c r="E505" t="s">
        <v>20</v>
      </c>
      <c r="F505" t="s">
        <v>1051</v>
      </c>
      <c r="G505" t="s">
        <v>22</v>
      </c>
      <c r="H505" s="1">
        <v>42702</v>
      </c>
      <c r="I505" s="1">
        <v>42710</v>
      </c>
      <c r="J505" s="17" t="str">
        <f t="shared" si="42"/>
        <v>Filled</v>
      </c>
      <c r="K505">
        <f t="shared" ca="1" si="43"/>
        <v>7</v>
      </c>
      <c r="L505" s="18">
        <f t="shared" ca="1" si="44"/>
        <v>8</v>
      </c>
      <c r="M505" t="str">
        <f t="shared" si="45"/>
        <v>2016</v>
      </c>
      <c r="N505" t="str">
        <f t="shared" si="46"/>
        <v>December</v>
      </c>
      <c r="O505" t="str">
        <f>IFERROR(VLOOKUP(N505,FiscalYear[#All],2,0)," ")</f>
        <v>Q1</v>
      </c>
      <c r="P505" t="str">
        <f t="shared" si="47"/>
        <v>2016</v>
      </c>
    </row>
    <row r="506" spans="1:16" x14ac:dyDescent="0.35">
      <c r="A506" t="s">
        <v>1116</v>
      </c>
      <c r="B506" t="s">
        <v>1117</v>
      </c>
      <c r="C506" t="s">
        <v>1071</v>
      </c>
      <c r="D506" t="s">
        <v>27</v>
      </c>
      <c r="E506" t="s">
        <v>20</v>
      </c>
      <c r="F506" t="s">
        <v>1059</v>
      </c>
      <c r="G506" t="s">
        <v>22</v>
      </c>
      <c r="H506" s="1">
        <v>42702</v>
      </c>
      <c r="I506" s="1">
        <v>42711</v>
      </c>
      <c r="J506" s="17" t="str">
        <f t="shared" si="42"/>
        <v>Filled</v>
      </c>
      <c r="K506">
        <f t="shared" ca="1" si="43"/>
        <v>8</v>
      </c>
      <c r="L506" s="18">
        <f t="shared" ca="1" si="44"/>
        <v>9</v>
      </c>
      <c r="M506" t="str">
        <f t="shared" si="45"/>
        <v>2016</v>
      </c>
      <c r="N506" t="str">
        <f t="shared" si="46"/>
        <v>December</v>
      </c>
      <c r="O506" t="str">
        <f>IFERROR(VLOOKUP(N506,FiscalYear[#All],2,0)," ")</f>
        <v>Q1</v>
      </c>
      <c r="P506" t="str">
        <f t="shared" si="47"/>
        <v>2016</v>
      </c>
    </row>
    <row r="507" spans="1:16" x14ac:dyDescent="0.35">
      <c r="A507" t="s">
        <v>1118</v>
      </c>
      <c r="B507" t="s">
        <v>1119</v>
      </c>
      <c r="C507" t="s">
        <v>1054</v>
      </c>
      <c r="D507" t="s">
        <v>27</v>
      </c>
      <c r="E507" t="s">
        <v>20</v>
      </c>
      <c r="F507" t="s">
        <v>1051</v>
      </c>
      <c r="G507" t="s">
        <v>22</v>
      </c>
      <c r="H507" s="1">
        <v>42703</v>
      </c>
      <c r="I507" s="1">
        <v>42711</v>
      </c>
      <c r="J507" s="17" t="str">
        <f t="shared" si="42"/>
        <v>Filled</v>
      </c>
      <c r="K507">
        <f t="shared" ca="1" si="43"/>
        <v>7</v>
      </c>
      <c r="L507" s="18">
        <f t="shared" ca="1" si="44"/>
        <v>8</v>
      </c>
      <c r="M507" t="str">
        <f t="shared" si="45"/>
        <v>2016</v>
      </c>
      <c r="N507" t="str">
        <f t="shared" si="46"/>
        <v>December</v>
      </c>
      <c r="O507" t="str">
        <f>IFERROR(VLOOKUP(N507,FiscalYear[#All],2,0)," ")</f>
        <v>Q1</v>
      </c>
      <c r="P507" t="str">
        <f t="shared" si="47"/>
        <v>2016</v>
      </c>
    </row>
    <row r="508" spans="1:16" x14ac:dyDescent="0.35">
      <c r="A508" t="s">
        <v>1120</v>
      </c>
      <c r="B508" t="s">
        <v>1121</v>
      </c>
      <c r="C508" t="s">
        <v>1054</v>
      </c>
      <c r="D508" t="s">
        <v>27</v>
      </c>
      <c r="E508" t="s">
        <v>20</v>
      </c>
      <c r="F508" t="s">
        <v>1051</v>
      </c>
      <c r="G508" t="s">
        <v>22</v>
      </c>
      <c r="H508" s="1">
        <v>42703</v>
      </c>
      <c r="I508" s="1">
        <v>42728</v>
      </c>
      <c r="J508" s="17" t="str">
        <f t="shared" si="42"/>
        <v>Filled</v>
      </c>
      <c r="K508">
        <f t="shared" ca="1" si="43"/>
        <v>19</v>
      </c>
      <c r="L508" s="18">
        <f t="shared" ca="1" si="44"/>
        <v>25</v>
      </c>
      <c r="M508" t="str">
        <f t="shared" si="45"/>
        <v>2016</v>
      </c>
      <c r="N508" t="str">
        <f t="shared" si="46"/>
        <v>December</v>
      </c>
      <c r="O508" t="str">
        <f>IFERROR(VLOOKUP(N508,FiscalYear[#All],2,0)," ")</f>
        <v>Q1</v>
      </c>
      <c r="P508" t="str">
        <f t="shared" si="47"/>
        <v>2016</v>
      </c>
    </row>
    <row r="509" spans="1:16" x14ac:dyDescent="0.35">
      <c r="A509" t="s">
        <v>1122</v>
      </c>
      <c r="B509" t="s">
        <v>1123</v>
      </c>
      <c r="C509" t="s">
        <v>1054</v>
      </c>
      <c r="D509" t="s">
        <v>27</v>
      </c>
      <c r="E509" t="s">
        <v>20</v>
      </c>
      <c r="F509" t="s">
        <v>1055</v>
      </c>
      <c r="G509" t="s">
        <v>22</v>
      </c>
      <c r="H509" s="1">
        <v>42704</v>
      </c>
      <c r="I509" s="1">
        <v>42709</v>
      </c>
      <c r="J509" s="17" t="str">
        <f t="shared" si="42"/>
        <v>Filled</v>
      </c>
      <c r="K509">
        <f t="shared" ca="1" si="43"/>
        <v>4</v>
      </c>
      <c r="L509" s="18">
        <f t="shared" ca="1" si="44"/>
        <v>5</v>
      </c>
      <c r="M509" t="str">
        <f t="shared" si="45"/>
        <v>2016</v>
      </c>
      <c r="N509" t="str">
        <f t="shared" si="46"/>
        <v>December</v>
      </c>
      <c r="O509" t="str">
        <f>IFERROR(VLOOKUP(N509,FiscalYear[#All],2,0)," ")</f>
        <v>Q1</v>
      </c>
      <c r="P509" t="str">
        <f t="shared" si="47"/>
        <v>2016</v>
      </c>
    </row>
    <row r="510" spans="1:16" x14ac:dyDescent="0.35">
      <c r="A510" t="s">
        <v>1124</v>
      </c>
      <c r="B510" t="s">
        <v>1125</v>
      </c>
      <c r="C510" t="s">
        <v>1126</v>
      </c>
      <c r="D510" t="s">
        <v>27</v>
      </c>
      <c r="E510" t="s">
        <v>20</v>
      </c>
      <c r="F510" t="s">
        <v>1059</v>
      </c>
      <c r="G510" t="s">
        <v>156</v>
      </c>
      <c r="H510" s="1">
        <v>42705</v>
      </c>
      <c r="I510" s="1">
        <v>42716</v>
      </c>
      <c r="J510" s="17" t="str">
        <f t="shared" si="42"/>
        <v>Filled</v>
      </c>
      <c r="K510">
        <f t="shared" ca="1" si="43"/>
        <v>8</v>
      </c>
      <c r="L510" s="18">
        <f t="shared" ca="1" si="44"/>
        <v>11</v>
      </c>
      <c r="M510" t="str">
        <f t="shared" si="45"/>
        <v>2016</v>
      </c>
      <c r="N510" t="str">
        <f t="shared" si="46"/>
        <v>December</v>
      </c>
      <c r="O510" t="str">
        <f>IFERROR(VLOOKUP(N510,FiscalYear[#All],2,0)," ")</f>
        <v>Q1</v>
      </c>
      <c r="P510" t="str">
        <f t="shared" si="47"/>
        <v>2016</v>
      </c>
    </row>
    <row r="511" spans="1:16" x14ac:dyDescent="0.35">
      <c r="A511" t="s">
        <v>1127</v>
      </c>
      <c r="B511" t="s">
        <v>1128</v>
      </c>
      <c r="C511" t="s">
        <v>1102</v>
      </c>
      <c r="D511" t="s">
        <v>674</v>
      </c>
      <c r="E511" t="s">
        <v>674</v>
      </c>
      <c r="F511" t="s">
        <v>21</v>
      </c>
      <c r="G511" t="s">
        <v>22</v>
      </c>
      <c r="H511" s="1">
        <v>42706</v>
      </c>
      <c r="I511" s="1">
        <v>42722</v>
      </c>
      <c r="J511" s="17" t="str">
        <f t="shared" si="42"/>
        <v>Filled</v>
      </c>
      <c r="K511">
        <f t="shared" ca="1" si="43"/>
        <v>11</v>
      </c>
      <c r="L511" s="18">
        <f t="shared" ca="1" si="44"/>
        <v>16</v>
      </c>
      <c r="M511" t="str">
        <f t="shared" si="45"/>
        <v>2016</v>
      </c>
      <c r="N511" t="str">
        <f t="shared" si="46"/>
        <v>December</v>
      </c>
      <c r="O511" t="str">
        <f>IFERROR(VLOOKUP(N511,FiscalYear[#All],2,0)," ")</f>
        <v>Q1</v>
      </c>
      <c r="P511" t="str">
        <f t="shared" si="47"/>
        <v>2016</v>
      </c>
    </row>
    <row r="512" spans="1:16" x14ac:dyDescent="0.35">
      <c r="A512" t="s">
        <v>1129</v>
      </c>
      <c r="B512" t="s">
        <v>1130</v>
      </c>
      <c r="C512" t="s">
        <v>1062</v>
      </c>
      <c r="D512" t="s">
        <v>27</v>
      </c>
      <c r="E512" t="s">
        <v>20</v>
      </c>
      <c r="F512" t="s">
        <v>1051</v>
      </c>
      <c r="G512" t="s">
        <v>156</v>
      </c>
      <c r="H512" s="1">
        <v>42710</v>
      </c>
      <c r="I512" s="1">
        <v>42729</v>
      </c>
      <c r="J512" s="17" t="str">
        <f t="shared" si="42"/>
        <v>Filled</v>
      </c>
      <c r="K512">
        <f t="shared" ca="1" si="43"/>
        <v>14</v>
      </c>
      <c r="L512" s="18">
        <f t="shared" ca="1" si="44"/>
        <v>19</v>
      </c>
      <c r="M512" t="str">
        <f t="shared" si="45"/>
        <v>2016</v>
      </c>
      <c r="N512" t="str">
        <f t="shared" si="46"/>
        <v>December</v>
      </c>
      <c r="O512" t="str">
        <f>IFERROR(VLOOKUP(N512,FiscalYear[#All],2,0)," ")</f>
        <v>Q1</v>
      </c>
      <c r="P512" t="str">
        <f t="shared" si="47"/>
        <v>2016</v>
      </c>
    </row>
    <row r="513" spans="1:16" x14ac:dyDescent="0.35">
      <c r="A513" t="s">
        <v>1131</v>
      </c>
      <c r="B513" t="s">
        <v>1132</v>
      </c>
      <c r="C513" t="s">
        <v>1054</v>
      </c>
      <c r="D513" t="s">
        <v>27</v>
      </c>
      <c r="E513" t="s">
        <v>20</v>
      </c>
      <c r="F513" t="s">
        <v>1059</v>
      </c>
      <c r="G513" t="s">
        <v>22</v>
      </c>
      <c r="H513" s="1">
        <v>42711</v>
      </c>
      <c r="I513" s="1">
        <v>42711</v>
      </c>
      <c r="J513" s="17" t="str">
        <f t="shared" si="42"/>
        <v>Filled</v>
      </c>
      <c r="K513">
        <f t="shared" ca="1" si="43"/>
        <v>1</v>
      </c>
      <c r="L513" s="18">
        <f t="shared" ca="1" si="44"/>
        <v>0</v>
      </c>
      <c r="M513" t="str">
        <f t="shared" si="45"/>
        <v>2016</v>
      </c>
      <c r="N513" t="str">
        <f t="shared" si="46"/>
        <v>December</v>
      </c>
      <c r="O513" t="str">
        <f>IFERROR(VLOOKUP(N513,FiscalYear[#All],2,0)," ")</f>
        <v>Q1</v>
      </c>
      <c r="P513" t="str">
        <f t="shared" si="47"/>
        <v>2016</v>
      </c>
    </row>
    <row r="514" spans="1:16" x14ac:dyDescent="0.35">
      <c r="A514" t="s">
        <v>1133</v>
      </c>
      <c r="B514" t="s">
        <v>1134</v>
      </c>
      <c r="C514" t="s">
        <v>1126</v>
      </c>
      <c r="D514" t="s">
        <v>27</v>
      </c>
      <c r="E514" t="s">
        <v>20</v>
      </c>
      <c r="F514" t="s">
        <v>1059</v>
      </c>
      <c r="G514" t="s">
        <v>22</v>
      </c>
      <c r="H514" s="1">
        <v>42712</v>
      </c>
      <c r="I514" s="1">
        <v>42716</v>
      </c>
      <c r="J514" s="17" t="str">
        <f t="shared" si="42"/>
        <v>Filled</v>
      </c>
      <c r="K514">
        <f t="shared" ca="1" si="43"/>
        <v>3</v>
      </c>
      <c r="L514" s="18">
        <f t="shared" ca="1" si="44"/>
        <v>4</v>
      </c>
      <c r="M514" t="str">
        <f t="shared" si="45"/>
        <v>2016</v>
      </c>
      <c r="N514" t="str">
        <f t="shared" si="46"/>
        <v>December</v>
      </c>
      <c r="O514" t="str">
        <f>IFERROR(VLOOKUP(N514,FiscalYear[#All],2,0)," ")</f>
        <v>Q1</v>
      </c>
      <c r="P514" t="str">
        <f t="shared" si="47"/>
        <v>2016</v>
      </c>
    </row>
    <row r="515" spans="1:16" x14ac:dyDescent="0.35">
      <c r="A515" t="s">
        <v>1135</v>
      </c>
      <c r="B515" t="s">
        <v>1136</v>
      </c>
      <c r="C515" t="s">
        <v>181</v>
      </c>
      <c r="D515" t="s">
        <v>1137</v>
      </c>
      <c r="E515" t="s">
        <v>20</v>
      </c>
      <c r="F515" t="s">
        <v>361</v>
      </c>
      <c r="G515" t="s">
        <v>22</v>
      </c>
      <c r="H515" s="1">
        <v>42713</v>
      </c>
      <c r="I515" s="1">
        <v>42716</v>
      </c>
      <c r="J515" s="17" t="str">
        <f t="shared" ref="J515:J578" si="48">IF(I515="","Open","Filled")</f>
        <v>Filled</v>
      </c>
      <c r="K515">
        <f t="shared" ref="K515:K578" ca="1" si="49">IF(J515="Filled",NETWORKDAYS(H515,I515),NETWORKDAYS(H515,TODAY()))</f>
        <v>2</v>
      </c>
      <c r="L515" s="18">
        <f t="shared" ref="L515:L578" ca="1" si="50">IF(J515="Filled",I515-H515,NOW()-H515)</f>
        <v>3</v>
      </c>
      <c r="M515" t="str">
        <f t="shared" ref="M515:M578" si="51">IFERROR(TEXT(I515,"YYYY")," ")</f>
        <v>2016</v>
      </c>
      <c r="N515" t="str">
        <f t="shared" ref="N515:N578" si="52">IFERROR(TEXT(I515,"MMMM")," ")</f>
        <v>December</v>
      </c>
      <c r="O515" t="str">
        <f>IFERROR(VLOOKUP(N515,FiscalYear[#All],2,0)," ")</f>
        <v>Q1</v>
      </c>
      <c r="P515" t="str">
        <f t="shared" ref="P515:P578" si="53">IFERROR(TEXT(I515,"YYYY"),"")</f>
        <v>2016</v>
      </c>
    </row>
    <row r="516" spans="1:16" x14ac:dyDescent="0.35">
      <c r="A516" t="s">
        <v>1138</v>
      </c>
      <c r="B516" t="s">
        <v>1139</v>
      </c>
      <c r="C516" t="s">
        <v>1126</v>
      </c>
      <c r="D516" t="s">
        <v>27</v>
      </c>
      <c r="E516" t="s">
        <v>20</v>
      </c>
      <c r="F516" t="s">
        <v>1059</v>
      </c>
      <c r="G516" t="s">
        <v>22</v>
      </c>
      <c r="H516" s="1">
        <v>42717</v>
      </c>
      <c r="I516" s="1">
        <v>42725</v>
      </c>
      <c r="J516" s="17" t="str">
        <f t="shared" si="48"/>
        <v>Filled</v>
      </c>
      <c r="K516">
        <f t="shared" ca="1" si="49"/>
        <v>7</v>
      </c>
      <c r="L516" s="18">
        <f t="shared" ca="1" si="50"/>
        <v>8</v>
      </c>
      <c r="M516" t="str">
        <f t="shared" si="51"/>
        <v>2016</v>
      </c>
      <c r="N516" t="str">
        <f t="shared" si="52"/>
        <v>December</v>
      </c>
      <c r="O516" t="str">
        <f>IFERROR(VLOOKUP(N516,FiscalYear[#All],2,0)," ")</f>
        <v>Q1</v>
      </c>
      <c r="P516" t="str">
        <f t="shared" si="53"/>
        <v>2016</v>
      </c>
    </row>
    <row r="517" spans="1:16" x14ac:dyDescent="0.35">
      <c r="A517" t="s">
        <v>1140</v>
      </c>
      <c r="B517" t="s">
        <v>1141</v>
      </c>
      <c r="C517" t="s">
        <v>1078</v>
      </c>
      <c r="D517" t="s">
        <v>27</v>
      </c>
      <c r="E517" t="s">
        <v>20</v>
      </c>
      <c r="F517" t="s">
        <v>1055</v>
      </c>
      <c r="G517" t="s">
        <v>156</v>
      </c>
      <c r="H517" s="1">
        <v>42717</v>
      </c>
      <c r="I517" s="1">
        <v>42726</v>
      </c>
      <c r="J517" s="17" t="str">
        <f t="shared" si="48"/>
        <v>Filled</v>
      </c>
      <c r="K517">
        <f t="shared" ca="1" si="49"/>
        <v>8</v>
      </c>
      <c r="L517" s="18">
        <f t="shared" ca="1" si="50"/>
        <v>9</v>
      </c>
      <c r="M517" t="str">
        <f t="shared" si="51"/>
        <v>2016</v>
      </c>
      <c r="N517" t="str">
        <f t="shared" si="52"/>
        <v>December</v>
      </c>
      <c r="O517" t="str">
        <f>IFERROR(VLOOKUP(N517,FiscalYear[#All],2,0)," ")</f>
        <v>Q1</v>
      </c>
      <c r="P517" t="str">
        <f t="shared" si="53"/>
        <v>2016</v>
      </c>
    </row>
    <row r="518" spans="1:16" x14ac:dyDescent="0.35">
      <c r="A518" t="s">
        <v>1142</v>
      </c>
      <c r="B518" t="s">
        <v>1143</v>
      </c>
      <c r="C518" t="s">
        <v>1126</v>
      </c>
      <c r="D518" t="s">
        <v>27</v>
      </c>
      <c r="E518" t="s">
        <v>20</v>
      </c>
      <c r="F518" t="s">
        <v>1059</v>
      </c>
      <c r="G518" t="s">
        <v>47</v>
      </c>
      <c r="H518" s="1">
        <v>42718</v>
      </c>
      <c r="I518" s="1">
        <v>42725</v>
      </c>
      <c r="J518" s="17" t="str">
        <f t="shared" si="48"/>
        <v>Filled</v>
      </c>
      <c r="K518">
        <f t="shared" ca="1" si="49"/>
        <v>6</v>
      </c>
      <c r="L518" s="18">
        <f t="shared" ca="1" si="50"/>
        <v>7</v>
      </c>
      <c r="M518" t="str">
        <f t="shared" si="51"/>
        <v>2016</v>
      </c>
      <c r="N518" t="str">
        <f t="shared" si="52"/>
        <v>December</v>
      </c>
      <c r="O518" t="str">
        <f>IFERROR(VLOOKUP(N518,FiscalYear[#All],2,0)," ")</f>
        <v>Q1</v>
      </c>
      <c r="P518" t="str">
        <f t="shared" si="53"/>
        <v>2016</v>
      </c>
    </row>
    <row r="519" spans="1:16" x14ac:dyDescent="0.35">
      <c r="A519" t="s">
        <v>1144</v>
      </c>
      <c r="B519" t="s">
        <v>1145</v>
      </c>
      <c r="C519" t="s">
        <v>1054</v>
      </c>
      <c r="D519" t="s">
        <v>27</v>
      </c>
      <c r="E519" t="s">
        <v>20</v>
      </c>
      <c r="F519" t="s">
        <v>1051</v>
      </c>
      <c r="G519" t="s">
        <v>156</v>
      </c>
      <c r="H519" s="1">
        <v>42718</v>
      </c>
      <c r="I519" s="1">
        <v>42728</v>
      </c>
      <c r="J519" s="17" t="str">
        <f t="shared" si="48"/>
        <v>Filled</v>
      </c>
      <c r="K519">
        <f t="shared" ca="1" si="49"/>
        <v>8</v>
      </c>
      <c r="L519" s="18">
        <f t="shared" ca="1" si="50"/>
        <v>10</v>
      </c>
      <c r="M519" t="str">
        <f t="shared" si="51"/>
        <v>2016</v>
      </c>
      <c r="N519" t="str">
        <f t="shared" si="52"/>
        <v>December</v>
      </c>
      <c r="O519" t="str">
        <f>IFERROR(VLOOKUP(N519,FiscalYear[#All],2,0)," ")</f>
        <v>Q1</v>
      </c>
      <c r="P519" t="str">
        <f t="shared" si="53"/>
        <v>2016</v>
      </c>
    </row>
    <row r="520" spans="1:16" x14ac:dyDescent="0.35">
      <c r="A520" t="s">
        <v>1146</v>
      </c>
      <c r="B520" t="s">
        <v>1147</v>
      </c>
      <c r="C520" t="s">
        <v>1102</v>
      </c>
      <c r="D520" t="s">
        <v>674</v>
      </c>
      <c r="E520" t="s">
        <v>674</v>
      </c>
      <c r="F520" t="s">
        <v>21</v>
      </c>
      <c r="G520" t="s">
        <v>156</v>
      </c>
      <c r="H520" s="1">
        <v>42720</v>
      </c>
      <c r="I520" s="1">
        <v>42727</v>
      </c>
      <c r="J520" s="17" t="str">
        <f t="shared" si="48"/>
        <v>Filled</v>
      </c>
      <c r="K520">
        <f t="shared" ca="1" si="49"/>
        <v>6</v>
      </c>
      <c r="L520" s="18">
        <f t="shared" ca="1" si="50"/>
        <v>7</v>
      </c>
      <c r="M520" t="str">
        <f t="shared" si="51"/>
        <v>2016</v>
      </c>
      <c r="N520" t="str">
        <f t="shared" si="52"/>
        <v>December</v>
      </c>
      <c r="O520" t="str">
        <f>IFERROR(VLOOKUP(N520,FiscalYear[#All],2,0)," ")</f>
        <v>Q1</v>
      </c>
      <c r="P520" t="str">
        <f t="shared" si="53"/>
        <v>2016</v>
      </c>
    </row>
    <row r="521" spans="1:16" x14ac:dyDescent="0.35">
      <c r="A521" t="s">
        <v>1148</v>
      </c>
      <c r="B521" t="s">
        <v>1149</v>
      </c>
      <c r="C521" t="s">
        <v>1078</v>
      </c>
      <c r="D521" t="s">
        <v>27</v>
      </c>
      <c r="E521" t="s">
        <v>20</v>
      </c>
      <c r="F521" t="s">
        <v>1055</v>
      </c>
      <c r="G521" t="s">
        <v>22</v>
      </c>
      <c r="H521" s="1">
        <v>42724</v>
      </c>
      <c r="I521" s="1">
        <v>42725</v>
      </c>
      <c r="J521" s="17" t="str">
        <f t="shared" si="48"/>
        <v>Filled</v>
      </c>
      <c r="K521">
        <f t="shared" ca="1" si="49"/>
        <v>2</v>
      </c>
      <c r="L521" s="18">
        <f t="shared" ca="1" si="50"/>
        <v>1</v>
      </c>
      <c r="M521" t="str">
        <f t="shared" si="51"/>
        <v>2016</v>
      </c>
      <c r="N521" t="str">
        <f t="shared" si="52"/>
        <v>December</v>
      </c>
      <c r="O521" t="str">
        <f>IFERROR(VLOOKUP(N521,FiscalYear[#All],2,0)," ")</f>
        <v>Q1</v>
      </c>
      <c r="P521" t="str">
        <f t="shared" si="53"/>
        <v>2016</v>
      </c>
    </row>
    <row r="522" spans="1:16" x14ac:dyDescent="0.35">
      <c r="A522" t="s">
        <v>1150</v>
      </c>
      <c r="B522" t="s">
        <v>1151</v>
      </c>
      <c r="C522" t="s">
        <v>1102</v>
      </c>
      <c r="D522" t="s">
        <v>674</v>
      </c>
      <c r="E522" t="s">
        <v>674</v>
      </c>
      <c r="F522" t="s">
        <v>21</v>
      </c>
      <c r="G522" t="s">
        <v>305</v>
      </c>
      <c r="H522" s="1">
        <v>42725</v>
      </c>
      <c r="I522" s="1" t="s">
        <v>23</v>
      </c>
      <c r="J522" s="17" t="str">
        <f t="shared" si="48"/>
        <v>Open</v>
      </c>
      <c r="K522">
        <f t="shared" ca="1" si="49"/>
        <v>1576</v>
      </c>
      <c r="L522" s="18">
        <f t="shared" ca="1" si="50"/>
        <v>2205.4963288194413</v>
      </c>
      <c r="M522" t="str">
        <f t="shared" si="51"/>
        <v/>
      </c>
      <c r="N522" t="str">
        <f t="shared" si="52"/>
        <v/>
      </c>
      <c r="O522" t="str">
        <f>IFERROR(VLOOKUP(N522,FiscalYear[#All],2,0)," ")</f>
        <v xml:space="preserve"> </v>
      </c>
      <c r="P522" t="str">
        <f t="shared" si="53"/>
        <v/>
      </c>
    </row>
    <row r="523" spans="1:16" x14ac:dyDescent="0.35">
      <c r="A523" t="s">
        <v>1152</v>
      </c>
      <c r="B523" t="s">
        <v>1153</v>
      </c>
      <c r="C523" t="s">
        <v>822</v>
      </c>
      <c r="D523" t="s">
        <v>71</v>
      </c>
      <c r="E523" t="s">
        <v>20</v>
      </c>
      <c r="F523" t="s">
        <v>226</v>
      </c>
      <c r="G523" t="s">
        <v>22</v>
      </c>
      <c r="H523" s="1">
        <v>42726</v>
      </c>
      <c r="I523" s="1">
        <v>42728</v>
      </c>
      <c r="J523" s="17" t="str">
        <f t="shared" si="48"/>
        <v>Filled</v>
      </c>
      <c r="K523">
        <f t="shared" ca="1" si="49"/>
        <v>2</v>
      </c>
      <c r="L523" s="18">
        <f t="shared" ca="1" si="50"/>
        <v>2</v>
      </c>
      <c r="M523" t="str">
        <f t="shared" si="51"/>
        <v>2016</v>
      </c>
      <c r="N523" t="str">
        <f t="shared" si="52"/>
        <v>December</v>
      </c>
      <c r="O523" t="str">
        <f>IFERROR(VLOOKUP(N523,FiscalYear[#All],2,0)," ")</f>
        <v>Q1</v>
      </c>
      <c r="P523" t="str">
        <f t="shared" si="53"/>
        <v>2016</v>
      </c>
    </row>
    <row r="524" spans="1:16" x14ac:dyDescent="0.35">
      <c r="A524" t="s">
        <v>1154</v>
      </c>
      <c r="B524" t="s">
        <v>1155</v>
      </c>
      <c r="C524" t="s">
        <v>1054</v>
      </c>
      <c r="D524" t="s">
        <v>27</v>
      </c>
      <c r="E524" t="s">
        <v>20</v>
      </c>
      <c r="F524" t="s">
        <v>1051</v>
      </c>
      <c r="G524" t="s">
        <v>47</v>
      </c>
      <c r="H524" s="1">
        <v>42726</v>
      </c>
      <c r="I524" s="1" t="s">
        <v>23</v>
      </c>
      <c r="J524" s="17" t="str">
        <f t="shared" si="48"/>
        <v>Open</v>
      </c>
      <c r="K524">
        <f t="shared" ca="1" si="49"/>
        <v>1575</v>
      </c>
      <c r="L524" s="18">
        <f t="shared" ca="1" si="50"/>
        <v>2204.4963288194413</v>
      </c>
      <c r="M524" t="str">
        <f t="shared" si="51"/>
        <v/>
      </c>
      <c r="N524" t="str">
        <f t="shared" si="52"/>
        <v/>
      </c>
      <c r="O524" t="str">
        <f>IFERROR(VLOOKUP(N524,FiscalYear[#All],2,0)," ")</f>
        <v xml:space="preserve"> </v>
      </c>
      <c r="P524" t="str">
        <f t="shared" si="53"/>
        <v/>
      </c>
    </row>
    <row r="525" spans="1:16" x14ac:dyDescent="0.35">
      <c r="A525" t="s">
        <v>1156</v>
      </c>
      <c r="B525" t="s">
        <v>1157</v>
      </c>
      <c r="C525" t="s">
        <v>1054</v>
      </c>
      <c r="D525" t="s">
        <v>27</v>
      </c>
      <c r="E525" t="s">
        <v>20</v>
      </c>
      <c r="F525" t="s">
        <v>1051</v>
      </c>
      <c r="G525" t="s">
        <v>47</v>
      </c>
      <c r="H525" s="1">
        <v>42726</v>
      </c>
      <c r="I525" s="1">
        <v>42727</v>
      </c>
      <c r="J525" s="17" t="str">
        <f t="shared" si="48"/>
        <v>Filled</v>
      </c>
      <c r="K525">
        <f t="shared" ca="1" si="49"/>
        <v>2</v>
      </c>
      <c r="L525" s="18">
        <f t="shared" ca="1" si="50"/>
        <v>1</v>
      </c>
      <c r="M525" t="str">
        <f t="shared" si="51"/>
        <v>2016</v>
      </c>
      <c r="N525" t="str">
        <f t="shared" si="52"/>
        <v>December</v>
      </c>
      <c r="O525" t="str">
        <f>IFERROR(VLOOKUP(N525,FiscalYear[#All],2,0)," ")</f>
        <v>Q1</v>
      </c>
      <c r="P525" t="str">
        <f t="shared" si="53"/>
        <v>2016</v>
      </c>
    </row>
    <row r="526" spans="1:16" x14ac:dyDescent="0.35">
      <c r="A526" t="s">
        <v>1158</v>
      </c>
      <c r="B526" t="s">
        <v>1159</v>
      </c>
      <c r="C526" t="s">
        <v>822</v>
      </c>
      <c r="D526" t="s">
        <v>71</v>
      </c>
      <c r="E526" t="s">
        <v>20</v>
      </c>
      <c r="F526" t="s">
        <v>226</v>
      </c>
      <c r="G526" t="s">
        <v>47</v>
      </c>
      <c r="H526" s="1">
        <v>42727</v>
      </c>
      <c r="I526" s="1">
        <v>42729</v>
      </c>
      <c r="J526" s="17" t="str">
        <f t="shared" si="48"/>
        <v>Filled</v>
      </c>
      <c r="K526">
        <f t="shared" ca="1" si="49"/>
        <v>1</v>
      </c>
      <c r="L526" s="18">
        <f t="shared" ca="1" si="50"/>
        <v>2</v>
      </c>
      <c r="M526" t="str">
        <f t="shared" si="51"/>
        <v>2016</v>
      </c>
      <c r="N526" t="str">
        <f t="shared" si="52"/>
        <v>December</v>
      </c>
      <c r="O526" t="str">
        <f>IFERROR(VLOOKUP(N526,FiscalYear[#All],2,0)," ")</f>
        <v>Q1</v>
      </c>
      <c r="P526" t="str">
        <f t="shared" si="53"/>
        <v>2016</v>
      </c>
    </row>
    <row r="527" spans="1:16" x14ac:dyDescent="0.35">
      <c r="A527" t="s">
        <v>1160</v>
      </c>
      <c r="B527" t="s">
        <v>1161</v>
      </c>
      <c r="C527" t="s">
        <v>1078</v>
      </c>
      <c r="D527" t="s">
        <v>27</v>
      </c>
      <c r="E527" t="s">
        <v>20</v>
      </c>
      <c r="F527" t="s">
        <v>1055</v>
      </c>
      <c r="G527" t="s">
        <v>156</v>
      </c>
      <c r="H527" s="1">
        <v>42727</v>
      </c>
      <c r="I527" s="1">
        <v>42728</v>
      </c>
      <c r="J527" s="17" t="str">
        <f t="shared" si="48"/>
        <v>Filled</v>
      </c>
      <c r="K527">
        <f t="shared" ca="1" si="49"/>
        <v>1</v>
      </c>
      <c r="L527" s="18">
        <f t="shared" ca="1" si="50"/>
        <v>1</v>
      </c>
      <c r="M527" t="str">
        <f t="shared" si="51"/>
        <v>2016</v>
      </c>
      <c r="N527" t="str">
        <f t="shared" si="52"/>
        <v>December</v>
      </c>
      <c r="O527" t="str">
        <f>IFERROR(VLOOKUP(N527,FiscalYear[#All],2,0)," ")</f>
        <v>Q1</v>
      </c>
      <c r="P527" t="str">
        <f t="shared" si="53"/>
        <v>2016</v>
      </c>
    </row>
    <row r="528" spans="1:16" x14ac:dyDescent="0.35">
      <c r="A528" t="s">
        <v>1162</v>
      </c>
      <c r="B528" t="s">
        <v>1163</v>
      </c>
      <c r="C528" t="s">
        <v>1078</v>
      </c>
      <c r="D528" t="s">
        <v>27</v>
      </c>
      <c r="E528" t="s">
        <v>20</v>
      </c>
      <c r="F528" t="s">
        <v>1055</v>
      </c>
      <c r="G528" t="s">
        <v>156</v>
      </c>
      <c r="H528" s="1">
        <v>42727</v>
      </c>
      <c r="I528" s="1">
        <v>42727</v>
      </c>
      <c r="J528" s="17" t="str">
        <f t="shared" si="48"/>
        <v>Filled</v>
      </c>
      <c r="K528">
        <f t="shared" ca="1" si="49"/>
        <v>1</v>
      </c>
      <c r="L528" s="18">
        <f t="shared" ca="1" si="50"/>
        <v>0</v>
      </c>
      <c r="M528" t="str">
        <f t="shared" si="51"/>
        <v>2016</v>
      </c>
      <c r="N528" t="str">
        <f t="shared" si="52"/>
        <v>December</v>
      </c>
      <c r="O528" t="str">
        <f>IFERROR(VLOOKUP(N528,FiscalYear[#All],2,0)," ")</f>
        <v>Q1</v>
      </c>
      <c r="P528" t="str">
        <f t="shared" si="53"/>
        <v>2016</v>
      </c>
    </row>
    <row r="529" spans="1:16" x14ac:dyDescent="0.35">
      <c r="A529" t="s">
        <v>1164</v>
      </c>
      <c r="B529" t="s">
        <v>1165</v>
      </c>
      <c r="C529" t="s">
        <v>1054</v>
      </c>
      <c r="D529" t="s">
        <v>27</v>
      </c>
      <c r="E529" t="s">
        <v>20</v>
      </c>
      <c r="F529" t="s">
        <v>1051</v>
      </c>
      <c r="G529" t="s">
        <v>22</v>
      </c>
      <c r="H529" s="1">
        <v>42730</v>
      </c>
      <c r="I529" s="1">
        <v>42730</v>
      </c>
      <c r="J529" s="17" t="str">
        <f t="shared" si="48"/>
        <v>Filled</v>
      </c>
      <c r="K529">
        <f t="shared" ca="1" si="49"/>
        <v>1</v>
      </c>
      <c r="L529" s="18">
        <f t="shared" ca="1" si="50"/>
        <v>0</v>
      </c>
      <c r="M529" t="str">
        <f t="shared" si="51"/>
        <v>2016</v>
      </c>
      <c r="N529" t="str">
        <f t="shared" si="52"/>
        <v>December</v>
      </c>
      <c r="O529" t="str">
        <f>IFERROR(VLOOKUP(N529,FiscalYear[#All],2,0)," ")</f>
        <v>Q1</v>
      </c>
      <c r="P529" t="str">
        <f t="shared" si="53"/>
        <v>2016</v>
      </c>
    </row>
    <row r="530" spans="1:16" x14ac:dyDescent="0.35">
      <c r="A530" t="s">
        <v>1166</v>
      </c>
      <c r="B530" t="s">
        <v>1167</v>
      </c>
      <c r="C530" t="s">
        <v>1168</v>
      </c>
      <c r="D530" t="s">
        <v>135</v>
      </c>
      <c r="E530" t="s">
        <v>20</v>
      </c>
      <c r="F530" t="s">
        <v>21</v>
      </c>
      <c r="G530" t="s">
        <v>22</v>
      </c>
      <c r="H530" s="1">
        <v>42737</v>
      </c>
      <c r="I530" s="1">
        <v>43049</v>
      </c>
      <c r="J530" s="17" t="str">
        <f t="shared" si="48"/>
        <v>Filled</v>
      </c>
      <c r="K530">
        <f t="shared" ca="1" si="49"/>
        <v>225</v>
      </c>
      <c r="L530" s="18">
        <f t="shared" ca="1" si="50"/>
        <v>312</v>
      </c>
      <c r="M530" t="str">
        <f t="shared" si="51"/>
        <v>2017</v>
      </c>
      <c r="N530" t="str">
        <f t="shared" si="52"/>
        <v>November</v>
      </c>
      <c r="O530" t="str">
        <f>IFERROR(VLOOKUP(N530,FiscalYear[#All],2,0)," ")</f>
        <v>Q1</v>
      </c>
      <c r="P530" t="str">
        <f t="shared" si="53"/>
        <v>2017</v>
      </c>
    </row>
    <row r="531" spans="1:16" x14ac:dyDescent="0.35">
      <c r="A531" t="s">
        <v>1169</v>
      </c>
      <c r="B531" t="s">
        <v>1170</v>
      </c>
      <c r="C531" t="s">
        <v>1054</v>
      </c>
      <c r="D531" t="s">
        <v>27</v>
      </c>
      <c r="E531" t="s">
        <v>20</v>
      </c>
      <c r="F531" t="s">
        <v>1051</v>
      </c>
      <c r="G531" t="s">
        <v>156</v>
      </c>
      <c r="H531" s="1">
        <v>42737</v>
      </c>
      <c r="I531" s="1">
        <v>42749</v>
      </c>
      <c r="J531" s="17" t="str">
        <f t="shared" si="48"/>
        <v>Filled</v>
      </c>
      <c r="K531">
        <f t="shared" ca="1" si="49"/>
        <v>10</v>
      </c>
      <c r="L531" s="18">
        <f t="shared" ca="1" si="50"/>
        <v>12</v>
      </c>
      <c r="M531" t="str">
        <f t="shared" si="51"/>
        <v>2017</v>
      </c>
      <c r="N531" t="str">
        <f t="shared" si="52"/>
        <v>January</v>
      </c>
      <c r="O531" t="str">
        <f>IFERROR(VLOOKUP(N531,FiscalYear[#All],2,0)," ")</f>
        <v>Q2</v>
      </c>
      <c r="P531" t="str">
        <f t="shared" si="53"/>
        <v>2017</v>
      </c>
    </row>
    <row r="532" spans="1:16" x14ac:dyDescent="0.35">
      <c r="A532" t="s">
        <v>1171</v>
      </c>
      <c r="B532" t="s">
        <v>1172</v>
      </c>
      <c r="C532" t="s">
        <v>1062</v>
      </c>
      <c r="D532" t="s">
        <v>27</v>
      </c>
      <c r="E532" t="s">
        <v>20</v>
      </c>
      <c r="F532" t="s">
        <v>1051</v>
      </c>
      <c r="G532" t="s">
        <v>117</v>
      </c>
      <c r="H532" s="1">
        <v>42737</v>
      </c>
      <c r="I532" s="1">
        <v>43042</v>
      </c>
      <c r="J532" s="17" t="str">
        <f t="shared" si="48"/>
        <v>Filled</v>
      </c>
      <c r="K532">
        <f t="shared" ca="1" si="49"/>
        <v>220</v>
      </c>
      <c r="L532" s="18">
        <f t="shared" ca="1" si="50"/>
        <v>305</v>
      </c>
      <c r="M532" t="str">
        <f t="shared" si="51"/>
        <v>2017</v>
      </c>
      <c r="N532" t="str">
        <f t="shared" si="52"/>
        <v>November</v>
      </c>
      <c r="O532" t="str">
        <f>IFERROR(VLOOKUP(N532,FiscalYear[#All],2,0)," ")</f>
        <v>Q1</v>
      </c>
      <c r="P532" t="str">
        <f t="shared" si="53"/>
        <v>2017</v>
      </c>
    </row>
    <row r="533" spans="1:16" x14ac:dyDescent="0.35">
      <c r="A533" t="s">
        <v>1173</v>
      </c>
      <c r="B533" t="s">
        <v>1174</v>
      </c>
      <c r="C533" t="s">
        <v>1054</v>
      </c>
      <c r="D533" t="s">
        <v>27</v>
      </c>
      <c r="E533" t="s">
        <v>20</v>
      </c>
      <c r="F533" t="s">
        <v>1051</v>
      </c>
      <c r="G533" t="s">
        <v>156</v>
      </c>
      <c r="H533" s="1">
        <v>42739</v>
      </c>
      <c r="I533" s="1">
        <v>42742</v>
      </c>
      <c r="J533" s="17" t="str">
        <f t="shared" si="48"/>
        <v>Filled</v>
      </c>
      <c r="K533">
        <f t="shared" ca="1" si="49"/>
        <v>3</v>
      </c>
      <c r="L533" s="18">
        <f t="shared" ca="1" si="50"/>
        <v>3</v>
      </c>
      <c r="M533" t="str">
        <f t="shared" si="51"/>
        <v>2017</v>
      </c>
      <c r="N533" t="str">
        <f t="shared" si="52"/>
        <v>January</v>
      </c>
      <c r="O533" t="str">
        <f>IFERROR(VLOOKUP(N533,FiscalYear[#All],2,0)," ")</f>
        <v>Q2</v>
      </c>
      <c r="P533" t="str">
        <f t="shared" si="53"/>
        <v>2017</v>
      </c>
    </row>
    <row r="534" spans="1:16" x14ac:dyDescent="0.35">
      <c r="A534" t="s">
        <v>1175</v>
      </c>
      <c r="B534" t="s">
        <v>1176</v>
      </c>
      <c r="C534" t="s">
        <v>1054</v>
      </c>
      <c r="D534" t="s">
        <v>27</v>
      </c>
      <c r="E534" t="s">
        <v>20</v>
      </c>
      <c r="F534" t="s">
        <v>1051</v>
      </c>
      <c r="G534" t="s">
        <v>117</v>
      </c>
      <c r="H534" s="1">
        <v>42739</v>
      </c>
      <c r="I534" s="1">
        <v>42873</v>
      </c>
      <c r="J534" s="17" t="str">
        <f t="shared" si="48"/>
        <v>Filled</v>
      </c>
      <c r="K534">
        <f t="shared" ca="1" si="49"/>
        <v>97</v>
      </c>
      <c r="L534" s="18">
        <f t="shared" ca="1" si="50"/>
        <v>134</v>
      </c>
      <c r="M534" t="str">
        <f t="shared" si="51"/>
        <v>2017</v>
      </c>
      <c r="N534" t="str">
        <f t="shared" si="52"/>
        <v>May</v>
      </c>
      <c r="O534" t="str">
        <f>IFERROR(VLOOKUP(N534,FiscalYear[#All],2,0)," ")</f>
        <v>Q3</v>
      </c>
      <c r="P534" t="str">
        <f t="shared" si="53"/>
        <v>2017</v>
      </c>
    </row>
    <row r="535" spans="1:16" x14ac:dyDescent="0.35">
      <c r="A535" t="s">
        <v>1177</v>
      </c>
      <c r="B535" t="s">
        <v>1178</v>
      </c>
      <c r="C535" t="s">
        <v>1126</v>
      </c>
      <c r="D535" t="s">
        <v>27</v>
      </c>
      <c r="E535" t="s">
        <v>20</v>
      </c>
      <c r="F535" t="s">
        <v>1059</v>
      </c>
      <c r="G535" t="s">
        <v>22</v>
      </c>
      <c r="H535" s="1">
        <v>42741</v>
      </c>
      <c r="I535" s="1">
        <v>43077</v>
      </c>
      <c r="J535" s="17" t="str">
        <f t="shared" si="48"/>
        <v>Filled</v>
      </c>
      <c r="K535">
        <f t="shared" ca="1" si="49"/>
        <v>241</v>
      </c>
      <c r="L535" s="18">
        <f t="shared" ca="1" si="50"/>
        <v>336</v>
      </c>
      <c r="M535" t="str">
        <f t="shared" si="51"/>
        <v>2017</v>
      </c>
      <c r="N535" t="str">
        <f t="shared" si="52"/>
        <v>December</v>
      </c>
      <c r="O535" t="str">
        <f>IFERROR(VLOOKUP(N535,FiscalYear[#All],2,0)," ")</f>
        <v>Q1</v>
      </c>
      <c r="P535" t="str">
        <f t="shared" si="53"/>
        <v>2017</v>
      </c>
    </row>
    <row r="536" spans="1:16" x14ac:dyDescent="0.35">
      <c r="A536" t="s">
        <v>1179</v>
      </c>
      <c r="B536" t="s">
        <v>1180</v>
      </c>
      <c r="C536" t="s">
        <v>1071</v>
      </c>
      <c r="D536" t="s">
        <v>27</v>
      </c>
      <c r="E536" t="s">
        <v>20</v>
      </c>
      <c r="F536" t="s">
        <v>1059</v>
      </c>
      <c r="G536" t="s">
        <v>22</v>
      </c>
      <c r="H536" s="1">
        <v>42741</v>
      </c>
      <c r="I536" s="1">
        <v>42961</v>
      </c>
      <c r="J536" s="17" t="str">
        <f t="shared" si="48"/>
        <v>Filled</v>
      </c>
      <c r="K536">
        <f t="shared" ca="1" si="49"/>
        <v>157</v>
      </c>
      <c r="L536" s="18">
        <f t="shared" ca="1" si="50"/>
        <v>220</v>
      </c>
      <c r="M536" t="str">
        <f t="shared" si="51"/>
        <v>2017</v>
      </c>
      <c r="N536" t="str">
        <f t="shared" si="52"/>
        <v>August</v>
      </c>
      <c r="O536" t="str">
        <f>IFERROR(VLOOKUP(N536,FiscalYear[#All],2,0)," ")</f>
        <v>Q4</v>
      </c>
      <c r="P536" t="str">
        <f t="shared" si="53"/>
        <v>2017</v>
      </c>
    </row>
    <row r="537" spans="1:16" x14ac:dyDescent="0.35">
      <c r="A537" t="s">
        <v>1181</v>
      </c>
      <c r="B537" t="s">
        <v>1182</v>
      </c>
      <c r="C537" t="s">
        <v>1102</v>
      </c>
      <c r="D537" t="s">
        <v>674</v>
      </c>
      <c r="E537" t="s">
        <v>674</v>
      </c>
      <c r="F537" t="s">
        <v>31</v>
      </c>
      <c r="G537" t="s">
        <v>305</v>
      </c>
      <c r="H537" s="1">
        <v>42744</v>
      </c>
      <c r="I537" s="1">
        <v>43048</v>
      </c>
      <c r="J537" s="17" t="str">
        <f t="shared" si="48"/>
        <v>Filled</v>
      </c>
      <c r="K537">
        <f t="shared" ca="1" si="49"/>
        <v>219</v>
      </c>
      <c r="L537" s="18">
        <f t="shared" ca="1" si="50"/>
        <v>304</v>
      </c>
      <c r="M537" t="str">
        <f t="shared" si="51"/>
        <v>2017</v>
      </c>
      <c r="N537" t="str">
        <f t="shared" si="52"/>
        <v>November</v>
      </c>
      <c r="O537" t="str">
        <f>IFERROR(VLOOKUP(N537,FiscalYear[#All],2,0)," ")</f>
        <v>Q1</v>
      </c>
      <c r="P537" t="str">
        <f t="shared" si="53"/>
        <v>2017</v>
      </c>
    </row>
    <row r="538" spans="1:16" x14ac:dyDescent="0.35">
      <c r="A538" t="s">
        <v>1183</v>
      </c>
      <c r="B538" t="s">
        <v>1184</v>
      </c>
      <c r="C538" t="s">
        <v>1054</v>
      </c>
      <c r="D538" t="s">
        <v>27</v>
      </c>
      <c r="E538" t="s">
        <v>20</v>
      </c>
      <c r="F538" t="s">
        <v>1051</v>
      </c>
      <c r="G538" t="s">
        <v>22</v>
      </c>
      <c r="H538" s="1">
        <v>42744</v>
      </c>
      <c r="I538" s="1">
        <v>42870</v>
      </c>
      <c r="J538" s="17" t="str">
        <f t="shared" si="48"/>
        <v>Filled</v>
      </c>
      <c r="K538">
        <f t="shared" ca="1" si="49"/>
        <v>91</v>
      </c>
      <c r="L538" s="18">
        <f t="shared" ca="1" si="50"/>
        <v>126</v>
      </c>
      <c r="M538" t="str">
        <f t="shared" si="51"/>
        <v>2017</v>
      </c>
      <c r="N538" t="str">
        <f t="shared" si="52"/>
        <v>May</v>
      </c>
      <c r="O538" t="str">
        <f>IFERROR(VLOOKUP(N538,FiscalYear[#All],2,0)," ")</f>
        <v>Q3</v>
      </c>
      <c r="P538" t="str">
        <f t="shared" si="53"/>
        <v>2017</v>
      </c>
    </row>
    <row r="539" spans="1:16" x14ac:dyDescent="0.35">
      <c r="A539" t="s">
        <v>1185</v>
      </c>
      <c r="B539" t="s">
        <v>1186</v>
      </c>
      <c r="C539" t="s">
        <v>1078</v>
      </c>
      <c r="D539" t="s">
        <v>27</v>
      </c>
      <c r="E539" t="s">
        <v>20</v>
      </c>
      <c r="F539" t="s">
        <v>1055</v>
      </c>
      <c r="G539" t="s">
        <v>156</v>
      </c>
      <c r="H539" s="1">
        <v>42744</v>
      </c>
      <c r="I539" s="1">
        <v>42943</v>
      </c>
      <c r="J539" s="17" t="str">
        <f t="shared" si="48"/>
        <v>Filled</v>
      </c>
      <c r="K539">
        <f t="shared" ca="1" si="49"/>
        <v>144</v>
      </c>
      <c r="L539" s="18">
        <f t="shared" ca="1" si="50"/>
        <v>199</v>
      </c>
      <c r="M539" t="str">
        <f t="shared" si="51"/>
        <v>2017</v>
      </c>
      <c r="N539" t="str">
        <f t="shared" si="52"/>
        <v>July</v>
      </c>
      <c r="O539" t="str">
        <f>IFERROR(VLOOKUP(N539,FiscalYear[#All],2,0)," ")</f>
        <v>Q4</v>
      </c>
      <c r="P539" t="str">
        <f t="shared" si="53"/>
        <v>2017</v>
      </c>
    </row>
    <row r="540" spans="1:16" x14ac:dyDescent="0.35">
      <c r="A540" t="s">
        <v>1187</v>
      </c>
      <c r="B540" t="s">
        <v>1188</v>
      </c>
      <c r="C540" t="s">
        <v>1126</v>
      </c>
      <c r="D540" t="s">
        <v>27</v>
      </c>
      <c r="E540" t="s">
        <v>20</v>
      </c>
      <c r="F540" t="s">
        <v>1059</v>
      </c>
      <c r="G540" t="s">
        <v>47</v>
      </c>
      <c r="H540" s="1">
        <v>42745</v>
      </c>
      <c r="I540" s="1">
        <v>43074</v>
      </c>
      <c r="J540" s="17" t="str">
        <f>IF(I540="","Open","Filled")</f>
        <v>Filled</v>
      </c>
      <c r="K540">
        <f t="shared" ca="1" si="49"/>
        <v>236</v>
      </c>
      <c r="L540" s="18">
        <f t="shared" ca="1" si="50"/>
        <v>329</v>
      </c>
      <c r="M540" t="str">
        <f t="shared" si="51"/>
        <v>2017</v>
      </c>
      <c r="N540" t="str">
        <f t="shared" si="52"/>
        <v>December</v>
      </c>
      <c r="O540" t="str">
        <f>IFERROR(VLOOKUP(N540,FiscalYear[#All],2,0)," ")</f>
        <v>Q1</v>
      </c>
      <c r="P540" t="str">
        <f t="shared" si="53"/>
        <v>2017</v>
      </c>
    </row>
    <row r="541" spans="1:16" x14ac:dyDescent="0.35">
      <c r="A541" t="s">
        <v>1189</v>
      </c>
      <c r="B541" t="s">
        <v>1190</v>
      </c>
      <c r="C541" t="s">
        <v>1126</v>
      </c>
      <c r="D541" t="s">
        <v>27</v>
      </c>
      <c r="E541" t="s">
        <v>20</v>
      </c>
      <c r="F541" t="s">
        <v>1059</v>
      </c>
      <c r="G541" t="s">
        <v>22</v>
      </c>
      <c r="H541" s="1">
        <v>42745</v>
      </c>
      <c r="I541" s="1">
        <v>42840</v>
      </c>
      <c r="J541" s="17" t="str">
        <f t="shared" si="48"/>
        <v>Filled</v>
      </c>
      <c r="K541">
        <f t="shared" ca="1" si="49"/>
        <v>69</v>
      </c>
      <c r="L541" s="18">
        <f t="shared" ca="1" si="50"/>
        <v>95</v>
      </c>
      <c r="M541" t="str">
        <f t="shared" si="51"/>
        <v>2017</v>
      </c>
      <c r="N541" t="str">
        <f t="shared" si="52"/>
        <v>April</v>
      </c>
      <c r="O541" t="str">
        <f>IFERROR(VLOOKUP(N541,FiscalYear[#All],2,0)," ")</f>
        <v>Q3</v>
      </c>
      <c r="P541" t="str">
        <f t="shared" si="53"/>
        <v>2017</v>
      </c>
    </row>
    <row r="542" spans="1:16" x14ac:dyDescent="0.35">
      <c r="A542" t="s">
        <v>1191</v>
      </c>
      <c r="B542" t="s">
        <v>1192</v>
      </c>
      <c r="C542" t="s">
        <v>1078</v>
      </c>
      <c r="D542" t="s">
        <v>27</v>
      </c>
      <c r="E542" t="s">
        <v>20</v>
      </c>
      <c r="F542" t="s">
        <v>1055</v>
      </c>
      <c r="G542" t="s">
        <v>156</v>
      </c>
      <c r="H542" s="1">
        <v>42746</v>
      </c>
      <c r="I542" s="1">
        <v>43010</v>
      </c>
      <c r="J542" s="17" t="str">
        <f t="shared" si="48"/>
        <v>Filled</v>
      </c>
      <c r="K542">
        <f t="shared" ca="1" si="49"/>
        <v>189</v>
      </c>
      <c r="L542" s="18">
        <f t="shared" ca="1" si="50"/>
        <v>264</v>
      </c>
      <c r="M542" t="str">
        <f t="shared" si="51"/>
        <v>2017</v>
      </c>
      <c r="N542" t="str">
        <f t="shared" si="52"/>
        <v>October</v>
      </c>
      <c r="O542" t="str">
        <f>IFERROR(VLOOKUP(N542,FiscalYear[#All],2,0)," ")</f>
        <v>Q1</v>
      </c>
      <c r="P542" t="str">
        <f t="shared" si="53"/>
        <v>2017</v>
      </c>
    </row>
    <row r="543" spans="1:16" x14ac:dyDescent="0.35">
      <c r="A543" t="s">
        <v>1193</v>
      </c>
      <c r="B543" t="s">
        <v>1194</v>
      </c>
      <c r="C543" t="s">
        <v>1102</v>
      </c>
      <c r="D543" t="s">
        <v>674</v>
      </c>
      <c r="E543" t="s">
        <v>674</v>
      </c>
      <c r="F543" t="s">
        <v>21</v>
      </c>
      <c r="G543" t="s">
        <v>22</v>
      </c>
      <c r="H543" s="1">
        <v>42747</v>
      </c>
      <c r="I543" s="1">
        <v>42762</v>
      </c>
      <c r="J543" s="17" t="str">
        <f t="shared" si="48"/>
        <v>Filled</v>
      </c>
      <c r="K543">
        <f t="shared" ca="1" si="49"/>
        <v>12</v>
      </c>
      <c r="L543" s="18">
        <f t="shared" ca="1" si="50"/>
        <v>15</v>
      </c>
      <c r="M543" t="str">
        <f t="shared" si="51"/>
        <v>2017</v>
      </c>
      <c r="N543" t="str">
        <f t="shared" si="52"/>
        <v>January</v>
      </c>
      <c r="O543" t="str">
        <f>IFERROR(VLOOKUP(N543,FiscalYear[#All],2,0)," ")</f>
        <v>Q2</v>
      </c>
      <c r="P543" t="str">
        <f t="shared" si="53"/>
        <v>2017</v>
      </c>
    </row>
    <row r="544" spans="1:16" x14ac:dyDescent="0.35">
      <c r="A544" t="s">
        <v>1195</v>
      </c>
      <c r="B544" t="s">
        <v>1196</v>
      </c>
      <c r="C544" t="s">
        <v>1102</v>
      </c>
      <c r="D544" t="s">
        <v>674</v>
      </c>
      <c r="E544" t="s">
        <v>674</v>
      </c>
      <c r="F544" t="s">
        <v>226</v>
      </c>
      <c r="G544" t="s">
        <v>156</v>
      </c>
      <c r="H544" s="1">
        <v>42748</v>
      </c>
      <c r="I544" s="1">
        <v>43022</v>
      </c>
      <c r="J544" s="17" t="str">
        <f t="shared" si="48"/>
        <v>Filled</v>
      </c>
      <c r="K544">
        <f t="shared" ca="1" si="49"/>
        <v>196</v>
      </c>
      <c r="L544" s="18">
        <f t="shared" ca="1" si="50"/>
        <v>274</v>
      </c>
      <c r="M544" t="str">
        <f t="shared" si="51"/>
        <v>2017</v>
      </c>
      <c r="N544" t="str">
        <f t="shared" si="52"/>
        <v>October</v>
      </c>
      <c r="O544" t="str">
        <f>IFERROR(VLOOKUP(N544,FiscalYear[#All],2,0)," ")</f>
        <v>Q1</v>
      </c>
      <c r="P544" t="str">
        <f t="shared" si="53"/>
        <v>2017</v>
      </c>
    </row>
    <row r="545" spans="1:16" x14ac:dyDescent="0.35">
      <c r="A545" t="s">
        <v>1197</v>
      </c>
      <c r="B545" t="s">
        <v>1198</v>
      </c>
      <c r="C545" t="s">
        <v>1054</v>
      </c>
      <c r="D545" t="s">
        <v>27</v>
      </c>
      <c r="E545" t="s">
        <v>20</v>
      </c>
      <c r="F545" t="s">
        <v>1051</v>
      </c>
      <c r="G545" t="s">
        <v>22</v>
      </c>
      <c r="H545" s="1">
        <v>42751</v>
      </c>
      <c r="I545" s="1">
        <v>42906</v>
      </c>
      <c r="J545" s="17" t="str">
        <f t="shared" si="48"/>
        <v>Filled</v>
      </c>
      <c r="K545">
        <f t="shared" ca="1" si="49"/>
        <v>112</v>
      </c>
      <c r="L545" s="18">
        <f t="shared" ca="1" si="50"/>
        <v>155</v>
      </c>
      <c r="M545" t="str">
        <f t="shared" si="51"/>
        <v>2017</v>
      </c>
      <c r="N545" t="str">
        <f t="shared" si="52"/>
        <v>June</v>
      </c>
      <c r="O545" t="str">
        <f>IFERROR(VLOOKUP(N545,FiscalYear[#All],2,0)," ")</f>
        <v>Q3</v>
      </c>
      <c r="P545" t="str">
        <f t="shared" si="53"/>
        <v>2017</v>
      </c>
    </row>
    <row r="546" spans="1:16" x14ac:dyDescent="0.35">
      <c r="A546" t="s">
        <v>1199</v>
      </c>
      <c r="B546" t="s">
        <v>1200</v>
      </c>
      <c r="C546" t="s">
        <v>1078</v>
      </c>
      <c r="D546" t="s">
        <v>27</v>
      </c>
      <c r="E546" t="s">
        <v>20</v>
      </c>
      <c r="F546" t="s">
        <v>1055</v>
      </c>
      <c r="G546" t="s">
        <v>117</v>
      </c>
      <c r="H546" s="1">
        <v>42752</v>
      </c>
      <c r="I546" s="1">
        <v>42962</v>
      </c>
      <c r="J546" s="17" t="str">
        <f t="shared" si="48"/>
        <v>Filled</v>
      </c>
      <c r="K546">
        <f t="shared" ca="1" si="49"/>
        <v>151</v>
      </c>
      <c r="L546" s="18">
        <f t="shared" ca="1" si="50"/>
        <v>210</v>
      </c>
      <c r="M546" t="str">
        <f t="shared" si="51"/>
        <v>2017</v>
      </c>
      <c r="N546" t="str">
        <f t="shared" si="52"/>
        <v>August</v>
      </c>
      <c r="O546" t="str">
        <f>IFERROR(VLOOKUP(N546,FiscalYear[#All],2,0)," ")</f>
        <v>Q4</v>
      </c>
      <c r="P546" t="str">
        <f t="shared" si="53"/>
        <v>2017</v>
      </c>
    </row>
    <row r="547" spans="1:16" x14ac:dyDescent="0.35">
      <c r="A547" t="s">
        <v>1201</v>
      </c>
      <c r="B547" t="s">
        <v>1202</v>
      </c>
      <c r="C547" t="s">
        <v>1054</v>
      </c>
      <c r="D547" t="s">
        <v>27</v>
      </c>
      <c r="E547" t="s">
        <v>20</v>
      </c>
      <c r="F547" t="s">
        <v>1051</v>
      </c>
      <c r="G547" t="s">
        <v>156</v>
      </c>
      <c r="H547" s="1">
        <v>42754</v>
      </c>
      <c r="I547" s="1" t="s">
        <v>23</v>
      </c>
      <c r="J547" s="17" t="str">
        <f t="shared" si="48"/>
        <v>Open</v>
      </c>
      <c r="K547">
        <f t="shared" ca="1" si="49"/>
        <v>1555</v>
      </c>
      <c r="L547" s="18">
        <f t="shared" ca="1" si="50"/>
        <v>2176.4963288194413</v>
      </c>
      <c r="M547" t="str">
        <f t="shared" si="51"/>
        <v/>
      </c>
      <c r="N547" t="str">
        <f t="shared" si="52"/>
        <v/>
      </c>
      <c r="O547" t="str">
        <f>IFERROR(VLOOKUP(N547,FiscalYear[#All],2,0)," ")</f>
        <v xml:space="preserve"> </v>
      </c>
      <c r="P547" t="str">
        <f t="shared" si="53"/>
        <v/>
      </c>
    </row>
    <row r="548" spans="1:16" x14ac:dyDescent="0.35">
      <c r="A548" t="s">
        <v>1203</v>
      </c>
      <c r="B548" t="s">
        <v>1204</v>
      </c>
      <c r="C548" t="s">
        <v>1058</v>
      </c>
      <c r="D548" t="s">
        <v>27</v>
      </c>
      <c r="E548" t="s">
        <v>20</v>
      </c>
      <c r="F548" t="s">
        <v>1059</v>
      </c>
      <c r="G548" t="s">
        <v>22</v>
      </c>
      <c r="H548" s="1">
        <v>42755</v>
      </c>
      <c r="I548" s="1" t="s">
        <v>23</v>
      </c>
      <c r="J548" s="17" t="str">
        <f t="shared" si="48"/>
        <v>Open</v>
      </c>
      <c r="K548">
        <f t="shared" ca="1" si="49"/>
        <v>1554</v>
      </c>
      <c r="L548" s="18">
        <f t="shared" ca="1" si="50"/>
        <v>2175.4963288194413</v>
      </c>
      <c r="M548" t="str">
        <f t="shared" si="51"/>
        <v/>
      </c>
      <c r="N548" t="str">
        <f t="shared" si="52"/>
        <v/>
      </c>
      <c r="O548" t="str">
        <f>IFERROR(VLOOKUP(N548,FiscalYear[#All],2,0)," ")</f>
        <v xml:space="preserve"> </v>
      </c>
      <c r="P548" t="str">
        <f t="shared" si="53"/>
        <v/>
      </c>
    </row>
    <row r="549" spans="1:16" x14ac:dyDescent="0.35">
      <c r="A549" t="s">
        <v>1205</v>
      </c>
      <c r="B549" t="s">
        <v>1206</v>
      </c>
      <c r="C549" t="s">
        <v>1071</v>
      </c>
      <c r="D549" t="s">
        <v>27</v>
      </c>
      <c r="E549" t="s">
        <v>20</v>
      </c>
      <c r="F549" t="s">
        <v>1059</v>
      </c>
      <c r="G549" t="s">
        <v>117</v>
      </c>
      <c r="H549" s="1">
        <v>42755</v>
      </c>
      <c r="I549" s="1">
        <v>42943</v>
      </c>
      <c r="J549" s="17" t="str">
        <f t="shared" si="48"/>
        <v>Filled</v>
      </c>
      <c r="K549">
        <f t="shared" ca="1" si="49"/>
        <v>135</v>
      </c>
      <c r="L549" s="18">
        <f t="shared" ca="1" si="50"/>
        <v>188</v>
      </c>
      <c r="M549" t="str">
        <f t="shared" si="51"/>
        <v>2017</v>
      </c>
      <c r="N549" t="str">
        <f t="shared" si="52"/>
        <v>July</v>
      </c>
      <c r="O549" t="str">
        <f>IFERROR(VLOOKUP(N549,FiscalYear[#All],2,0)," ")</f>
        <v>Q4</v>
      </c>
      <c r="P549" t="str">
        <f t="shared" si="53"/>
        <v>2017</v>
      </c>
    </row>
    <row r="550" spans="1:16" x14ac:dyDescent="0.35">
      <c r="A550" t="s">
        <v>1207</v>
      </c>
      <c r="B550" t="s">
        <v>1186</v>
      </c>
      <c r="C550" t="s">
        <v>1078</v>
      </c>
      <c r="D550" t="s">
        <v>27</v>
      </c>
      <c r="E550" t="s">
        <v>20</v>
      </c>
      <c r="F550" t="s">
        <v>1055</v>
      </c>
      <c r="G550" t="s">
        <v>156</v>
      </c>
      <c r="H550" s="1">
        <v>42759</v>
      </c>
      <c r="I550" s="1" t="s">
        <v>23</v>
      </c>
      <c r="J550" s="17" t="str">
        <f t="shared" si="48"/>
        <v>Open</v>
      </c>
      <c r="K550">
        <f t="shared" ca="1" si="49"/>
        <v>1552</v>
      </c>
      <c r="L550" s="18">
        <f t="shared" ca="1" si="50"/>
        <v>2171.4963288194413</v>
      </c>
      <c r="M550" t="str">
        <f t="shared" si="51"/>
        <v/>
      </c>
      <c r="N550" t="str">
        <f t="shared" si="52"/>
        <v/>
      </c>
      <c r="O550" t="str">
        <f>IFERROR(VLOOKUP(N550,FiscalYear[#All],2,0)," ")</f>
        <v xml:space="preserve"> </v>
      </c>
      <c r="P550" t="str">
        <f t="shared" si="53"/>
        <v/>
      </c>
    </row>
    <row r="551" spans="1:16" x14ac:dyDescent="0.35">
      <c r="A551" t="s">
        <v>1208</v>
      </c>
      <c r="B551" t="s">
        <v>1209</v>
      </c>
      <c r="C551" t="s">
        <v>1054</v>
      </c>
      <c r="D551" t="s">
        <v>27</v>
      </c>
      <c r="E551" t="s">
        <v>20</v>
      </c>
      <c r="F551" t="s">
        <v>1051</v>
      </c>
      <c r="G551" t="s">
        <v>22</v>
      </c>
      <c r="H551" s="1">
        <v>42761</v>
      </c>
      <c r="I551" s="1">
        <v>42781</v>
      </c>
      <c r="J551" s="17" t="str">
        <f t="shared" si="48"/>
        <v>Filled</v>
      </c>
      <c r="K551">
        <f t="shared" ca="1" si="49"/>
        <v>15</v>
      </c>
      <c r="L551" s="18">
        <f t="shared" ca="1" si="50"/>
        <v>20</v>
      </c>
      <c r="M551" t="str">
        <f t="shared" si="51"/>
        <v>2017</v>
      </c>
      <c r="N551" t="str">
        <f t="shared" si="52"/>
        <v>February</v>
      </c>
      <c r="O551" t="str">
        <f>IFERROR(VLOOKUP(N551,FiscalYear[#All],2,0)," ")</f>
        <v>Q2</v>
      </c>
      <c r="P551" t="str">
        <f t="shared" si="53"/>
        <v>2017</v>
      </c>
    </row>
    <row r="552" spans="1:16" x14ac:dyDescent="0.35">
      <c r="A552" t="s">
        <v>1210</v>
      </c>
      <c r="B552" t="s">
        <v>1211</v>
      </c>
      <c r="C552" t="s">
        <v>1054</v>
      </c>
      <c r="D552" t="s">
        <v>27</v>
      </c>
      <c r="E552" t="s">
        <v>20</v>
      </c>
      <c r="F552" t="s">
        <v>1051</v>
      </c>
      <c r="G552" t="s">
        <v>22</v>
      </c>
      <c r="H552" s="1">
        <v>42761</v>
      </c>
      <c r="I552" s="1">
        <v>42890</v>
      </c>
      <c r="J552" s="17" t="str">
        <f t="shared" si="48"/>
        <v>Filled</v>
      </c>
      <c r="K552">
        <f t="shared" ca="1" si="49"/>
        <v>92</v>
      </c>
      <c r="L552" s="18">
        <f t="shared" ca="1" si="50"/>
        <v>129</v>
      </c>
      <c r="M552" t="str">
        <f t="shared" si="51"/>
        <v>2017</v>
      </c>
      <c r="N552" t="str">
        <f t="shared" si="52"/>
        <v>June</v>
      </c>
      <c r="O552" t="str">
        <f>IFERROR(VLOOKUP(N552,FiscalYear[#All],2,0)," ")</f>
        <v>Q3</v>
      </c>
      <c r="P552" t="str">
        <f t="shared" si="53"/>
        <v>2017</v>
      </c>
    </row>
    <row r="553" spans="1:16" x14ac:dyDescent="0.35">
      <c r="A553" t="s">
        <v>1212</v>
      </c>
      <c r="B553" t="s">
        <v>1190</v>
      </c>
      <c r="C553" t="s">
        <v>1126</v>
      </c>
      <c r="D553" t="s">
        <v>27</v>
      </c>
      <c r="E553" t="s">
        <v>20</v>
      </c>
      <c r="F553" t="s">
        <v>1059</v>
      </c>
      <c r="G553" t="s">
        <v>22</v>
      </c>
      <c r="H553" s="1">
        <v>42762</v>
      </c>
      <c r="I553" s="1">
        <v>42929</v>
      </c>
      <c r="J553" s="17" t="str">
        <f t="shared" si="48"/>
        <v>Filled</v>
      </c>
      <c r="K553">
        <f t="shared" ca="1" si="49"/>
        <v>120</v>
      </c>
      <c r="L553" s="18">
        <f t="shared" ca="1" si="50"/>
        <v>167</v>
      </c>
      <c r="M553" t="str">
        <f t="shared" si="51"/>
        <v>2017</v>
      </c>
      <c r="N553" t="str">
        <f t="shared" si="52"/>
        <v>July</v>
      </c>
      <c r="O553" t="str">
        <f>IFERROR(VLOOKUP(N553,FiscalYear[#All],2,0)," ")</f>
        <v>Q4</v>
      </c>
      <c r="P553" t="str">
        <f t="shared" si="53"/>
        <v>2017</v>
      </c>
    </row>
    <row r="554" spans="1:16" x14ac:dyDescent="0.35">
      <c r="A554" t="s">
        <v>1213</v>
      </c>
      <c r="B554" t="s">
        <v>1214</v>
      </c>
      <c r="C554" t="s">
        <v>1054</v>
      </c>
      <c r="D554" t="s">
        <v>27</v>
      </c>
      <c r="E554" t="s">
        <v>20</v>
      </c>
      <c r="F554" t="s">
        <v>1051</v>
      </c>
      <c r="G554" t="s">
        <v>22</v>
      </c>
      <c r="H554" s="1">
        <v>42762</v>
      </c>
      <c r="I554" s="1" t="s">
        <v>23</v>
      </c>
      <c r="J554" s="17" t="str">
        <f t="shared" si="48"/>
        <v>Open</v>
      </c>
      <c r="K554">
        <f t="shared" ca="1" si="49"/>
        <v>1549</v>
      </c>
      <c r="L554" s="18">
        <f t="shared" ca="1" si="50"/>
        <v>2168.4963288194413</v>
      </c>
      <c r="M554" t="str">
        <f t="shared" si="51"/>
        <v/>
      </c>
      <c r="N554" t="str">
        <f t="shared" si="52"/>
        <v/>
      </c>
      <c r="O554" t="str">
        <f>IFERROR(VLOOKUP(N554,FiscalYear[#All],2,0)," ")</f>
        <v xml:space="preserve"> </v>
      </c>
      <c r="P554" t="str">
        <f t="shared" si="53"/>
        <v/>
      </c>
    </row>
    <row r="555" spans="1:16" x14ac:dyDescent="0.35">
      <c r="A555" t="s">
        <v>1215</v>
      </c>
      <c r="B555" t="s">
        <v>1216</v>
      </c>
      <c r="C555" t="s">
        <v>1054</v>
      </c>
      <c r="D555" t="s">
        <v>27</v>
      </c>
      <c r="E555" t="s">
        <v>20</v>
      </c>
      <c r="F555" t="s">
        <v>1055</v>
      </c>
      <c r="G555" t="s">
        <v>117</v>
      </c>
      <c r="H555" s="1">
        <v>42765</v>
      </c>
      <c r="I555" s="1" t="s">
        <v>23</v>
      </c>
      <c r="J555" s="17" t="str">
        <f t="shared" si="48"/>
        <v>Open</v>
      </c>
      <c r="K555">
        <f t="shared" ca="1" si="49"/>
        <v>1548</v>
      </c>
      <c r="L555" s="18">
        <f t="shared" ca="1" si="50"/>
        <v>2165.4963288194413</v>
      </c>
      <c r="M555" t="str">
        <f t="shared" si="51"/>
        <v/>
      </c>
      <c r="N555" t="str">
        <f t="shared" si="52"/>
        <v/>
      </c>
      <c r="O555" t="str">
        <f>IFERROR(VLOOKUP(N555,FiscalYear[#All],2,0)," ")</f>
        <v xml:space="preserve"> </v>
      </c>
      <c r="P555" t="str">
        <f t="shared" si="53"/>
        <v/>
      </c>
    </row>
    <row r="556" spans="1:16" x14ac:dyDescent="0.35">
      <c r="A556" t="s">
        <v>1217</v>
      </c>
      <c r="B556" t="s">
        <v>1218</v>
      </c>
      <c r="C556" t="s">
        <v>1058</v>
      </c>
      <c r="D556" t="s">
        <v>27</v>
      </c>
      <c r="E556" t="s">
        <v>20</v>
      </c>
      <c r="F556" t="s">
        <v>1059</v>
      </c>
      <c r="G556" t="s">
        <v>156</v>
      </c>
      <c r="H556" s="1">
        <v>42765</v>
      </c>
      <c r="I556" s="1">
        <v>42900</v>
      </c>
      <c r="J556" s="17" t="str">
        <f t="shared" si="48"/>
        <v>Filled</v>
      </c>
      <c r="K556">
        <f t="shared" ca="1" si="49"/>
        <v>98</v>
      </c>
      <c r="L556" s="18">
        <f t="shared" ca="1" si="50"/>
        <v>135</v>
      </c>
      <c r="M556" t="str">
        <f t="shared" si="51"/>
        <v>2017</v>
      </c>
      <c r="N556" t="str">
        <f t="shared" si="52"/>
        <v>June</v>
      </c>
      <c r="O556" t="str">
        <f>IFERROR(VLOOKUP(N556,FiscalYear[#All],2,0)," ")</f>
        <v>Q3</v>
      </c>
      <c r="P556" t="str">
        <f t="shared" si="53"/>
        <v>2017</v>
      </c>
    </row>
    <row r="557" spans="1:16" x14ac:dyDescent="0.35">
      <c r="A557" t="s">
        <v>1219</v>
      </c>
      <c r="B557" t="s">
        <v>1220</v>
      </c>
      <c r="C557" t="s">
        <v>1058</v>
      </c>
      <c r="D557" t="s">
        <v>27</v>
      </c>
      <c r="E557" t="s">
        <v>20</v>
      </c>
      <c r="F557" t="s">
        <v>1059</v>
      </c>
      <c r="G557" t="s">
        <v>117</v>
      </c>
      <c r="H557" s="1">
        <v>42767</v>
      </c>
      <c r="I557" s="1">
        <v>43036</v>
      </c>
      <c r="J557" s="17" t="str">
        <f t="shared" si="48"/>
        <v>Filled</v>
      </c>
      <c r="K557">
        <f t="shared" ca="1" si="49"/>
        <v>193</v>
      </c>
      <c r="L557" s="18">
        <f t="shared" ca="1" si="50"/>
        <v>269</v>
      </c>
      <c r="M557" t="str">
        <f t="shared" si="51"/>
        <v>2017</v>
      </c>
      <c r="N557" t="str">
        <f t="shared" si="52"/>
        <v>October</v>
      </c>
      <c r="O557" t="str">
        <f>IFERROR(VLOOKUP(N557,FiscalYear[#All],2,0)," ")</f>
        <v>Q1</v>
      </c>
      <c r="P557" t="str">
        <f t="shared" si="53"/>
        <v>2017</v>
      </c>
    </row>
    <row r="558" spans="1:16" x14ac:dyDescent="0.35">
      <c r="A558" t="s">
        <v>1221</v>
      </c>
      <c r="B558" t="s">
        <v>1222</v>
      </c>
      <c r="C558" t="s">
        <v>1126</v>
      </c>
      <c r="D558" t="s">
        <v>27</v>
      </c>
      <c r="E558" t="s">
        <v>20</v>
      </c>
      <c r="F558" t="s">
        <v>1059</v>
      </c>
      <c r="G558" t="s">
        <v>22</v>
      </c>
      <c r="H558" s="1">
        <v>42767</v>
      </c>
      <c r="I558" s="1">
        <v>42771</v>
      </c>
      <c r="J558" s="17" t="str">
        <f t="shared" si="48"/>
        <v>Filled</v>
      </c>
      <c r="K558">
        <f t="shared" ca="1" si="49"/>
        <v>3</v>
      </c>
      <c r="L558" s="18">
        <f t="shared" ca="1" si="50"/>
        <v>4</v>
      </c>
      <c r="M558" t="str">
        <f t="shared" si="51"/>
        <v>2017</v>
      </c>
      <c r="N558" t="str">
        <f t="shared" si="52"/>
        <v>February</v>
      </c>
      <c r="O558" t="str">
        <f>IFERROR(VLOOKUP(N558,FiscalYear[#All],2,0)," ")</f>
        <v>Q2</v>
      </c>
      <c r="P558" t="str">
        <f t="shared" si="53"/>
        <v>2017</v>
      </c>
    </row>
    <row r="559" spans="1:16" x14ac:dyDescent="0.35">
      <c r="A559" t="s">
        <v>1223</v>
      </c>
      <c r="B559" t="s">
        <v>1224</v>
      </c>
      <c r="C559" t="s">
        <v>1054</v>
      </c>
      <c r="D559" t="s">
        <v>27</v>
      </c>
      <c r="E559" t="s">
        <v>20</v>
      </c>
      <c r="F559" t="s">
        <v>1051</v>
      </c>
      <c r="G559" t="s">
        <v>117</v>
      </c>
      <c r="H559" s="1">
        <v>42767</v>
      </c>
      <c r="I559" s="1" t="s">
        <v>23</v>
      </c>
      <c r="J559" s="17" t="str">
        <f t="shared" si="48"/>
        <v>Open</v>
      </c>
      <c r="K559">
        <f t="shared" ca="1" si="49"/>
        <v>1546</v>
      </c>
      <c r="L559" s="18">
        <f t="shared" ca="1" si="50"/>
        <v>2163.4963288194413</v>
      </c>
      <c r="M559" t="str">
        <f t="shared" si="51"/>
        <v/>
      </c>
      <c r="N559" t="str">
        <f t="shared" si="52"/>
        <v/>
      </c>
      <c r="O559" t="str">
        <f>IFERROR(VLOOKUP(N559,FiscalYear[#All],2,0)," ")</f>
        <v xml:space="preserve"> </v>
      </c>
      <c r="P559" t="str">
        <f t="shared" si="53"/>
        <v/>
      </c>
    </row>
    <row r="560" spans="1:16" x14ac:dyDescent="0.35">
      <c r="A560" t="s">
        <v>1225</v>
      </c>
      <c r="B560" t="s">
        <v>1226</v>
      </c>
      <c r="C560" t="s">
        <v>1078</v>
      </c>
      <c r="D560" t="s">
        <v>27</v>
      </c>
      <c r="E560" t="s">
        <v>20</v>
      </c>
      <c r="F560" t="s">
        <v>1055</v>
      </c>
      <c r="G560" t="s">
        <v>22</v>
      </c>
      <c r="H560" s="1">
        <v>42767</v>
      </c>
      <c r="I560" s="1">
        <v>43065</v>
      </c>
      <c r="J560" s="17" t="str">
        <f t="shared" si="48"/>
        <v>Filled</v>
      </c>
      <c r="K560">
        <f t="shared" ca="1" si="49"/>
        <v>213</v>
      </c>
      <c r="L560" s="18">
        <f t="shared" ca="1" si="50"/>
        <v>298</v>
      </c>
      <c r="M560" t="str">
        <f t="shared" si="51"/>
        <v>2017</v>
      </c>
      <c r="N560" t="str">
        <f t="shared" si="52"/>
        <v>November</v>
      </c>
      <c r="O560" t="str">
        <f>IFERROR(VLOOKUP(N560,FiscalYear[#All],2,0)," ")</f>
        <v>Q1</v>
      </c>
      <c r="P560" t="str">
        <f t="shared" si="53"/>
        <v>2017</v>
      </c>
    </row>
    <row r="561" spans="1:16" x14ac:dyDescent="0.35">
      <c r="A561" t="s">
        <v>1227</v>
      </c>
      <c r="B561" t="s">
        <v>1228</v>
      </c>
      <c r="C561" t="s">
        <v>1126</v>
      </c>
      <c r="D561" t="s">
        <v>27</v>
      </c>
      <c r="E561" t="s">
        <v>20</v>
      </c>
      <c r="F561" t="s">
        <v>1059</v>
      </c>
      <c r="G561" t="s">
        <v>22</v>
      </c>
      <c r="H561" s="1">
        <v>42772</v>
      </c>
      <c r="I561" s="1" t="s">
        <v>23</v>
      </c>
      <c r="J561" s="17" t="str">
        <f t="shared" si="48"/>
        <v>Open</v>
      </c>
      <c r="K561">
        <f t="shared" ca="1" si="49"/>
        <v>1543</v>
      </c>
      <c r="L561" s="18">
        <f t="shared" ca="1" si="50"/>
        <v>2158.4963288194413</v>
      </c>
      <c r="M561" t="str">
        <f t="shared" si="51"/>
        <v/>
      </c>
      <c r="N561" t="str">
        <f t="shared" si="52"/>
        <v/>
      </c>
      <c r="O561" t="str">
        <f>IFERROR(VLOOKUP(N561,FiscalYear[#All],2,0)," ")</f>
        <v xml:space="preserve"> </v>
      </c>
      <c r="P561" t="str">
        <f t="shared" si="53"/>
        <v/>
      </c>
    </row>
    <row r="562" spans="1:16" x14ac:dyDescent="0.35">
      <c r="A562" t="s">
        <v>1229</v>
      </c>
      <c r="B562" t="s">
        <v>1230</v>
      </c>
      <c r="C562" t="s">
        <v>1126</v>
      </c>
      <c r="D562" t="s">
        <v>27</v>
      </c>
      <c r="E562" t="s">
        <v>20</v>
      </c>
      <c r="F562" t="s">
        <v>1059</v>
      </c>
      <c r="G562" t="s">
        <v>22</v>
      </c>
      <c r="H562" s="1">
        <v>42772</v>
      </c>
      <c r="I562" s="1">
        <v>42980</v>
      </c>
      <c r="J562" s="17" t="str">
        <f t="shared" si="48"/>
        <v>Filled</v>
      </c>
      <c r="K562">
        <f t="shared" ca="1" si="49"/>
        <v>150</v>
      </c>
      <c r="L562" s="18">
        <f t="shared" ca="1" si="50"/>
        <v>208</v>
      </c>
      <c r="M562" t="str">
        <f t="shared" si="51"/>
        <v>2017</v>
      </c>
      <c r="N562" t="str">
        <f t="shared" si="52"/>
        <v>September</v>
      </c>
      <c r="O562" t="str">
        <f>IFERROR(VLOOKUP(N562,FiscalYear[#All],2,0)," ")</f>
        <v>Q4</v>
      </c>
      <c r="P562" t="str">
        <f t="shared" si="53"/>
        <v>2017</v>
      </c>
    </row>
    <row r="563" spans="1:16" x14ac:dyDescent="0.35">
      <c r="A563" t="s">
        <v>1231</v>
      </c>
      <c r="B563" t="s">
        <v>1232</v>
      </c>
      <c r="C563" t="s">
        <v>1058</v>
      </c>
      <c r="D563" t="s">
        <v>27</v>
      </c>
      <c r="E563" t="s">
        <v>20</v>
      </c>
      <c r="F563" t="s">
        <v>1059</v>
      </c>
      <c r="G563" t="s">
        <v>117</v>
      </c>
      <c r="H563" s="1">
        <v>42773</v>
      </c>
      <c r="I563" s="1">
        <v>42877</v>
      </c>
      <c r="J563" s="17" t="str">
        <f t="shared" si="48"/>
        <v>Filled</v>
      </c>
      <c r="K563">
        <f t="shared" ca="1" si="49"/>
        <v>75</v>
      </c>
      <c r="L563" s="18">
        <f t="shared" ca="1" si="50"/>
        <v>104</v>
      </c>
      <c r="M563" t="str">
        <f t="shared" si="51"/>
        <v>2017</v>
      </c>
      <c r="N563" t="str">
        <f t="shared" si="52"/>
        <v>May</v>
      </c>
      <c r="O563" t="str">
        <f>IFERROR(VLOOKUP(N563,FiscalYear[#All],2,0)," ")</f>
        <v>Q3</v>
      </c>
      <c r="P563" t="str">
        <f t="shared" si="53"/>
        <v>2017</v>
      </c>
    </row>
    <row r="564" spans="1:16" x14ac:dyDescent="0.35">
      <c r="A564" t="s">
        <v>1233</v>
      </c>
      <c r="B564" t="s">
        <v>1234</v>
      </c>
      <c r="C564" t="s">
        <v>1126</v>
      </c>
      <c r="D564" t="s">
        <v>27</v>
      </c>
      <c r="E564" t="s">
        <v>20</v>
      </c>
      <c r="F564" t="s">
        <v>1059</v>
      </c>
      <c r="G564" t="s">
        <v>22</v>
      </c>
      <c r="H564" s="1">
        <v>42773</v>
      </c>
      <c r="I564" s="1">
        <v>42970</v>
      </c>
      <c r="J564" s="17" t="str">
        <f t="shared" si="48"/>
        <v>Filled</v>
      </c>
      <c r="K564">
        <f t="shared" ca="1" si="49"/>
        <v>142</v>
      </c>
      <c r="L564" s="18">
        <f t="shared" ca="1" si="50"/>
        <v>197</v>
      </c>
      <c r="M564" t="str">
        <f t="shared" si="51"/>
        <v>2017</v>
      </c>
      <c r="N564" t="str">
        <f t="shared" si="52"/>
        <v>August</v>
      </c>
      <c r="O564" t="str">
        <f>IFERROR(VLOOKUP(N564,FiscalYear[#All],2,0)," ")</f>
        <v>Q4</v>
      </c>
      <c r="P564" t="str">
        <f t="shared" si="53"/>
        <v>2017</v>
      </c>
    </row>
    <row r="565" spans="1:16" x14ac:dyDescent="0.35">
      <c r="A565" t="s">
        <v>1235</v>
      </c>
      <c r="B565" t="s">
        <v>1236</v>
      </c>
      <c r="C565" t="s">
        <v>1078</v>
      </c>
      <c r="D565" t="s">
        <v>27</v>
      </c>
      <c r="E565" t="s">
        <v>20</v>
      </c>
      <c r="F565" t="s">
        <v>1055</v>
      </c>
      <c r="G565" t="s">
        <v>117</v>
      </c>
      <c r="H565" s="1">
        <v>42773</v>
      </c>
      <c r="I565" s="1">
        <v>42889</v>
      </c>
      <c r="J565" s="17" t="str">
        <f t="shared" si="48"/>
        <v>Filled</v>
      </c>
      <c r="K565">
        <f t="shared" ca="1" si="49"/>
        <v>84</v>
      </c>
      <c r="L565" s="18">
        <f t="shared" ca="1" si="50"/>
        <v>116</v>
      </c>
      <c r="M565" t="str">
        <f t="shared" si="51"/>
        <v>2017</v>
      </c>
      <c r="N565" t="str">
        <f t="shared" si="52"/>
        <v>June</v>
      </c>
      <c r="O565" t="str">
        <f>IFERROR(VLOOKUP(N565,FiscalYear[#All],2,0)," ")</f>
        <v>Q3</v>
      </c>
      <c r="P565" t="str">
        <f t="shared" si="53"/>
        <v>2017</v>
      </c>
    </row>
    <row r="566" spans="1:16" x14ac:dyDescent="0.35">
      <c r="A566" t="s">
        <v>1237</v>
      </c>
      <c r="B566" t="s">
        <v>1123</v>
      </c>
      <c r="C566" t="s">
        <v>1054</v>
      </c>
      <c r="D566" t="s">
        <v>27</v>
      </c>
      <c r="E566" t="s">
        <v>20</v>
      </c>
      <c r="F566" t="s">
        <v>1055</v>
      </c>
      <c r="G566" t="s">
        <v>117</v>
      </c>
      <c r="H566" s="1">
        <v>42774</v>
      </c>
      <c r="I566" s="1">
        <v>42821</v>
      </c>
      <c r="J566" s="17" t="str">
        <f t="shared" si="48"/>
        <v>Filled</v>
      </c>
      <c r="K566">
        <f t="shared" ca="1" si="49"/>
        <v>34</v>
      </c>
      <c r="L566" s="18">
        <f t="shared" ca="1" si="50"/>
        <v>47</v>
      </c>
      <c r="M566" t="str">
        <f t="shared" si="51"/>
        <v>2017</v>
      </c>
      <c r="N566" t="str">
        <f t="shared" si="52"/>
        <v>March</v>
      </c>
      <c r="O566" t="str">
        <f>IFERROR(VLOOKUP(N566,FiscalYear[#All],2,0)," ")</f>
        <v>Q2</v>
      </c>
      <c r="P566" t="str">
        <f t="shared" si="53"/>
        <v>2017</v>
      </c>
    </row>
    <row r="567" spans="1:16" x14ac:dyDescent="0.35">
      <c r="A567" t="s">
        <v>1238</v>
      </c>
      <c r="B567" t="s">
        <v>425</v>
      </c>
      <c r="C567" t="s">
        <v>1126</v>
      </c>
      <c r="D567" t="s">
        <v>27</v>
      </c>
      <c r="E567" t="s">
        <v>20</v>
      </c>
      <c r="F567" t="s">
        <v>1059</v>
      </c>
      <c r="G567" t="s">
        <v>22</v>
      </c>
      <c r="H567" s="1">
        <v>42775</v>
      </c>
      <c r="I567" s="1">
        <v>43088</v>
      </c>
      <c r="J567" s="17" t="str">
        <f t="shared" si="48"/>
        <v>Filled</v>
      </c>
      <c r="K567">
        <f t="shared" ca="1" si="49"/>
        <v>224</v>
      </c>
      <c r="L567" s="18">
        <f t="shared" ca="1" si="50"/>
        <v>313</v>
      </c>
      <c r="M567" t="str">
        <f t="shared" si="51"/>
        <v>2017</v>
      </c>
      <c r="N567" t="str">
        <f t="shared" si="52"/>
        <v>December</v>
      </c>
      <c r="O567" t="str">
        <f>IFERROR(VLOOKUP(N567,FiscalYear[#All],2,0)," ")</f>
        <v>Q1</v>
      </c>
      <c r="P567" t="str">
        <f t="shared" si="53"/>
        <v>2017</v>
      </c>
    </row>
    <row r="568" spans="1:16" x14ac:dyDescent="0.35">
      <c r="A568" t="s">
        <v>1239</v>
      </c>
      <c r="B568" t="s">
        <v>1157</v>
      </c>
      <c r="C568" t="s">
        <v>1054</v>
      </c>
      <c r="D568" t="s">
        <v>27</v>
      </c>
      <c r="E568" t="s">
        <v>20</v>
      </c>
      <c r="F568" t="s">
        <v>1055</v>
      </c>
      <c r="G568" t="s">
        <v>22</v>
      </c>
      <c r="H568" s="1">
        <v>42775</v>
      </c>
      <c r="I568" s="1">
        <v>42956</v>
      </c>
      <c r="J568" s="17" t="str">
        <f t="shared" si="48"/>
        <v>Filled</v>
      </c>
      <c r="K568">
        <f t="shared" ca="1" si="49"/>
        <v>130</v>
      </c>
      <c r="L568" s="18">
        <f t="shared" ca="1" si="50"/>
        <v>181</v>
      </c>
      <c r="M568" t="str">
        <f t="shared" si="51"/>
        <v>2017</v>
      </c>
      <c r="N568" t="str">
        <f t="shared" si="52"/>
        <v>August</v>
      </c>
      <c r="O568" t="str">
        <f>IFERROR(VLOOKUP(N568,FiscalYear[#All],2,0)," ")</f>
        <v>Q4</v>
      </c>
      <c r="P568" t="str">
        <f t="shared" si="53"/>
        <v>2017</v>
      </c>
    </row>
    <row r="569" spans="1:16" x14ac:dyDescent="0.35">
      <c r="A569" t="s">
        <v>1240</v>
      </c>
      <c r="B569" t="s">
        <v>1241</v>
      </c>
      <c r="C569" t="s">
        <v>1054</v>
      </c>
      <c r="D569" t="s">
        <v>27</v>
      </c>
      <c r="E569" t="s">
        <v>20</v>
      </c>
      <c r="F569" t="s">
        <v>1051</v>
      </c>
      <c r="G569" t="s">
        <v>156</v>
      </c>
      <c r="H569" s="1">
        <v>42775</v>
      </c>
      <c r="I569" s="1">
        <v>42788</v>
      </c>
      <c r="J569" s="17" t="str">
        <f t="shared" si="48"/>
        <v>Filled</v>
      </c>
      <c r="K569">
        <f t="shared" ca="1" si="49"/>
        <v>10</v>
      </c>
      <c r="L569" s="18">
        <f t="shared" ca="1" si="50"/>
        <v>13</v>
      </c>
      <c r="M569" t="str">
        <f t="shared" si="51"/>
        <v>2017</v>
      </c>
      <c r="N569" t="str">
        <f t="shared" si="52"/>
        <v>February</v>
      </c>
      <c r="O569" t="str">
        <f>IFERROR(VLOOKUP(N569,FiscalYear[#All],2,0)," ")</f>
        <v>Q2</v>
      </c>
      <c r="P569" t="str">
        <f t="shared" si="53"/>
        <v>2017</v>
      </c>
    </row>
    <row r="570" spans="1:16" x14ac:dyDescent="0.35">
      <c r="A570" t="s">
        <v>1242</v>
      </c>
      <c r="B570" t="s">
        <v>1123</v>
      </c>
      <c r="C570" t="s">
        <v>1054</v>
      </c>
      <c r="D570" t="s">
        <v>27</v>
      </c>
      <c r="E570" t="s">
        <v>20</v>
      </c>
      <c r="F570" t="s">
        <v>1055</v>
      </c>
      <c r="G570" t="s">
        <v>22</v>
      </c>
      <c r="H570" s="1">
        <v>42776</v>
      </c>
      <c r="I570" s="1">
        <v>43049</v>
      </c>
      <c r="J570" s="17" t="str">
        <f t="shared" si="48"/>
        <v>Filled</v>
      </c>
      <c r="K570">
        <f t="shared" ca="1" si="49"/>
        <v>196</v>
      </c>
      <c r="L570" s="18">
        <f t="shared" ca="1" si="50"/>
        <v>273</v>
      </c>
      <c r="M570" t="str">
        <f t="shared" si="51"/>
        <v>2017</v>
      </c>
      <c r="N570" t="str">
        <f t="shared" si="52"/>
        <v>November</v>
      </c>
      <c r="O570" t="str">
        <f>IFERROR(VLOOKUP(N570,FiscalYear[#All],2,0)," ")</f>
        <v>Q1</v>
      </c>
      <c r="P570" t="str">
        <f t="shared" si="53"/>
        <v>2017</v>
      </c>
    </row>
    <row r="571" spans="1:16" x14ac:dyDescent="0.35">
      <c r="A571" t="s">
        <v>1243</v>
      </c>
      <c r="B571" t="s">
        <v>1123</v>
      </c>
      <c r="C571" t="s">
        <v>1054</v>
      </c>
      <c r="D571" t="s">
        <v>27</v>
      </c>
      <c r="E571" t="s">
        <v>20</v>
      </c>
      <c r="F571" t="s">
        <v>1055</v>
      </c>
      <c r="G571" t="s">
        <v>22</v>
      </c>
      <c r="H571" s="1">
        <v>42776</v>
      </c>
      <c r="I571" s="1" t="s">
        <v>23</v>
      </c>
      <c r="J571" s="17" t="str">
        <f t="shared" si="48"/>
        <v>Open</v>
      </c>
      <c r="K571">
        <f t="shared" ca="1" si="49"/>
        <v>1539</v>
      </c>
      <c r="L571" s="18">
        <f t="shared" ca="1" si="50"/>
        <v>2154.4963288194413</v>
      </c>
      <c r="M571" t="str">
        <f t="shared" si="51"/>
        <v/>
      </c>
      <c r="N571" t="str">
        <f t="shared" si="52"/>
        <v/>
      </c>
      <c r="O571" t="str">
        <f>IFERROR(VLOOKUP(N571,FiscalYear[#All],2,0)," ")</f>
        <v xml:space="preserve"> </v>
      </c>
      <c r="P571" t="str">
        <f t="shared" si="53"/>
        <v/>
      </c>
    </row>
    <row r="572" spans="1:16" x14ac:dyDescent="0.35">
      <c r="A572" t="s">
        <v>1244</v>
      </c>
      <c r="B572" t="s">
        <v>1198</v>
      </c>
      <c r="C572" t="s">
        <v>1054</v>
      </c>
      <c r="D572" t="s">
        <v>27</v>
      </c>
      <c r="E572" t="s">
        <v>20</v>
      </c>
      <c r="F572" t="s">
        <v>1051</v>
      </c>
      <c r="G572" t="s">
        <v>22</v>
      </c>
      <c r="H572" s="1">
        <v>42780</v>
      </c>
      <c r="I572" s="1">
        <v>42997</v>
      </c>
      <c r="J572" s="17" t="str">
        <f t="shared" si="48"/>
        <v>Filled</v>
      </c>
      <c r="K572">
        <f t="shared" ca="1" si="49"/>
        <v>156</v>
      </c>
      <c r="L572" s="18">
        <f t="shared" ca="1" si="50"/>
        <v>217</v>
      </c>
      <c r="M572" t="str">
        <f t="shared" si="51"/>
        <v>2017</v>
      </c>
      <c r="N572" t="str">
        <f t="shared" si="52"/>
        <v>September</v>
      </c>
      <c r="O572" t="str">
        <f>IFERROR(VLOOKUP(N572,FiscalYear[#All],2,0)," ")</f>
        <v>Q4</v>
      </c>
      <c r="P572" t="str">
        <f t="shared" si="53"/>
        <v>2017</v>
      </c>
    </row>
    <row r="573" spans="1:16" x14ac:dyDescent="0.35">
      <c r="A573" t="s">
        <v>1245</v>
      </c>
      <c r="B573" t="s">
        <v>819</v>
      </c>
      <c r="C573" t="s">
        <v>1054</v>
      </c>
      <c r="D573" t="s">
        <v>27</v>
      </c>
      <c r="E573" t="s">
        <v>20</v>
      </c>
      <c r="F573" t="s">
        <v>1051</v>
      </c>
      <c r="G573" t="s">
        <v>22</v>
      </c>
      <c r="H573" s="1">
        <v>42781</v>
      </c>
      <c r="I573" s="1">
        <v>42839</v>
      </c>
      <c r="J573" s="17" t="str">
        <f t="shared" si="48"/>
        <v>Filled</v>
      </c>
      <c r="K573">
        <f t="shared" ca="1" si="49"/>
        <v>43</v>
      </c>
      <c r="L573" s="18">
        <f t="shared" ca="1" si="50"/>
        <v>58</v>
      </c>
      <c r="M573" t="str">
        <f t="shared" si="51"/>
        <v>2017</v>
      </c>
      <c r="N573" t="str">
        <f t="shared" si="52"/>
        <v>April</v>
      </c>
      <c r="O573" t="str">
        <f>IFERROR(VLOOKUP(N573,FiscalYear[#All],2,0)," ")</f>
        <v>Q3</v>
      </c>
      <c r="P573" t="str">
        <f t="shared" si="53"/>
        <v>2017</v>
      </c>
    </row>
    <row r="574" spans="1:16" x14ac:dyDescent="0.35">
      <c r="A574" t="s">
        <v>1246</v>
      </c>
      <c r="B574" t="s">
        <v>1190</v>
      </c>
      <c r="C574" t="s">
        <v>1054</v>
      </c>
      <c r="D574" t="s">
        <v>27</v>
      </c>
      <c r="E574" t="s">
        <v>20</v>
      </c>
      <c r="F574" t="s">
        <v>1051</v>
      </c>
      <c r="G574" t="s">
        <v>47</v>
      </c>
      <c r="H574" s="1">
        <v>42782</v>
      </c>
      <c r="I574" s="1">
        <v>42959</v>
      </c>
      <c r="J574" s="17" t="str">
        <f t="shared" si="48"/>
        <v>Filled</v>
      </c>
      <c r="K574">
        <f t="shared" ca="1" si="49"/>
        <v>127</v>
      </c>
      <c r="L574" s="18">
        <f t="shared" ca="1" si="50"/>
        <v>177</v>
      </c>
      <c r="M574" t="str">
        <f t="shared" si="51"/>
        <v>2017</v>
      </c>
      <c r="N574" t="str">
        <f t="shared" si="52"/>
        <v>August</v>
      </c>
      <c r="O574" t="str">
        <f>IFERROR(VLOOKUP(N574,FiscalYear[#All],2,0)," ")</f>
        <v>Q4</v>
      </c>
      <c r="P574" t="str">
        <f t="shared" si="53"/>
        <v>2017</v>
      </c>
    </row>
    <row r="575" spans="1:16" x14ac:dyDescent="0.35">
      <c r="A575" t="s">
        <v>1247</v>
      </c>
      <c r="B575" t="s">
        <v>1248</v>
      </c>
      <c r="C575" t="s">
        <v>1058</v>
      </c>
      <c r="D575" t="s">
        <v>27</v>
      </c>
      <c r="E575" t="s">
        <v>20</v>
      </c>
      <c r="F575" t="s">
        <v>1051</v>
      </c>
      <c r="G575" t="s">
        <v>117</v>
      </c>
      <c r="H575" s="1">
        <v>42782</v>
      </c>
      <c r="I575" s="1">
        <v>42877</v>
      </c>
      <c r="J575" s="17" t="str">
        <f t="shared" si="48"/>
        <v>Filled</v>
      </c>
      <c r="K575">
        <f t="shared" ca="1" si="49"/>
        <v>68</v>
      </c>
      <c r="L575" s="18">
        <f t="shared" ca="1" si="50"/>
        <v>95</v>
      </c>
      <c r="M575" t="str">
        <f t="shared" si="51"/>
        <v>2017</v>
      </c>
      <c r="N575" t="str">
        <f t="shared" si="52"/>
        <v>May</v>
      </c>
      <c r="O575" t="str">
        <f>IFERROR(VLOOKUP(N575,FiscalYear[#All],2,0)," ")</f>
        <v>Q3</v>
      </c>
      <c r="P575" t="str">
        <f t="shared" si="53"/>
        <v>2017</v>
      </c>
    </row>
    <row r="576" spans="1:16" x14ac:dyDescent="0.35">
      <c r="A576" t="s">
        <v>1249</v>
      </c>
      <c r="B576" t="s">
        <v>1250</v>
      </c>
      <c r="C576" t="s">
        <v>1062</v>
      </c>
      <c r="D576" t="s">
        <v>27</v>
      </c>
      <c r="E576" t="s">
        <v>20</v>
      </c>
      <c r="F576" t="s">
        <v>1051</v>
      </c>
      <c r="G576" t="s">
        <v>117</v>
      </c>
      <c r="H576" s="1">
        <v>42782</v>
      </c>
      <c r="I576" s="1">
        <v>42965</v>
      </c>
      <c r="J576" s="17" t="str">
        <f t="shared" si="48"/>
        <v>Filled</v>
      </c>
      <c r="K576">
        <f t="shared" ca="1" si="49"/>
        <v>132</v>
      </c>
      <c r="L576" s="18">
        <f t="shared" ca="1" si="50"/>
        <v>183</v>
      </c>
      <c r="M576" t="str">
        <f t="shared" si="51"/>
        <v>2017</v>
      </c>
      <c r="N576" t="str">
        <f t="shared" si="52"/>
        <v>August</v>
      </c>
      <c r="O576" t="str">
        <f>IFERROR(VLOOKUP(N576,FiscalYear[#All],2,0)," ")</f>
        <v>Q4</v>
      </c>
      <c r="P576" t="str">
        <f t="shared" si="53"/>
        <v>2017</v>
      </c>
    </row>
    <row r="577" spans="1:16" x14ac:dyDescent="0.35">
      <c r="A577" t="s">
        <v>1251</v>
      </c>
      <c r="B577" t="s">
        <v>1252</v>
      </c>
      <c r="C577" t="s">
        <v>1078</v>
      </c>
      <c r="D577" t="s">
        <v>27</v>
      </c>
      <c r="E577" t="s">
        <v>20</v>
      </c>
      <c r="F577" t="s">
        <v>1051</v>
      </c>
      <c r="G577" t="s">
        <v>117</v>
      </c>
      <c r="H577" s="1">
        <v>42782</v>
      </c>
      <c r="I577" s="1">
        <v>42928</v>
      </c>
      <c r="J577" s="17" t="str">
        <f t="shared" si="48"/>
        <v>Filled</v>
      </c>
      <c r="K577">
        <f t="shared" ca="1" si="49"/>
        <v>105</v>
      </c>
      <c r="L577" s="18">
        <f t="shared" ca="1" si="50"/>
        <v>146</v>
      </c>
      <c r="M577" t="str">
        <f t="shared" si="51"/>
        <v>2017</v>
      </c>
      <c r="N577" t="str">
        <f t="shared" si="52"/>
        <v>July</v>
      </c>
      <c r="O577" t="str">
        <f>IFERROR(VLOOKUP(N577,FiscalYear[#All],2,0)," ")</f>
        <v>Q4</v>
      </c>
      <c r="P577" t="str">
        <f t="shared" si="53"/>
        <v>2017</v>
      </c>
    </row>
    <row r="578" spans="1:16" x14ac:dyDescent="0.35">
      <c r="A578" t="s">
        <v>1253</v>
      </c>
      <c r="B578" t="s">
        <v>1254</v>
      </c>
      <c r="C578" t="s">
        <v>1058</v>
      </c>
      <c r="D578" t="s">
        <v>27</v>
      </c>
      <c r="E578" t="s">
        <v>20</v>
      </c>
      <c r="F578" t="s">
        <v>1051</v>
      </c>
      <c r="G578" t="s">
        <v>22</v>
      </c>
      <c r="H578" s="1">
        <v>42782</v>
      </c>
      <c r="I578" s="1">
        <v>43001</v>
      </c>
      <c r="J578" s="17" t="str">
        <f t="shared" si="48"/>
        <v>Filled</v>
      </c>
      <c r="K578">
        <f t="shared" ca="1" si="49"/>
        <v>157</v>
      </c>
      <c r="L578" s="18">
        <f t="shared" ca="1" si="50"/>
        <v>219</v>
      </c>
      <c r="M578" t="str">
        <f t="shared" si="51"/>
        <v>2017</v>
      </c>
      <c r="N578" t="str">
        <f t="shared" si="52"/>
        <v>September</v>
      </c>
      <c r="O578" t="str">
        <f>IFERROR(VLOOKUP(N578,FiscalYear[#All],2,0)," ")</f>
        <v>Q4</v>
      </c>
      <c r="P578" t="str">
        <f t="shared" si="53"/>
        <v>2017</v>
      </c>
    </row>
    <row r="579" spans="1:16" x14ac:dyDescent="0.35">
      <c r="A579" t="s">
        <v>1255</v>
      </c>
      <c r="B579" t="s">
        <v>1256</v>
      </c>
      <c r="C579" t="s">
        <v>1054</v>
      </c>
      <c r="D579" t="s">
        <v>27</v>
      </c>
      <c r="E579" t="s">
        <v>20</v>
      </c>
      <c r="F579" t="s">
        <v>1055</v>
      </c>
      <c r="G579" t="s">
        <v>117</v>
      </c>
      <c r="H579" s="1">
        <v>42782</v>
      </c>
      <c r="I579" s="1">
        <v>43006</v>
      </c>
      <c r="J579" s="17" t="str">
        <f t="shared" ref="J579:J642" si="54">IF(I579="","Open","Filled")</f>
        <v>Filled</v>
      </c>
      <c r="K579">
        <f t="shared" ref="K579:K642" ca="1" si="55">IF(J579="Filled",NETWORKDAYS(H579,I579),NETWORKDAYS(H579,TODAY()))</f>
        <v>161</v>
      </c>
      <c r="L579" s="18">
        <f t="shared" ref="L579:L642" ca="1" si="56">IF(J579="Filled",I579-H579,NOW()-H579)</f>
        <v>224</v>
      </c>
      <c r="M579" t="str">
        <f t="shared" ref="M579:M642" si="57">IFERROR(TEXT(I579,"YYYY")," ")</f>
        <v>2017</v>
      </c>
      <c r="N579" t="str">
        <f t="shared" ref="N579:N642" si="58">IFERROR(TEXT(I579,"MMMM")," ")</f>
        <v>September</v>
      </c>
      <c r="O579" t="str">
        <f>IFERROR(VLOOKUP(N579,FiscalYear[#All],2,0)," ")</f>
        <v>Q4</v>
      </c>
      <c r="P579" t="str">
        <f t="shared" ref="P579:P642" si="59">IFERROR(TEXT(I579,"YYYY"),"")</f>
        <v>2017</v>
      </c>
    </row>
    <row r="580" spans="1:16" x14ac:dyDescent="0.35">
      <c r="A580" t="s">
        <v>1257</v>
      </c>
      <c r="B580" t="s">
        <v>1258</v>
      </c>
      <c r="C580" t="s">
        <v>1058</v>
      </c>
      <c r="D580" t="s">
        <v>27</v>
      </c>
      <c r="E580" t="s">
        <v>20</v>
      </c>
      <c r="F580" t="s">
        <v>1051</v>
      </c>
      <c r="G580" t="s">
        <v>117</v>
      </c>
      <c r="H580" s="1">
        <v>42782</v>
      </c>
      <c r="I580" s="1">
        <v>42945</v>
      </c>
      <c r="J580" s="17" t="str">
        <f t="shared" si="54"/>
        <v>Filled</v>
      </c>
      <c r="K580">
        <f t="shared" ca="1" si="55"/>
        <v>117</v>
      </c>
      <c r="L580" s="18">
        <f t="shared" ca="1" si="56"/>
        <v>163</v>
      </c>
      <c r="M580" t="str">
        <f t="shared" si="57"/>
        <v>2017</v>
      </c>
      <c r="N580" t="str">
        <f t="shared" si="58"/>
        <v>July</v>
      </c>
      <c r="O580" t="str">
        <f>IFERROR(VLOOKUP(N580,FiscalYear[#All],2,0)," ")</f>
        <v>Q4</v>
      </c>
      <c r="P580" t="str">
        <f t="shared" si="59"/>
        <v>2017</v>
      </c>
    </row>
    <row r="581" spans="1:16" x14ac:dyDescent="0.35">
      <c r="A581" t="s">
        <v>1259</v>
      </c>
      <c r="B581" t="s">
        <v>1260</v>
      </c>
      <c r="C581" t="s">
        <v>1054</v>
      </c>
      <c r="D581" t="s">
        <v>27</v>
      </c>
      <c r="E581" t="s">
        <v>20</v>
      </c>
      <c r="F581" t="s">
        <v>1055</v>
      </c>
      <c r="G581" t="s">
        <v>117</v>
      </c>
      <c r="H581" s="1">
        <v>42782</v>
      </c>
      <c r="I581" s="1">
        <v>42865</v>
      </c>
      <c r="J581" s="17" t="str">
        <f t="shared" si="54"/>
        <v>Filled</v>
      </c>
      <c r="K581">
        <f t="shared" ca="1" si="55"/>
        <v>60</v>
      </c>
      <c r="L581" s="18">
        <f t="shared" ca="1" si="56"/>
        <v>83</v>
      </c>
      <c r="M581" t="str">
        <f t="shared" si="57"/>
        <v>2017</v>
      </c>
      <c r="N581" t="str">
        <f t="shared" si="58"/>
        <v>May</v>
      </c>
      <c r="O581" t="str">
        <f>IFERROR(VLOOKUP(N581,FiscalYear[#All],2,0)," ")</f>
        <v>Q3</v>
      </c>
      <c r="P581" t="str">
        <f t="shared" si="59"/>
        <v>2017</v>
      </c>
    </row>
    <row r="582" spans="1:16" x14ac:dyDescent="0.35">
      <c r="A582" t="s">
        <v>1261</v>
      </c>
      <c r="B582" t="s">
        <v>1256</v>
      </c>
      <c r="C582" t="s">
        <v>1054</v>
      </c>
      <c r="D582" t="s">
        <v>27</v>
      </c>
      <c r="E582" t="s">
        <v>20</v>
      </c>
      <c r="F582" t="s">
        <v>1055</v>
      </c>
      <c r="G582" t="s">
        <v>117</v>
      </c>
      <c r="H582" s="1">
        <v>42782</v>
      </c>
      <c r="I582" s="1">
        <v>42784</v>
      </c>
      <c r="J582" s="17" t="str">
        <f t="shared" si="54"/>
        <v>Filled</v>
      </c>
      <c r="K582">
        <f t="shared" ca="1" si="55"/>
        <v>2</v>
      </c>
      <c r="L582" s="18">
        <f t="shared" ca="1" si="56"/>
        <v>2</v>
      </c>
      <c r="M582" t="str">
        <f t="shared" si="57"/>
        <v>2017</v>
      </c>
      <c r="N582" t="str">
        <f t="shared" si="58"/>
        <v>February</v>
      </c>
      <c r="O582" t="str">
        <f>IFERROR(VLOOKUP(N582,FiscalYear[#All],2,0)," ")</f>
        <v>Q2</v>
      </c>
      <c r="P582" t="str">
        <f t="shared" si="59"/>
        <v>2017</v>
      </c>
    </row>
    <row r="583" spans="1:16" x14ac:dyDescent="0.35">
      <c r="A583" t="s">
        <v>1262</v>
      </c>
      <c r="B583" t="s">
        <v>1263</v>
      </c>
      <c r="C583" t="s">
        <v>1054</v>
      </c>
      <c r="D583" t="s">
        <v>27</v>
      </c>
      <c r="E583" t="s">
        <v>20</v>
      </c>
      <c r="F583" t="s">
        <v>1059</v>
      </c>
      <c r="G583" t="s">
        <v>117</v>
      </c>
      <c r="H583" s="1">
        <v>42783</v>
      </c>
      <c r="I583" s="1">
        <v>42951</v>
      </c>
      <c r="J583" s="17" t="str">
        <f t="shared" si="54"/>
        <v>Filled</v>
      </c>
      <c r="K583">
        <f t="shared" ca="1" si="55"/>
        <v>121</v>
      </c>
      <c r="L583" s="18">
        <f t="shared" ca="1" si="56"/>
        <v>168</v>
      </c>
      <c r="M583" t="str">
        <f t="shared" si="57"/>
        <v>2017</v>
      </c>
      <c r="N583" t="str">
        <f t="shared" si="58"/>
        <v>August</v>
      </c>
      <c r="O583" t="str">
        <f>IFERROR(VLOOKUP(N583,FiscalYear[#All],2,0)," ")</f>
        <v>Q4</v>
      </c>
      <c r="P583" t="str">
        <f t="shared" si="59"/>
        <v>2017</v>
      </c>
    </row>
    <row r="584" spans="1:16" x14ac:dyDescent="0.35">
      <c r="A584" t="s">
        <v>825</v>
      </c>
      <c r="B584" t="s">
        <v>1264</v>
      </c>
      <c r="C584" t="s">
        <v>1265</v>
      </c>
      <c r="D584" t="s">
        <v>1266</v>
      </c>
      <c r="E584" t="s">
        <v>20</v>
      </c>
      <c r="F584" t="s">
        <v>1267</v>
      </c>
      <c r="G584" t="s">
        <v>22</v>
      </c>
      <c r="H584" s="1">
        <v>42786</v>
      </c>
      <c r="I584" s="1">
        <v>43056</v>
      </c>
      <c r="J584" s="17" t="str">
        <f t="shared" si="54"/>
        <v>Filled</v>
      </c>
      <c r="K584">
        <f t="shared" ca="1" si="55"/>
        <v>195</v>
      </c>
      <c r="L584" s="18">
        <f t="shared" ca="1" si="56"/>
        <v>270</v>
      </c>
      <c r="M584" t="str">
        <f t="shared" si="57"/>
        <v>2017</v>
      </c>
      <c r="N584" t="str">
        <f t="shared" si="58"/>
        <v>November</v>
      </c>
      <c r="O584" t="str">
        <f>IFERROR(VLOOKUP(N584,FiscalYear[#All],2,0)," ")</f>
        <v>Q1</v>
      </c>
      <c r="P584" t="str">
        <f t="shared" si="59"/>
        <v>2017</v>
      </c>
    </row>
    <row r="585" spans="1:16" x14ac:dyDescent="0.35">
      <c r="A585" t="s">
        <v>829</v>
      </c>
      <c r="B585" t="s">
        <v>1264</v>
      </c>
      <c r="C585" t="s">
        <v>1265</v>
      </c>
      <c r="D585" t="s">
        <v>1266</v>
      </c>
      <c r="E585" t="s">
        <v>20</v>
      </c>
      <c r="F585" t="s">
        <v>1267</v>
      </c>
      <c r="G585" t="s">
        <v>22</v>
      </c>
      <c r="H585" s="1">
        <v>42786</v>
      </c>
      <c r="I585" s="1">
        <v>42840</v>
      </c>
      <c r="J585" s="17" t="str">
        <f t="shared" si="54"/>
        <v>Filled</v>
      </c>
      <c r="K585">
        <f t="shared" ca="1" si="55"/>
        <v>40</v>
      </c>
      <c r="L585" s="18">
        <f t="shared" ca="1" si="56"/>
        <v>54</v>
      </c>
      <c r="M585" t="str">
        <f t="shared" si="57"/>
        <v>2017</v>
      </c>
      <c r="N585" t="str">
        <f t="shared" si="58"/>
        <v>April</v>
      </c>
      <c r="O585" t="str">
        <f>IFERROR(VLOOKUP(N585,FiscalYear[#All],2,0)," ")</f>
        <v>Q3</v>
      </c>
      <c r="P585" t="str">
        <f t="shared" si="59"/>
        <v>2017</v>
      </c>
    </row>
    <row r="586" spans="1:16" x14ac:dyDescent="0.35">
      <c r="A586" t="s">
        <v>820</v>
      </c>
      <c r="B586" t="s">
        <v>1264</v>
      </c>
      <c r="C586" t="s">
        <v>1265</v>
      </c>
      <c r="D586" t="s">
        <v>1266</v>
      </c>
      <c r="E586" t="s">
        <v>20</v>
      </c>
      <c r="F586" t="s">
        <v>1267</v>
      </c>
      <c r="G586" t="s">
        <v>22</v>
      </c>
      <c r="H586" s="1">
        <v>42786</v>
      </c>
      <c r="I586" s="1">
        <v>42856</v>
      </c>
      <c r="J586" s="17" t="str">
        <f t="shared" si="54"/>
        <v>Filled</v>
      </c>
      <c r="K586">
        <f t="shared" ca="1" si="55"/>
        <v>51</v>
      </c>
      <c r="L586" s="18">
        <f t="shared" ca="1" si="56"/>
        <v>70</v>
      </c>
      <c r="M586" t="str">
        <f t="shared" si="57"/>
        <v>2017</v>
      </c>
      <c r="N586" t="str">
        <f t="shared" si="58"/>
        <v>May</v>
      </c>
      <c r="O586" t="str">
        <f>IFERROR(VLOOKUP(N586,FiscalYear[#All],2,0)," ")</f>
        <v>Q3</v>
      </c>
      <c r="P586" t="str">
        <f t="shared" si="59"/>
        <v>2017</v>
      </c>
    </row>
    <row r="587" spans="1:16" x14ac:dyDescent="0.35">
      <c r="A587" t="s">
        <v>844</v>
      </c>
      <c r="B587" t="s">
        <v>1264</v>
      </c>
      <c r="C587" t="s">
        <v>1268</v>
      </c>
      <c r="D587" t="s">
        <v>1266</v>
      </c>
      <c r="E587" t="s">
        <v>20</v>
      </c>
      <c r="F587" t="s">
        <v>1267</v>
      </c>
      <c r="G587" t="s">
        <v>22</v>
      </c>
      <c r="H587" s="1">
        <v>42786</v>
      </c>
      <c r="I587" s="1">
        <v>42834</v>
      </c>
      <c r="J587" s="17" t="str">
        <f t="shared" si="54"/>
        <v>Filled</v>
      </c>
      <c r="K587">
        <f t="shared" ca="1" si="55"/>
        <v>35</v>
      </c>
      <c r="L587" s="18">
        <f t="shared" ca="1" si="56"/>
        <v>48</v>
      </c>
      <c r="M587" t="str">
        <f t="shared" si="57"/>
        <v>2017</v>
      </c>
      <c r="N587" t="str">
        <f t="shared" si="58"/>
        <v>April</v>
      </c>
      <c r="O587" t="str">
        <f>IFERROR(VLOOKUP(N587,FiscalYear[#All],2,0)," ")</f>
        <v>Q3</v>
      </c>
      <c r="P587" t="str">
        <f t="shared" si="59"/>
        <v>2017</v>
      </c>
    </row>
    <row r="588" spans="1:16" x14ac:dyDescent="0.35">
      <c r="A588" t="s">
        <v>876</v>
      </c>
      <c r="B588" t="s">
        <v>1264</v>
      </c>
      <c r="C588" t="s">
        <v>1265</v>
      </c>
      <c r="D588" t="s">
        <v>1269</v>
      </c>
      <c r="E588" t="s">
        <v>20</v>
      </c>
      <c r="F588" t="s">
        <v>1267</v>
      </c>
      <c r="G588" t="s">
        <v>22</v>
      </c>
      <c r="H588" s="1">
        <v>42786</v>
      </c>
      <c r="I588" s="1">
        <v>42889</v>
      </c>
      <c r="J588" s="17" t="str">
        <f t="shared" si="54"/>
        <v>Filled</v>
      </c>
      <c r="K588">
        <f t="shared" ca="1" si="55"/>
        <v>75</v>
      </c>
      <c r="L588" s="18">
        <f t="shared" ca="1" si="56"/>
        <v>103</v>
      </c>
      <c r="M588" t="str">
        <f t="shared" si="57"/>
        <v>2017</v>
      </c>
      <c r="N588" t="str">
        <f t="shared" si="58"/>
        <v>June</v>
      </c>
      <c r="O588" t="str">
        <f>IFERROR(VLOOKUP(N588,FiscalYear[#All],2,0)," ")</f>
        <v>Q3</v>
      </c>
      <c r="P588" t="str">
        <f t="shared" si="59"/>
        <v>2017</v>
      </c>
    </row>
    <row r="589" spans="1:16" x14ac:dyDescent="0.35">
      <c r="A589" t="s">
        <v>835</v>
      </c>
      <c r="B589" t="s">
        <v>1264</v>
      </c>
      <c r="C589" t="s">
        <v>1268</v>
      </c>
      <c r="D589" t="s">
        <v>1266</v>
      </c>
      <c r="E589" t="s">
        <v>20</v>
      </c>
      <c r="F589" t="s">
        <v>1267</v>
      </c>
      <c r="G589" t="s">
        <v>22</v>
      </c>
      <c r="H589" s="1">
        <v>42786</v>
      </c>
      <c r="I589" s="1">
        <v>42811</v>
      </c>
      <c r="J589" s="17" t="str">
        <f t="shared" si="54"/>
        <v>Filled</v>
      </c>
      <c r="K589">
        <f t="shared" ca="1" si="55"/>
        <v>20</v>
      </c>
      <c r="L589" s="18">
        <f t="shared" ca="1" si="56"/>
        <v>25</v>
      </c>
      <c r="M589" t="str">
        <f t="shared" si="57"/>
        <v>2017</v>
      </c>
      <c r="N589" t="str">
        <f t="shared" si="58"/>
        <v>March</v>
      </c>
      <c r="O589" t="str">
        <f>IFERROR(VLOOKUP(N589,FiscalYear[#All],2,0)," ")</f>
        <v>Q2</v>
      </c>
      <c r="P589" t="str">
        <f t="shared" si="59"/>
        <v>2017</v>
      </c>
    </row>
    <row r="590" spans="1:16" x14ac:dyDescent="0.35">
      <c r="A590" t="s">
        <v>870</v>
      </c>
      <c r="B590" t="s">
        <v>1264</v>
      </c>
      <c r="C590" t="s">
        <v>1268</v>
      </c>
      <c r="D590" t="s">
        <v>1266</v>
      </c>
      <c r="E590" t="s">
        <v>20</v>
      </c>
      <c r="F590" t="s">
        <v>1267</v>
      </c>
      <c r="G590" t="s">
        <v>22</v>
      </c>
      <c r="H590" s="1">
        <v>42786</v>
      </c>
      <c r="I590" s="1">
        <v>42947</v>
      </c>
      <c r="J590" s="17" t="str">
        <f t="shared" si="54"/>
        <v>Filled</v>
      </c>
      <c r="K590">
        <f t="shared" ca="1" si="55"/>
        <v>116</v>
      </c>
      <c r="L590" s="18">
        <f t="shared" ca="1" si="56"/>
        <v>161</v>
      </c>
      <c r="M590" t="str">
        <f t="shared" si="57"/>
        <v>2017</v>
      </c>
      <c r="N590" t="str">
        <f t="shared" si="58"/>
        <v>July</v>
      </c>
      <c r="O590" t="str">
        <f>IFERROR(VLOOKUP(N590,FiscalYear[#All],2,0)," ")</f>
        <v>Q4</v>
      </c>
      <c r="P590" t="str">
        <f t="shared" si="59"/>
        <v>2017</v>
      </c>
    </row>
    <row r="591" spans="1:16" x14ac:dyDescent="0.35">
      <c r="A591" t="s">
        <v>848</v>
      </c>
      <c r="B591" t="s">
        <v>1264</v>
      </c>
      <c r="C591" t="s">
        <v>1270</v>
      </c>
      <c r="D591" t="s">
        <v>1269</v>
      </c>
      <c r="E591" t="s">
        <v>20</v>
      </c>
      <c r="F591" t="s">
        <v>1267</v>
      </c>
      <c r="G591" t="s">
        <v>22</v>
      </c>
      <c r="H591" s="1">
        <v>42786</v>
      </c>
      <c r="I591" s="1">
        <v>43093</v>
      </c>
      <c r="J591" s="17" t="str">
        <f t="shared" si="54"/>
        <v>Filled</v>
      </c>
      <c r="K591">
        <f t="shared" ca="1" si="55"/>
        <v>220</v>
      </c>
      <c r="L591" s="18">
        <f t="shared" ca="1" si="56"/>
        <v>307</v>
      </c>
      <c r="M591" t="str">
        <f t="shared" si="57"/>
        <v>2017</v>
      </c>
      <c r="N591" t="str">
        <f t="shared" si="58"/>
        <v>December</v>
      </c>
      <c r="O591" t="str">
        <f>IFERROR(VLOOKUP(N591,FiscalYear[#All],2,0)," ")</f>
        <v>Q1</v>
      </c>
      <c r="P591" t="str">
        <f t="shared" si="59"/>
        <v>2017</v>
      </c>
    </row>
    <row r="592" spans="1:16" x14ac:dyDescent="0.35">
      <c r="A592" t="s">
        <v>841</v>
      </c>
      <c r="B592" t="s">
        <v>1264</v>
      </c>
      <c r="C592" t="s">
        <v>1265</v>
      </c>
      <c r="D592" t="s">
        <v>1269</v>
      </c>
      <c r="E592" t="s">
        <v>20</v>
      </c>
      <c r="F592" t="s">
        <v>1271</v>
      </c>
      <c r="G592" t="s">
        <v>22</v>
      </c>
      <c r="H592" s="1">
        <v>42786</v>
      </c>
      <c r="I592" s="1">
        <v>42846</v>
      </c>
      <c r="J592" s="17" t="str">
        <f t="shared" si="54"/>
        <v>Filled</v>
      </c>
      <c r="K592">
        <f t="shared" ca="1" si="55"/>
        <v>45</v>
      </c>
      <c r="L592" s="18">
        <f t="shared" ca="1" si="56"/>
        <v>60</v>
      </c>
      <c r="M592" t="str">
        <f t="shared" si="57"/>
        <v>2017</v>
      </c>
      <c r="N592" t="str">
        <f t="shared" si="58"/>
        <v>April</v>
      </c>
      <c r="O592" t="str">
        <f>IFERROR(VLOOKUP(N592,FiscalYear[#All],2,0)," ")</f>
        <v>Q3</v>
      </c>
      <c r="P592" t="str">
        <f t="shared" si="59"/>
        <v>2017</v>
      </c>
    </row>
    <row r="593" spans="1:16" x14ac:dyDescent="0.35">
      <c r="A593" t="s">
        <v>878</v>
      </c>
      <c r="B593" t="s">
        <v>1264</v>
      </c>
      <c r="C593" t="s">
        <v>1265</v>
      </c>
      <c r="D593" t="s">
        <v>1266</v>
      </c>
      <c r="E593" t="s">
        <v>20</v>
      </c>
      <c r="F593" t="s">
        <v>1267</v>
      </c>
      <c r="G593" t="s">
        <v>22</v>
      </c>
      <c r="H593" s="1">
        <v>42786</v>
      </c>
      <c r="I593" s="1">
        <v>42967</v>
      </c>
      <c r="J593" s="17" t="str">
        <f t="shared" si="54"/>
        <v>Filled</v>
      </c>
      <c r="K593">
        <f t="shared" ca="1" si="55"/>
        <v>130</v>
      </c>
      <c r="L593" s="18">
        <f t="shared" ca="1" si="56"/>
        <v>181</v>
      </c>
      <c r="M593" t="str">
        <f t="shared" si="57"/>
        <v>2017</v>
      </c>
      <c r="N593" t="str">
        <f t="shared" si="58"/>
        <v>August</v>
      </c>
      <c r="O593" t="str">
        <f>IFERROR(VLOOKUP(N593,FiscalYear[#All],2,0)," ")</f>
        <v>Q4</v>
      </c>
      <c r="P593" t="str">
        <f t="shared" si="59"/>
        <v>2017</v>
      </c>
    </row>
    <row r="594" spans="1:16" x14ac:dyDescent="0.35">
      <c r="A594" t="s">
        <v>1272</v>
      </c>
      <c r="B594" t="s">
        <v>1273</v>
      </c>
      <c r="C594" t="s">
        <v>1126</v>
      </c>
      <c r="D594" t="s">
        <v>27</v>
      </c>
      <c r="E594" t="s">
        <v>20</v>
      </c>
      <c r="F594" t="s">
        <v>1059</v>
      </c>
      <c r="G594" t="s">
        <v>47</v>
      </c>
      <c r="H594" s="1">
        <v>42786</v>
      </c>
      <c r="I594" s="1">
        <v>42840</v>
      </c>
      <c r="J594" s="17" t="str">
        <f t="shared" si="54"/>
        <v>Filled</v>
      </c>
      <c r="K594">
        <f t="shared" ca="1" si="55"/>
        <v>40</v>
      </c>
      <c r="L594" s="18">
        <f t="shared" ca="1" si="56"/>
        <v>54</v>
      </c>
      <c r="M594" t="str">
        <f t="shared" si="57"/>
        <v>2017</v>
      </c>
      <c r="N594" t="str">
        <f t="shared" si="58"/>
        <v>April</v>
      </c>
      <c r="O594" t="str">
        <f>IFERROR(VLOOKUP(N594,FiscalYear[#All],2,0)," ")</f>
        <v>Q3</v>
      </c>
      <c r="P594" t="str">
        <f t="shared" si="59"/>
        <v>2017</v>
      </c>
    </row>
    <row r="595" spans="1:16" x14ac:dyDescent="0.35">
      <c r="A595" t="s">
        <v>1274</v>
      </c>
      <c r="B595" t="s">
        <v>1260</v>
      </c>
      <c r="C595" t="s">
        <v>1054</v>
      </c>
      <c r="D595" t="s">
        <v>27</v>
      </c>
      <c r="E595" t="s">
        <v>20</v>
      </c>
      <c r="F595" t="s">
        <v>1059</v>
      </c>
      <c r="G595" t="s">
        <v>117</v>
      </c>
      <c r="H595" s="1">
        <v>42786</v>
      </c>
      <c r="I595" s="1">
        <v>42842</v>
      </c>
      <c r="J595" s="17" t="str">
        <f t="shared" si="54"/>
        <v>Filled</v>
      </c>
      <c r="K595">
        <f t="shared" ca="1" si="55"/>
        <v>41</v>
      </c>
      <c r="L595" s="18">
        <f t="shared" ca="1" si="56"/>
        <v>56</v>
      </c>
      <c r="M595" t="str">
        <f t="shared" si="57"/>
        <v>2017</v>
      </c>
      <c r="N595" t="str">
        <f t="shared" si="58"/>
        <v>April</v>
      </c>
      <c r="O595" t="str">
        <f>IFERROR(VLOOKUP(N595,FiscalYear[#All],2,0)," ")</f>
        <v>Q3</v>
      </c>
      <c r="P595" t="str">
        <f t="shared" si="59"/>
        <v>2017</v>
      </c>
    </row>
    <row r="596" spans="1:16" x14ac:dyDescent="0.35">
      <c r="A596" t="s">
        <v>1275</v>
      </c>
      <c r="B596" t="s">
        <v>1276</v>
      </c>
      <c r="C596" t="s">
        <v>1071</v>
      </c>
      <c r="D596" t="s">
        <v>27</v>
      </c>
      <c r="E596" t="s">
        <v>20</v>
      </c>
      <c r="F596" t="s">
        <v>1059</v>
      </c>
      <c r="G596" t="s">
        <v>117</v>
      </c>
      <c r="H596" s="1">
        <v>42787</v>
      </c>
      <c r="I596" s="1">
        <v>42977</v>
      </c>
      <c r="J596" s="17" t="str">
        <f t="shared" si="54"/>
        <v>Filled</v>
      </c>
      <c r="K596">
        <f t="shared" ca="1" si="55"/>
        <v>137</v>
      </c>
      <c r="L596" s="18">
        <f t="shared" ca="1" si="56"/>
        <v>190</v>
      </c>
      <c r="M596" t="str">
        <f t="shared" si="57"/>
        <v>2017</v>
      </c>
      <c r="N596" t="str">
        <f t="shared" si="58"/>
        <v>August</v>
      </c>
      <c r="O596" t="str">
        <f>IFERROR(VLOOKUP(N596,FiscalYear[#All],2,0)," ")</f>
        <v>Q4</v>
      </c>
      <c r="P596" t="str">
        <f t="shared" si="59"/>
        <v>2017</v>
      </c>
    </row>
    <row r="597" spans="1:16" x14ac:dyDescent="0.35">
      <c r="A597" t="s">
        <v>1277</v>
      </c>
      <c r="B597" t="s">
        <v>1125</v>
      </c>
      <c r="C597" t="s">
        <v>1126</v>
      </c>
      <c r="D597" t="s">
        <v>27</v>
      </c>
      <c r="E597" t="s">
        <v>20</v>
      </c>
      <c r="F597" t="s">
        <v>1059</v>
      </c>
      <c r="G597" t="s">
        <v>156</v>
      </c>
      <c r="H597" s="1">
        <v>42787</v>
      </c>
      <c r="I597" s="1">
        <v>42960</v>
      </c>
      <c r="J597" s="17" t="str">
        <f t="shared" si="54"/>
        <v>Filled</v>
      </c>
      <c r="K597">
        <f t="shared" ca="1" si="55"/>
        <v>124</v>
      </c>
      <c r="L597" s="18">
        <f t="shared" ca="1" si="56"/>
        <v>173</v>
      </c>
      <c r="M597" t="str">
        <f t="shared" si="57"/>
        <v>2017</v>
      </c>
      <c r="N597" t="str">
        <f t="shared" si="58"/>
        <v>August</v>
      </c>
      <c r="O597" t="str">
        <f>IFERROR(VLOOKUP(N597,FiscalYear[#All],2,0)," ")</f>
        <v>Q4</v>
      </c>
      <c r="P597" t="str">
        <f t="shared" si="59"/>
        <v>2017</v>
      </c>
    </row>
    <row r="598" spans="1:16" x14ac:dyDescent="0.35">
      <c r="A598" t="s">
        <v>1278</v>
      </c>
      <c r="B598" t="s">
        <v>1279</v>
      </c>
      <c r="C598" t="s">
        <v>1078</v>
      </c>
      <c r="D598" t="s">
        <v>27</v>
      </c>
      <c r="E598" t="s">
        <v>20</v>
      </c>
      <c r="F598" t="s">
        <v>1055</v>
      </c>
      <c r="G598" t="s">
        <v>156</v>
      </c>
      <c r="H598" s="1">
        <v>42787</v>
      </c>
      <c r="I598" s="1">
        <v>42868</v>
      </c>
      <c r="J598" s="17" t="str">
        <f t="shared" si="54"/>
        <v>Filled</v>
      </c>
      <c r="K598">
        <f t="shared" ca="1" si="55"/>
        <v>59</v>
      </c>
      <c r="L598" s="18">
        <f t="shared" ca="1" si="56"/>
        <v>81</v>
      </c>
      <c r="M598" t="str">
        <f t="shared" si="57"/>
        <v>2017</v>
      </c>
      <c r="N598" t="str">
        <f t="shared" si="58"/>
        <v>May</v>
      </c>
      <c r="O598" t="str">
        <f>IFERROR(VLOOKUP(N598,FiscalYear[#All],2,0)," ")</f>
        <v>Q3</v>
      </c>
      <c r="P598" t="str">
        <f t="shared" si="59"/>
        <v>2017</v>
      </c>
    </row>
    <row r="599" spans="1:16" x14ac:dyDescent="0.35">
      <c r="A599" t="s">
        <v>1280</v>
      </c>
      <c r="B599" t="s">
        <v>1149</v>
      </c>
      <c r="C599" t="s">
        <v>1078</v>
      </c>
      <c r="D599" t="s">
        <v>27</v>
      </c>
      <c r="E599" t="s">
        <v>20</v>
      </c>
      <c r="F599" t="s">
        <v>1055</v>
      </c>
      <c r="G599" t="s">
        <v>156</v>
      </c>
      <c r="H599" s="1">
        <v>42787</v>
      </c>
      <c r="I599" s="1">
        <v>42813</v>
      </c>
      <c r="J599" s="17" t="str">
        <f t="shared" si="54"/>
        <v>Filled</v>
      </c>
      <c r="K599">
        <f t="shared" ca="1" si="55"/>
        <v>19</v>
      </c>
      <c r="L599" s="18">
        <f t="shared" ca="1" si="56"/>
        <v>26</v>
      </c>
      <c r="M599" t="str">
        <f t="shared" si="57"/>
        <v>2017</v>
      </c>
      <c r="N599" t="str">
        <f t="shared" si="58"/>
        <v>March</v>
      </c>
      <c r="O599" t="str">
        <f>IFERROR(VLOOKUP(N599,FiscalYear[#All],2,0)," ")</f>
        <v>Q2</v>
      </c>
      <c r="P599" t="str">
        <f t="shared" si="59"/>
        <v>2017</v>
      </c>
    </row>
    <row r="600" spans="1:16" x14ac:dyDescent="0.35">
      <c r="A600" t="s">
        <v>1281</v>
      </c>
      <c r="B600" t="s">
        <v>1282</v>
      </c>
      <c r="C600" t="s">
        <v>1054</v>
      </c>
      <c r="D600" t="s">
        <v>27</v>
      </c>
      <c r="E600" t="s">
        <v>20</v>
      </c>
      <c r="F600" t="s">
        <v>1055</v>
      </c>
      <c r="G600" t="s">
        <v>117</v>
      </c>
      <c r="H600" s="1">
        <v>42787</v>
      </c>
      <c r="I600" s="1">
        <v>42843</v>
      </c>
      <c r="J600" s="17" t="str">
        <f t="shared" si="54"/>
        <v>Filled</v>
      </c>
      <c r="K600">
        <f t="shared" ca="1" si="55"/>
        <v>41</v>
      </c>
      <c r="L600" s="18">
        <f t="shared" ca="1" si="56"/>
        <v>56</v>
      </c>
      <c r="M600" t="str">
        <f t="shared" si="57"/>
        <v>2017</v>
      </c>
      <c r="N600" t="str">
        <f t="shared" si="58"/>
        <v>April</v>
      </c>
      <c r="O600" t="str">
        <f>IFERROR(VLOOKUP(N600,FiscalYear[#All],2,0)," ")</f>
        <v>Q3</v>
      </c>
      <c r="P600" t="str">
        <f t="shared" si="59"/>
        <v>2017</v>
      </c>
    </row>
    <row r="601" spans="1:16" x14ac:dyDescent="0.35">
      <c r="A601" t="s">
        <v>1283</v>
      </c>
      <c r="B601" t="s">
        <v>1284</v>
      </c>
      <c r="C601" t="s">
        <v>1054</v>
      </c>
      <c r="D601" t="s">
        <v>27</v>
      </c>
      <c r="E601" t="s">
        <v>20</v>
      </c>
      <c r="F601" t="s">
        <v>1051</v>
      </c>
      <c r="G601" t="s">
        <v>22</v>
      </c>
      <c r="H601" s="1">
        <v>42788</v>
      </c>
      <c r="I601" s="1" t="s">
        <v>23</v>
      </c>
      <c r="J601" s="17" t="str">
        <f t="shared" si="54"/>
        <v>Open</v>
      </c>
      <c r="K601">
        <f t="shared" ca="1" si="55"/>
        <v>1531</v>
      </c>
      <c r="L601" s="18">
        <f t="shared" ca="1" si="56"/>
        <v>2142.4963288194413</v>
      </c>
      <c r="M601" t="str">
        <f t="shared" si="57"/>
        <v/>
      </c>
      <c r="N601" t="str">
        <f t="shared" si="58"/>
        <v/>
      </c>
      <c r="O601" t="str">
        <f>IFERROR(VLOOKUP(N601,FiscalYear[#All],2,0)," ")</f>
        <v xml:space="preserve"> </v>
      </c>
      <c r="P601" t="str">
        <f t="shared" si="59"/>
        <v/>
      </c>
    </row>
    <row r="602" spans="1:16" x14ac:dyDescent="0.35">
      <c r="A602" t="s">
        <v>1285</v>
      </c>
      <c r="B602" t="s">
        <v>1286</v>
      </c>
      <c r="C602" t="s">
        <v>1287</v>
      </c>
      <c r="D602" t="s">
        <v>27</v>
      </c>
      <c r="E602" t="s">
        <v>20</v>
      </c>
      <c r="F602" t="s">
        <v>1051</v>
      </c>
      <c r="G602" t="s">
        <v>22</v>
      </c>
      <c r="H602" s="1">
        <v>42788</v>
      </c>
      <c r="I602" s="1">
        <v>43080</v>
      </c>
      <c r="J602" s="17" t="str">
        <f t="shared" si="54"/>
        <v>Filled</v>
      </c>
      <c r="K602">
        <f t="shared" ca="1" si="55"/>
        <v>209</v>
      </c>
      <c r="L602" s="18">
        <f t="shared" ca="1" si="56"/>
        <v>292</v>
      </c>
      <c r="M602" t="str">
        <f t="shared" si="57"/>
        <v>2017</v>
      </c>
      <c r="N602" t="str">
        <f t="shared" si="58"/>
        <v>December</v>
      </c>
      <c r="O602" t="str">
        <f>IFERROR(VLOOKUP(N602,FiscalYear[#All],2,0)," ")</f>
        <v>Q1</v>
      </c>
      <c r="P602" t="str">
        <f t="shared" si="59"/>
        <v>2017</v>
      </c>
    </row>
    <row r="603" spans="1:16" x14ac:dyDescent="0.35">
      <c r="A603" t="s">
        <v>1288</v>
      </c>
      <c r="B603" t="s">
        <v>1289</v>
      </c>
      <c r="C603" t="s">
        <v>1054</v>
      </c>
      <c r="D603" t="s">
        <v>27</v>
      </c>
      <c r="E603" t="s">
        <v>20</v>
      </c>
      <c r="F603" t="s">
        <v>1055</v>
      </c>
      <c r="G603" t="s">
        <v>47</v>
      </c>
      <c r="H603" s="1">
        <v>42789</v>
      </c>
      <c r="I603" s="1">
        <v>42872</v>
      </c>
      <c r="J603" s="17" t="str">
        <f t="shared" si="54"/>
        <v>Filled</v>
      </c>
      <c r="K603">
        <f t="shared" ca="1" si="55"/>
        <v>60</v>
      </c>
      <c r="L603" s="18">
        <f t="shared" ca="1" si="56"/>
        <v>83</v>
      </c>
      <c r="M603" t="str">
        <f t="shared" si="57"/>
        <v>2017</v>
      </c>
      <c r="N603" t="str">
        <f t="shared" si="58"/>
        <v>May</v>
      </c>
      <c r="O603" t="str">
        <f>IFERROR(VLOOKUP(N603,FiscalYear[#All],2,0)," ")</f>
        <v>Q3</v>
      </c>
      <c r="P603" t="str">
        <f t="shared" si="59"/>
        <v>2017</v>
      </c>
    </row>
    <row r="604" spans="1:16" x14ac:dyDescent="0.35">
      <c r="A604" t="s">
        <v>1290</v>
      </c>
      <c r="B604" t="s">
        <v>1291</v>
      </c>
      <c r="C604" t="s">
        <v>1062</v>
      </c>
      <c r="D604" t="s">
        <v>27</v>
      </c>
      <c r="E604" t="s">
        <v>20</v>
      </c>
      <c r="F604" t="s">
        <v>1051</v>
      </c>
      <c r="G604" t="s">
        <v>156</v>
      </c>
      <c r="H604" s="1">
        <v>42789</v>
      </c>
      <c r="I604" s="1">
        <v>42795</v>
      </c>
      <c r="J604" s="17" t="str">
        <f t="shared" si="54"/>
        <v>Filled</v>
      </c>
      <c r="K604">
        <f t="shared" ca="1" si="55"/>
        <v>5</v>
      </c>
      <c r="L604" s="18">
        <f t="shared" ca="1" si="56"/>
        <v>6</v>
      </c>
      <c r="M604" t="str">
        <f t="shared" si="57"/>
        <v>2017</v>
      </c>
      <c r="N604" t="str">
        <f t="shared" si="58"/>
        <v>March</v>
      </c>
      <c r="O604" t="str">
        <f>IFERROR(VLOOKUP(N604,FiscalYear[#All],2,0)," ")</f>
        <v>Q2</v>
      </c>
      <c r="P604" t="str">
        <f t="shared" si="59"/>
        <v>2017</v>
      </c>
    </row>
    <row r="605" spans="1:16" x14ac:dyDescent="0.35">
      <c r="A605" t="s">
        <v>1292</v>
      </c>
      <c r="B605" t="s">
        <v>1293</v>
      </c>
      <c r="C605" t="s">
        <v>822</v>
      </c>
      <c r="D605" t="s">
        <v>396</v>
      </c>
      <c r="E605" t="s">
        <v>20</v>
      </c>
      <c r="F605" t="s">
        <v>31</v>
      </c>
      <c r="G605" t="s">
        <v>22</v>
      </c>
      <c r="H605" s="1">
        <v>42790</v>
      </c>
      <c r="I605" s="1">
        <v>42791</v>
      </c>
      <c r="J605" s="17" t="str">
        <f t="shared" si="54"/>
        <v>Filled</v>
      </c>
      <c r="K605">
        <f t="shared" ca="1" si="55"/>
        <v>1</v>
      </c>
      <c r="L605" s="18">
        <f t="shared" ca="1" si="56"/>
        <v>1</v>
      </c>
      <c r="M605" t="str">
        <f t="shared" si="57"/>
        <v>2017</v>
      </c>
      <c r="N605" t="str">
        <f t="shared" si="58"/>
        <v>February</v>
      </c>
      <c r="O605" t="str">
        <f>IFERROR(VLOOKUP(N605,FiscalYear[#All],2,0)," ")</f>
        <v>Q2</v>
      </c>
      <c r="P605" t="str">
        <f t="shared" si="59"/>
        <v>2017</v>
      </c>
    </row>
    <row r="606" spans="1:16" x14ac:dyDescent="0.35">
      <c r="A606" t="s">
        <v>1294</v>
      </c>
      <c r="B606" t="s">
        <v>1295</v>
      </c>
      <c r="C606" t="s">
        <v>1062</v>
      </c>
      <c r="D606" t="s">
        <v>27</v>
      </c>
      <c r="E606" t="s">
        <v>20</v>
      </c>
      <c r="F606" t="s">
        <v>1051</v>
      </c>
      <c r="G606" t="s">
        <v>156</v>
      </c>
      <c r="H606" s="1">
        <v>42790</v>
      </c>
      <c r="I606" s="1">
        <v>42979</v>
      </c>
      <c r="J606" s="17" t="str">
        <f t="shared" si="54"/>
        <v>Filled</v>
      </c>
      <c r="K606">
        <f t="shared" ca="1" si="55"/>
        <v>136</v>
      </c>
      <c r="L606" s="18">
        <f t="shared" ca="1" si="56"/>
        <v>189</v>
      </c>
      <c r="M606" t="str">
        <f t="shared" si="57"/>
        <v>2017</v>
      </c>
      <c r="N606" t="str">
        <f t="shared" si="58"/>
        <v>September</v>
      </c>
      <c r="O606" t="str">
        <f>IFERROR(VLOOKUP(N606,FiscalYear[#All],2,0)," ")</f>
        <v>Q4</v>
      </c>
      <c r="P606" t="str">
        <f t="shared" si="59"/>
        <v>2017</v>
      </c>
    </row>
    <row r="607" spans="1:16" x14ac:dyDescent="0.35">
      <c r="A607" t="s">
        <v>1296</v>
      </c>
      <c r="B607" t="s">
        <v>1297</v>
      </c>
      <c r="C607" t="s">
        <v>1054</v>
      </c>
      <c r="D607" t="s">
        <v>27</v>
      </c>
      <c r="E607" t="s">
        <v>20</v>
      </c>
      <c r="F607" t="s">
        <v>1051</v>
      </c>
      <c r="G607" t="s">
        <v>117</v>
      </c>
      <c r="H607" s="1">
        <v>42793</v>
      </c>
      <c r="I607" s="1">
        <v>42913</v>
      </c>
      <c r="J607" s="17" t="str">
        <f t="shared" si="54"/>
        <v>Filled</v>
      </c>
      <c r="K607">
        <f t="shared" ca="1" si="55"/>
        <v>87</v>
      </c>
      <c r="L607" s="18">
        <f t="shared" ca="1" si="56"/>
        <v>120</v>
      </c>
      <c r="M607" t="str">
        <f t="shared" si="57"/>
        <v>2017</v>
      </c>
      <c r="N607" t="str">
        <f t="shared" si="58"/>
        <v>June</v>
      </c>
      <c r="O607" t="str">
        <f>IFERROR(VLOOKUP(N607,FiscalYear[#All],2,0)," ")</f>
        <v>Q3</v>
      </c>
      <c r="P607" t="str">
        <f t="shared" si="59"/>
        <v>2017</v>
      </c>
    </row>
    <row r="608" spans="1:16" x14ac:dyDescent="0.35">
      <c r="A608" t="s">
        <v>831</v>
      </c>
      <c r="B608" t="s">
        <v>1264</v>
      </c>
      <c r="C608" t="s">
        <v>1265</v>
      </c>
      <c r="D608" t="s">
        <v>1266</v>
      </c>
      <c r="E608" t="s">
        <v>20</v>
      </c>
      <c r="F608" t="s">
        <v>1267</v>
      </c>
      <c r="G608" t="s">
        <v>22</v>
      </c>
      <c r="H608" s="1">
        <v>42794</v>
      </c>
      <c r="I608" s="1">
        <v>43007</v>
      </c>
      <c r="J608" s="17" t="str">
        <f t="shared" si="54"/>
        <v>Filled</v>
      </c>
      <c r="K608">
        <f t="shared" ca="1" si="55"/>
        <v>154</v>
      </c>
      <c r="L608" s="18">
        <f t="shared" ca="1" si="56"/>
        <v>213</v>
      </c>
      <c r="M608" t="str">
        <f t="shared" si="57"/>
        <v>2017</v>
      </c>
      <c r="N608" t="str">
        <f t="shared" si="58"/>
        <v>September</v>
      </c>
      <c r="O608" t="str">
        <f>IFERROR(VLOOKUP(N608,FiscalYear[#All],2,0)," ")</f>
        <v>Q4</v>
      </c>
      <c r="P608" t="str">
        <f t="shared" si="59"/>
        <v>2017</v>
      </c>
    </row>
    <row r="609" spans="1:16" x14ac:dyDescent="0.35">
      <c r="A609" t="s">
        <v>827</v>
      </c>
      <c r="B609" t="s">
        <v>1264</v>
      </c>
      <c r="C609" t="s">
        <v>1265</v>
      </c>
      <c r="D609" t="s">
        <v>1269</v>
      </c>
      <c r="E609" t="s">
        <v>20</v>
      </c>
      <c r="F609" t="s">
        <v>1267</v>
      </c>
      <c r="G609" t="s">
        <v>22</v>
      </c>
      <c r="H609" s="1">
        <v>42794</v>
      </c>
      <c r="I609" s="1" t="s">
        <v>23</v>
      </c>
      <c r="J609" s="17" t="str">
        <f t="shared" si="54"/>
        <v>Open</v>
      </c>
      <c r="K609">
        <f t="shared" ca="1" si="55"/>
        <v>1527</v>
      </c>
      <c r="L609" s="18">
        <f t="shared" ca="1" si="56"/>
        <v>2136.4963288194413</v>
      </c>
      <c r="M609" t="str">
        <f t="shared" si="57"/>
        <v/>
      </c>
      <c r="N609" t="str">
        <f t="shared" si="58"/>
        <v/>
      </c>
      <c r="O609" t="str">
        <f>IFERROR(VLOOKUP(N609,FiscalYear[#All],2,0)," ")</f>
        <v xml:space="preserve"> </v>
      </c>
      <c r="P609" t="str">
        <f t="shared" si="59"/>
        <v/>
      </c>
    </row>
    <row r="610" spans="1:16" x14ac:dyDescent="0.35">
      <c r="A610" t="s">
        <v>1298</v>
      </c>
      <c r="B610" t="s">
        <v>1149</v>
      </c>
      <c r="C610" t="s">
        <v>1078</v>
      </c>
      <c r="D610" t="s">
        <v>27</v>
      </c>
      <c r="E610" t="s">
        <v>20</v>
      </c>
      <c r="F610" t="s">
        <v>1055</v>
      </c>
      <c r="G610" t="s">
        <v>156</v>
      </c>
      <c r="H610" s="1">
        <v>42795</v>
      </c>
      <c r="I610" s="1">
        <v>43097</v>
      </c>
      <c r="J610" s="17" t="str">
        <f t="shared" si="54"/>
        <v>Filled</v>
      </c>
      <c r="K610">
        <f t="shared" ca="1" si="55"/>
        <v>217</v>
      </c>
      <c r="L610" s="18">
        <f t="shared" ca="1" si="56"/>
        <v>302</v>
      </c>
      <c r="M610" t="str">
        <f t="shared" si="57"/>
        <v>2017</v>
      </c>
      <c r="N610" t="str">
        <f t="shared" si="58"/>
        <v>December</v>
      </c>
      <c r="O610" t="str">
        <f>IFERROR(VLOOKUP(N610,FiscalYear[#All],2,0)," ")</f>
        <v>Q1</v>
      </c>
      <c r="P610" t="str">
        <f t="shared" si="59"/>
        <v>2017</v>
      </c>
    </row>
    <row r="611" spans="1:16" x14ac:dyDescent="0.35">
      <c r="A611" t="s">
        <v>1299</v>
      </c>
      <c r="B611" t="s">
        <v>1300</v>
      </c>
      <c r="C611" t="s">
        <v>1078</v>
      </c>
      <c r="D611" t="s">
        <v>27</v>
      </c>
      <c r="E611" t="s">
        <v>20</v>
      </c>
      <c r="F611" t="s">
        <v>1055</v>
      </c>
      <c r="G611" t="s">
        <v>22</v>
      </c>
      <c r="H611" s="1">
        <v>42796</v>
      </c>
      <c r="I611" s="1">
        <v>42862</v>
      </c>
      <c r="J611" s="17" t="str">
        <f t="shared" si="54"/>
        <v>Filled</v>
      </c>
      <c r="K611">
        <f t="shared" ca="1" si="55"/>
        <v>47</v>
      </c>
      <c r="L611" s="18">
        <f t="shared" ca="1" si="56"/>
        <v>66</v>
      </c>
      <c r="M611" t="str">
        <f t="shared" si="57"/>
        <v>2017</v>
      </c>
      <c r="N611" t="str">
        <f t="shared" si="58"/>
        <v>May</v>
      </c>
      <c r="O611" t="str">
        <f>IFERROR(VLOOKUP(N611,FiscalYear[#All],2,0)," ")</f>
        <v>Q3</v>
      </c>
      <c r="P611" t="str">
        <f t="shared" si="59"/>
        <v>2017</v>
      </c>
    </row>
    <row r="612" spans="1:16" x14ac:dyDescent="0.35">
      <c r="A612" t="s">
        <v>1301</v>
      </c>
      <c r="B612" t="s">
        <v>1302</v>
      </c>
      <c r="C612" t="s">
        <v>1062</v>
      </c>
      <c r="D612" t="s">
        <v>27</v>
      </c>
      <c r="E612" t="s">
        <v>20</v>
      </c>
      <c r="F612" t="s">
        <v>1051</v>
      </c>
      <c r="G612" t="s">
        <v>117</v>
      </c>
      <c r="H612" s="1">
        <v>42796</v>
      </c>
      <c r="I612" s="1" t="s">
        <v>23</v>
      </c>
      <c r="J612" s="17" t="str">
        <f t="shared" si="54"/>
        <v>Open</v>
      </c>
      <c r="K612">
        <f t="shared" ca="1" si="55"/>
        <v>1525</v>
      </c>
      <c r="L612" s="18">
        <f t="shared" ca="1" si="56"/>
        <v>2134.4963288194413</v>
      </c>
      <c r="M612" t="str">
        <f t="shared" si="57"/>
        <v/>
      </c>
      <c r="N612" t="str">
        <f t="shared" si="58"/>
        <v/>
      </c>
      <c r="O612" t="str">
        <f>IFERROR(VLOOKUP(N612,FiscalYear[#All],2,0)," ")</f>
        <v xml:space="preserve"> </v>
      </c>
      <c r="P612" t="str">
        <f t="shared" si="59"/>
        <v/>
      </c>
    </row>
    <row r="613" spans="1:16" x14ac:dyDescent="0.35">
      <c r="A613" t="s">
        <v>1303</v>
      </c>
      <c r="B613" t="s">
        <v>1304</v>
      </c>
      <c r="C613" t="s">
        <v>1054</v>
      </c>
      <c r="D613" t="s">
        <v>27</v>
      </c>
      <c r="E613" t="s">
        <v>20</v>
      </c>
      <c r="F613" t="s">
        <v>1059</v>
      </c>
      <c r="G613" t="s">
        <v>117</v>
      </c>
      <c r="H613" s="1">
        <v>42796</v>
      </c>
      <c r="I613" s="1">
        <v>42916</v>
      </c>
      <c r="J613" s="17" t="str">
        <f t="shared" si="54"/>
        <v>Filled</v>
      </c>
      <c r="K613">
        <f t="shared" ca="1" si="55"/>
        <v>87</v>
      </c>
      <c r="L613" s="18">
        <f t="shared" ca="1" si="56"/>
        <v>120</v>
      </c>
      <c r="M613" t="str">
        <f t="shared" si="57"/>
        <v>2017</v>
      </c>
      <c r="N613" t="str">
        <f t="shared" si="58"/>
        <v>June</v>
      </c>
      <c r="O613" t="str">
        <f>IFERROR(VLOOKUP(N613,FiscalYear[#All],2,0)," ")</f>
        <v>Q3</v>
      </c>
      <c r="P613" t="str">
        <f t="shared" si="59"/>
        <v>2017</v>
      </c>
    </row>
    <row r="614" spans="1:16" x14ac:dyDescent="0.35">
      <c r="A614" t="s">
        <v>1305</v>
      </c>
      <c r="B614" t="s">
        <v>1306</v>
      </c>
      <c r="C614" t="s">
        <v>822</v>
      </c>
      <c r="D614" t="s">
        <v>674</v>
      </c>
      <c r="E614" t="s">
        <v>674</v>
      </c>
      <c r="F614" t="s">
        <v>31</v>
      </c>
      <c r="G614" t="s">
        <v>22</v>
      </c>
      <c r="H614" s="1">
        <v>42797</v>
      </c>
      <c r="I614" s="1">
        <v>42882</v>
      </c>
      <c r="J614" s="17" t="str">
        <f t="shared" si="54"/>
        <v>Filled</v>
      </c>
      <c r="K614">
        <f t="shared" ca="1" si="55"/>
        <v>61</v>
      </c>
      <c r="L614" s="18">
        <f t="shared" ca="1" si="56"/>
        <v>85</v>
      </c>
      <c r="M614" t="str">
        <f t="shared" si="57"/>
        <v>2017</v>
      </c>
      <c r="N614" t="str">
        <f t="shared" si="58"/>
        <v>May</v>
      </c>
      <c r="O614" t="str">
        <f>IFERROR(VLOOKUP(N614,FiscalYear[#All],2,0)," ")</f>
        <v>Q3</v>
      </c>
      <c r="P614" t="str">
        <f t="shared" si="59"/>
        <v>2017</v>
      </c>
    </row>
    <row r="615" spans="1:16" x14ac:dyDescent="0.35">
      <c r="A615" t="s">
        <v>1307</v>
      </c>
      <c r="B615" t="s">
        <v>1308</v>
      </c>
      <c r="C615" t="s">
        <v>1126</v>
      </c>
      <c r="D615" t="s">
        <v>27</v>
      </c>
      <c r="E615" t="s">
        <v>20</v>
      </c>
      <c r="F615" t="s">
        <v>1055</v>
      </c>
      <c r="G615" t="s">
        <v>22</v>
      </c>
      <c r="H615" s="1">
        <v>42800</v>
      </c>
      <c r="I615" s="1" t="s">
        <v>23</v>
      </c>
      <c r="J615" s="17" t="str">
        <f t="shared" si="54"/>
        <v>Open</v>
      </c>
      <c r="K615">
        <f t="shared" ca="1" si="55"/>
        <v>1523</v>
      </c>
      <c r="L615" s="18">
        <f t="shared" ca="1" si="56"/>
        <v>2130.4963288194413</v>
      </c>
      <c r="M615" t="str">
        <f t="shared" si="57"/>
        <v/>
      </c>
      <c r="N615" t="str">
        <f t="shared" si="58"/>
        <v/>
      </c>
      <c r="O615" t="str">
        <f>IFERROR(VLOOKUP(N615,FiscalYear[#All],2,0)," ")</f>
        <v xml:space="preserve"> </v>
      </c>
      <c r="P615" t="str">
        <f t="shared" si="59"/>
        <v/>
      </c>
    </row>
    <row r="616" spans="1:16" x14ac:dyDescent="0.35">
      <c r="A616" t="s">
        <v>1309</v>
      </c>
      <c r="B616" t="s">
        <v>1310</v>
      </c>
      <c r="C616" t="s">
        <v>1054</v>
      </c>
      <c r="D616" t="s">
        <v>27</v>
      </c>
      <c r="E616" t="s">
        <v>20</v>
      </c>
      <c r="F616" t="s">
        <v>1051</v>
      </c>
      <c r="G616" t="s">
        <v>47</v>
      </c>
      <c r="H616" s="1">
        <v>42800</v>
      </c>
      <c r="I616" s="1">
        <v>42805</v>
      </c>
      <c r="J616" s="17" t="str">
        <f t="shared" si="54"/>
        <v>Filled</v>
      </c>
      <c r="K616">
        <f t="shared" ca="1" si="55"/>
        <v>5</v>
      </c>
      <c r="L616" s="18">
        <f t="shared" ca="1" si="56"/>
        <v>5</v>
      </c>
      <c r="M616" t="str">
        <f t="shared" si="57"/>
        <v>2017</v>
      </c>
      <c r="N616" t="str">
        <f t="shared" si="58"/>
        <v>March</v>
      </c>
      <c r="O616" t="str">
        <f>IFERROR(VLOOKUP(N616,FiscalYear[#All],2,0)," ")</f>
        <v>Q2</v>
      </c>
      <c r="P616" t="str">
        <f t="shared" si="59"/>
        <v>2017</v>
      </c>
    </row>
    <row r="617" spans="1:16" x14ac:dyDescent="0.35">
      <c r="A617" t="s">
        <v>1311</v>
      </c>
      <c r="B617" t="s">
        <v>1312</v>
      </c>
      <c r="C617" t="s">
        <v>1054</v>
      </c>
      <c r="D617" t="s">
        <v>27</v>
      </c>
      <c r="E617" t="s">
        <v>20</v>
      </c>
      <c r="F617" t="s">
        <v>1051</v>
      </c>
      <c r="G617" t="s">
        <v>22</v>
      </c>
      <c r="H617" s="1">
        <v>42800</v>
      </c>
      <c r="I617" s="1">
        <v>42999</v>
      </c>
      <c r="J617" s="17" t="str">
        <f t="shared" si="54"/>
        <v>Filled</v>
      </c>
      <c r="K617">
        <f t="shared" ca="1" si="55"/>
        <v>144</v>
      </c>
      <c r="L617" s="18">
        <f t="shared" ca="1" si="56"/>
        <v>199</v>
      </c>
      <c r="M617" t="str">
        <f t="shared" si="57"/>
        <v>2017</v>
      </c>
      <c r="N617" t="str">
        <f t="shared" si="58"/>
        <v>September</v>
      </c>
      <c r="O617" t="str">
        <f>IFERROR(VLOOKUP(N617,FiscalYear[#All],2,0)," ")</f>
        <v>Q4</v>
      </c>
      <c r="P617" t="str">
        <f t="shared" si="59"/>
        <v>2017</v>
      </c>
    </row>
    <row r="618" spans="1:16" x14ac:dyDescent="0.35">
      <c r="A618" t="s">
        <v>1313</v>
      </c>
      <c r="B618" t="s">
        <v>1123</v>
      </c>
      <c r="C618" t="s">
        <v>1054</v>
      </c>
      <c r="D618" t="s">
        <v>27</v>
      </c>
      <c r="E618" t="s">
        <v>20</v>
      </c>
      <c r="F618" t="s">
        <v>1055</v>
      </c>
      <c r="G618" t="s">
        <v>117</v>
      </c>
      <c r="H618" s="1">
        <v>42801</v>
      </c>
      <c r="I618" s="1">
        <v>43070</v>
      </c>
      <c r="J618" s="17" t="str">
        <f t="shared" si="54"/>
        <v>Filled</v>
      </c>
      <c r="K618">
        <f t="shared" ca="1" si="55"/>
        <v>194</v>
      </c>
      <c r="L618" s="18">
        <f t="shared" ca="1" si="56"/>
        <v>269</v>
      </c>
      <c r="M618" t="str">
        <f t="shared" si="57"/>
        <v>2017</v>
      </c>
      <c r="N618" t="str">
        <f t="shared" si="58"/>
        <v>December</v>
      </c>
      <c r="O618" t="str">
        <f>IFERROR(VLOOKUP(N618,FiscalYear[#All],2,0)," ")</f>
        <v>Q1</v>
      </c>
      <c r="P618" t="str">
        <f t="shared" si="59"/>
        <v>2017</v>
      </c>
    </row>
    <row r="619" spans="1:16" x14ac:dyDescent="0.35">
      <c r="A619" t="s">
        <v>1314</v>
      </c>
      <c r="B619" t="s">
        <v>1315</v>
      </c>
      <c r="C619" t="s">
        <v>1126</v>
      </c>
      <c r="D619" t="s">
        <v>27</v>
      </c>
      <c r="E619" t="s">
        <v>20</v>
      </c>
      <c r="F619" t="s">
        <v>1059</v>
      </c>
      <c r="G619" t="s">
        <v>47</v>
      </c>
      <c r="H619" s="1">
        <v>42802</v>
      </c>
      <c r="I619" s="1">
        <v>42981</v>
      </c>
      <c r="J619" s="17" t="str">
        <f t="shared" si="54"/>
        <v>Filled</v>
      </c>
      <c r="K619">
        <f t="shared" ca="1" si="55"/>
        <v>128</v>
      </c>
      <c r="L619" s="18">
        <f t="shared" ca="1" si="56"/>
        <v>179</v>
      </c>
      <c r="M619" t="str">
        <f t="shared" si="57"/>
        <v>2017</v>
      </c>
      <c r="N619" t="str">
        <f t="shared" si="58"/>
        <v>September</v>
      </c>
      <c r="O619" t="str">
        <f>IFERROR(VLOOKUP(N619,FiscalYear[#All],2,0)," ")</f>
        <v>Q4</v>
      </c>
      <c r="P619" t="str">
        <f t="shared" si="59"/>
        <v>2017</v>
      </c>
    </row>
    <row r="620" spans="1:16" x14ac:dyDescent="0.35">
      <c r="A620" t="s">
        <v>1316</v>
      </c>
      <c r="B620" t="s">
        <v>1317</v>
      </c>
      <c r="C620" t="s">
        <v>1126</v>
      </c>
      <c r="D620" t="s">
        <v>27</v>
      </c>
      <c r="E620" t="s">
        <v>20</v>
      </c>
      <c r="F620" t="s">
        <v>1059</v>
      </c>
      <c r="G620" t="s">
        <v>156</v>
      </c>
      <c r="H620" s="1">
        <v>42802</v>
      </c>
      <c r="I620" s="1">
        <v>42873</v>
      </c>
      <c r="J620" s="17" t="str">
        <f t="shared" si="54"/>
        <v>Filled</v>
      </c>
      <c r="K620">
        <f t="shared" ca="1" si="55"/>
        <v>52</v>
      </c>
      <c r="L620" s="18">
        <f t="shared" ca="1" si="56"/>
        <v>71</v>
      </c>
      <c r="M620" t="str">
        <f t="shared" si="57"/>
        <v>2017</v>
      </c>
      <c r="N620" t="str">
        <f t="shared" si="58"/>
        <v>May</v>
      </c>
      <c r="O620" t="str">
        <f>IFERROR(VLOOKUP(N620,FiscalYear[#All],2,0)," ")</f>
        <v>Q3</v>
      </c>
      <c r="P620" t="str">
        <f t="shared" si="59"/>
        <v>2017</v>
      </c>
    </row>
    <row r="621" spans="1:16" x14ac:dyDescent="0.35">
      <c r="A621" t="s">
        <v>1318</v>
      </c>
      <c r="B621" t="s">
        <v>1053</v>
      </c>
      <c r="C621" t="s">
        <v>1054</v>
      </c>
      <c r="D621" t="s">
        <v>27</v>
      </c>
      <c r="E621" t="s">
        <v>20</v>
      </c>
      <c r="F621" t="s">
        <v>1055</v>
      </c>
      <c r="G621" t="s">
        <v>117</v>
      </c>
      <c r="H621" s="1">
        <v>42803</v>
      </c>
      <c r="I621" s="1">
        <v>42947</v>
      </c>
      <c r="J621" s="17" t="str">
        <f t="shared" si="54"/>
        <v>Filled</v>
      </c>
      <c r="K621">
        <f t="shared" ca="1" si="55"/>
        <v>103</v>
      </c>
      <c r="L621" s="18">
        <f t="shared" ca="1" si="56"/>
        <v>144</v>
      </c>
      <c r="M621" t="str">
        <f t="shared" si="57"/>
        <v>2017</v>
      </c>
      <c r="N621" t="str">
        <f t="shared" si="58"/>
        <v>July</v>
      </c>
      <c r="O621" t="str">
        <f>IFERROR(VLOOKUP(N621,FiscalYear[#All],2,0)," ")</f>
        <v>Q4</v>
      </c>
      <c r="P621" t="str">
        <f t="shared" si="59"/>
        <v>2017</v>
      </c>
    </row>
    <row r="622" spans="1:16" x14ac:dyDescent="0.35">
      <c r="A622" t="s">
        <v>1319</v>
      </c>
      <c r="B622" t="s">
        <v>307</v>
      </c>
      <c r="C622" t="s">
        <v>308</v>
      </c>
      <c r="D622" t="s">
        <v>27</v>
      </c>
      <c r="E622" t="s">
        <v>20</v>
      </c>
      <c r="F622" t="s">
        <v>1051</v>
      </c>
      <c r="G622" t="s">
        <v>22</v>
      </c>
      <c r="H622" s="1">
        <v>42804</v>
      </c>
      <c r="I622" s="1">
        <v>42968</v>
      </c>
      <c r="J622" s="17" t="str">
        <f t="shared" si="54"/>
        <v>Filled</v>
      </c>
      <c r="K622">
        <f t="shared" ca="1" si="55"/>
        <v>117</v>
      </c>
      <c r="L622" s="18">
        <f t="shared" ca="1" si="56"/>
        <v>164</v>
      </c>
      <c r="M622" t="str">
        <f t="shared" si="57"/>
        <v>2017</v>
      </c>
      <c r="N622" t="str">
        <f t="shared" si="58"/>
        <v>August</v>
      </c>
      <c r="O622" t="str">
        <f>IFERROR(VLOOKUP(N622,FiscalYear[#All],2,0)," ")</f>
        <v>Q4</v>
      </c>
      <c r="P622" t="str">
        <f t="shared" si="59"/>
        <v>2017</v>
      </c>
    </row>
    <row r="623" spans="1:16" x14ac:dyDescent="0.35">
      <c r="A623" t="s">
        <v>1320</v>
      </c>
      <c r="B623" t="s">
        <v>1321</v>
      </c>
      <c r="C623" t="s">
        <v>1062</v>
      </c>
      <c r="D623" t="s">
        <v>27</v>
      </c>
      <c r="E623" t="s">
        <v>20</v>
      </c>
      <c r="F623" t="s">
        <v>1051</v>
      </c>
      <c r="G623" t="s">
        <v>156</v>
      </c>
      <c r="H623" s="1">
        <v>42804</v>
      </c>
      <c r="I623" s="1">
        <v>42980</v>
      </c>
      <c r="J623" s="17" t="str">
        <f t="shared" si="54"/>
        <v>Filled</v>
      </c>
      <c r="K623">
        <f t="shared" ca="1" si="55"/>
        <v>126</v>
      </c>
      <c r="L623" s="18">
        <f t="shared" ca="1" si="56"/>
        <v>176</v>
      </c>
      <c r="M623" t="str">
        <f t="shared" si="57"/>
        <v>2017</v>
      </c>
      <c r="N623" t="str">
        <f t="shared" si="58"/>
        <v>September</v>
      </c>
      <c r="O623" t="str">
        <f>IFERROR(VLOOKUP(N623,FiscalYear[#All],2,0)," ")</f>
        <v>Q4</v>
      </c>
      <c r="P623" t="str">
        <f t="shared" si="59"/>
        <v>2017</v>
      </c>
    </row>
    <row r="624" spans="1:16" x14ac:dyDescent="0.35">
      <c r="A624" t="s">
        <v>1322</v>
      </c>
      <c r="B624" t="s">
        <v>1228</v>
      </c>
      <c r="C624" t="s">
        <v>1126</v>
      </c>
      <c r="D624" t="s">
        <v>27</v>
      </c>
      <c r="E624" t="s">
        <v>20</v>
      </c>
      <c r="F624" t="s">
        <v>1059</v>
      </c>
      <c r="G624" t="s">
        <v>22</v>
      </c>
      <c r="H624" s="1">
        <v>42804</v>
      </c>
      <c r="I624" s="1">
        <v>43067</v>
      </c>
      <c r="J624" s="17" t="str">
        <f t="shared" si="54"/>
        <v>Filled</v>
      </c>
      <c r="K624">
        <f t="shared" ca="1" si="55"/>
        <v>188</v>
      </c>
      <c r="L624" s="18">
        <f t="shared" ca="1" si="56"/>
        <v>263</v>
      </c>
      <c r="M624" t="str">
        <f t="shared" si="57"/>
        <v>2017</v>
      </c>
      <c r="N624" t="str">
        <f t="shared" si="58"/>
        <v>November</v>
      </c>
      <c r="O624" t="str">
        <f>IFERROR(VLOOKUP(N624,FiscalYear[#All],2,0)," ")</f>
        <v>Q1</v>
      </c>
      <c r="P624" t="str">
        <f t="shared" si="59"/>
        <v>2017</v>
      </c>
    </row>
    <row r="625" spans="1:16" x14ac:dyDescent="0.35">
      <c r="A625" t="s">
        <v>1323</v>
      </c>
      <c r="B625" t="s">
        <v>1123</v>
      </c>
      <c r="C625" t="s">
        <v>1054</v>
      </c>
      <c r="D625" t="s">
        <v>27</v>
      </c>
      <c r="E625" t="s">
        <v>20</v>
      </c>
      <c r="F625" t="s">
        <v>1055</v>
      </c>
      <c r="G625" t="s">
        <v>117</v>
      </c>
      <c r="H625" s="1">
        <v>42807</v>
      </c>
      <c r="I625" s="1">
        <v>43089</v>
      </c>
      <c r="J625" s="17" t="str">
        <f t="shared" si="54"/>
        <v>Filled</v>
      </c>
      <c r="K625">
        <f t="shared" ca="1" si="55"/>
        <v>203</v>
      </c>
      <c r="L625" s="18">
        <f t="shared" ca="1" si="56"/>
        <v>282</v>
      </c>
      <c r="M625" t="str">
        <f t="shared" si="57"/>
        <v>2017</v>
      </c>
      <c r="N625" t="str">
        <f t="shared" si="58"/>
        <v>December</v>
      </c>
      <c r="O625" t="str">
        <f>IFERROR(VLOOKUP(N625,FiscalYear[#All],2,0)," ")</f>
        <v>Q1</v>
      </c>
      <c r="P625" t="str">
        <f t="shared" si="59"/>
        <v>2017</v>
      </c>
    </row>
    <row r="626" spans="1:16" x14ac:dyDescent="0.35">
      <c r="A626" t="s">
        <v>1324</v>
      </c>
      <c r="B626" t="s">
        <v>1325</v>
      </c>
      <c r="C626" t="s">
        <v>1078</v>
      </c>
      <c r="D626" t="s">
        <v>27</v>
      </c>
      <c r="E626" t="s">
        <v>20</v>
      </c>
      <c r="F626" t="s">
        <v>1055</v>
      </c>
      <c r="G626" t="s">
        <v>117</v>
      </c>
      <c r="H626" s="1">
        <v>42807</v>
      </c>
      <c r="I626" s="1">
        <v>42998</v>
      </c>
      <c r="J626" s="17" t="str">
        <f t="shared" si="54"/>
        <v>Filled</v>
      </c>
      <c r="K626">
        <f t="shared" ca="1" si="55"/>
        <v>138</v>
      </c>
      <c r="L626" s="18">
        <f t="shared" ca="1" si="56"/>
        <v>191</v>
      </c>
      <c r="M626" t="str">
        <f t="shared" si="57"/>
        <v>2017</v>
      </c>
      <c r="N626" t="str">
        <f t="shared" si="58"/>
        <v>September</v>
      </c>
      <c r="O626" t="str">
        <f>IFERROR(VLOOKUP(N626,FiscalYear[#All],2,0)," ")</f>
        <v>Q4</v>
      </c>
      <c r="P626" t="str">
        <f t="shared" si="59"/>
        <v>2017</v>
      </c>
    </row>
    <row r="627" spans="1:16" x14ac:dyDescent="0.35">
      <c r="A627" t="s">
        <v>1326</v>
      </c>
      <c r="B627" t="s">
        <v>1327</v>
      </c>
      <c r="C627" t="s">
        <v>1054</v>
      </c>
      <c r="D627" t="s">
        <v>27</v>
      </c>
      <c r="E627" t="s">
        <v>20</v>
      </c>
      <c r="F627" t="s">
        <v>1051</v>
      </c>
      <c r="G627" t="s">
        <v>22</v>
      </c>
      <c r="H627" s="1">
        <v>42807</v>
      </c>
      <c r="I627" s="1">
        <v>42999</v>
      </c>
      <c r="J627" s="17" t="str">
        <f t="shared" si="54"/>
        <v>Filled</v>
      </c>
      <c r="K627">
        <f t="shared" ca="1" si="55"/>
        <v>139</v>
      </c>
      <c r="L627" s="18">
        <f t="shared" ca="1" si="56"/>
        <v>192</v>
      </c>
      <c r="M627" t="str">
        <f t="shared" si="57"/>
        <v>2017</v>
      </c>
      <c r="N627" t="str">
        <f t="shared" si="58"/>
        <v>September</v>
      </c>
      <c r="O627" t="str">
        <f>IFERROR(VLOOKUP(N627,FiscalYear[#All],2,0)," ")</f>
        <v>Q4</v>
      </c>
      <c r="P627" t="str">
        <f t="shared" si="59"/>
        <v>2017</v>
      </c>
    </row>
    <row r="628" spans="1:16" x14ac:dyDescent="0.35">
      <c r="A628" t="s">
        <v>1328</v>
      </c>
      <c r="B628" t="s">
        <v>1327</v>
      </c>
      <c r="C628" t="s">
        <v>1054</v>
      </c>
      <c r="D628" t="s">
        <v>27</v>
      </c>
      <c r="E628" t="s">
        <v>20</v>
      </c>
      <c r="F628" t="s">
        <v>1051</v>
      </c>
      <c r="G628" t="s">
        <v>47</v>
      </c>
      <c r="H628" s="1">
        <v>42807</v>
      </c>
      <c r="I628" s="1">
        <v>42827</v>
      </c>
      <c r="J628" s="17" t="str">
        <f t="shared" si="54"/>
        <v>Filled</v>
      </c>
      <c r="K628">
        <f t="shared" ca="1" si="55"/>
        <v>15</v>
      </c>
      <c r="L628" s="18">
        <f t="shared" ca="1" si="56"/>
        <v>20</v>
      </c>
      <c r="M628" t="str">
        <f t="shared" si="57"/>
        <v>2017</v>
      </c>
      <c r="N628" t="str">
        <f t="shared" si="58"/>
        <v>April</v>
      </c>
      <c r="O628" t="str">
        <f>IFERROR(VLOOKUP(N628,FiscalYear[#All],2,0)," ")</f>
        <v>Q3</v>
      </c>
      <c r="P628" t="str">
        <f t="shared" si="59"/>
        <v>2017</v>
      </c>
    </row>
    <row r="629" spans="1:16" x14ac:dyDescent="0.35">
      <c r="A629" t="s">
        <v>1329</v>
      </c>
      <c r="B629" t="s">
        <v>1330</v>
      </c>
      <c r="C629" t="s">
        <v>1078</v>
      </c>
      <c r="D629" t="s">
        <v>27</v>
      </c>
      <c r="E629" t="s">
        <v>20</v>
      </c>
      <c r="F629" t="s">
        <v>1055</v>
      </c>
      <c r="G629" t="s">
        <v>156</v>
      </c>
      <c r="H629" s="1">
        <v>42807</v>
      </c>
      <c r="I629" s="1">
        <v>42974</v>
      </c>
      <c r="J629" s="17" t="str">
        <f t="shared" si="54"/>
        <v>Filled</v>
      </c>
      <c r="K629">
        <f t="shared" ca="1" si="55"/>
        <v>120</v>
      </c>
      <c r="L629" s="18">
        <f t="shared" ca="1" si="56"/>
        <v>167</v>
      </c>
      <c r="M629" t="str">
        <f t="shared" si="57"/>
        <v>2017</v>
      </c>
      <c r="N629" t="str">
        <f t="shared" si="58"/>
        <v>August</v>
      </c>
      <c r="O629" t="str">
        <f>IFERROR(VLOOKUP(N629,FiscalYear[#All],2,0)," ")</f>
        <v>Q4</v>
      </c>
      <c r="P629" t="str">
        <f t="shared" si="59"/>
        <v>2017</v>
      </c>
    </row>
    <row r="630" spans="1:16" x14ac:dyDescent="0.35">
      <c r="A630" t="s">
        <v>1331</v>
      </c>
      <c r="B630" t="s">
        <v>1053</v>
      </c>
      <c r="C630" t="s">
        <v>1054</v>
      </c>
      <c r="D630" t="s">
        <v>27</v>
      </c>
      <c r="E630" t="s">
        <v>20</v>
      </c>
      <c r="F630" t="s">
        <v>1055</v>
      </c>
      <c r="G630" t="s">
        <v>117</v>
      </c>
      <c r="H630" s="1">
        <v>42808</v>
      </c>
      <c r="I630" s="1">
        <v>42914</v>
      </c>
      <c r="J630" s="17" t="str">
        <f t="shared" si="54"/>
        <v>Filled</v>
      </c>
      <c r="K630">
        <f t="shared" ca="1" si="55"/>
        <v>77</v>
      </c>
      <c r="L630" s="18">
        <f t="shared" ca="1" si="56"/>
        <v>106</v>
      </c>
      <c r="M630" t="str">
        <f t="shared" si="57"/>
        <v>2017</v>
      </c>
      <c r="N630" t="str">
        <f t="shared" si="58"/>
        <v>June</v>
      </c>
      <c r="O630" t="str">
        <f>IFERROR(VLOOKUP(N630,FiscalYear[#All],2,0)," ")</f>
        <v>Q3</v>
      </c>
      <c r="P630" t="str">
        <f t="shared" si="59"/>
        <v>2017</v>
      </c>
    </row>
    <row r="631" spans="1:16" x14ac:dyDescent="0.35">
      <c r="A631" t="s">
        <v>1332</v>
      </c>
      <c r="B631" t="s">
        <v>1333</v>
      </c>
      <c r="C631" t="s">
        <v>1126</v>
      </c>
      <c r="D631" t="s">
        <v>27</v>
      </c>
      <c r="E631" t="s">
        <v>20</v>
      </c>
      <c r="F631" t="s">
        <v>1059</v>
      </c>
      <c r="G631" t="s">
        <v>22</v>
      </c>
      <c r="H631" s="1">
        <v>42808</v>
      </c>
      <c r="I631" s="1">
        <v>43071</v>
      </c>
      <c r="J631" s="17" t="str">
        <f t="shared" si="54"/>
        <v>Filled</v>
      </c>
      <c r="K631">
        <f t="shared" ca="1" si="55"/>
        <v>189</v>
      </c>
      <c r="L631" s="18">
        <f t="shared" ca="1" si="56"/>
        <v>263</v>
      </c>
      <c r="M631" t="str">
        <f t="shared" si="57"/>
        <v>2017</v>
      </c>
      <c r="N631" t="str">
        <f t="shared" si="58"/>
        <v>December</v>
      </c>
      <c r="O631" t="str">
        <f>IFERROR(VLOOKUP(N631,FiscalYear[#All],2,0)," ")</f>
        <v>Q1</v>
      </c>
      <c r="P631" t="str">
        <f t="shared" si="59"/>
        <v>2017</v>
      </c>
    </row>
    <row r="632" spans="1:16" x14ac:dyDescent="0.35">
      <c r="A632" t="s">
        <v>1334</v>
      </c>
      <c r="B632" t="s">
        <v>819</v>
      </c>
      <c r="C632" t="s">
        <v>1062</v>
      </c>
      <c r="D632" t="s">
        <v>27</v>
      </c>
      <c r="E632" t="s">
        <v>20</v>
      </c>
      <c r="F632" t="s">
        <v>1051</v>
      </c>
      <c r="G632" t="s">
        <v>156</v>
      </c>
      <c r="H632" s="1">
        <v>42809</v>
      </c>
      <c r="I632" s="1">
        <v>43076</v>
      </c>
      <c r="J632" s="17" t="str">
        <f t="shared" si="54"/>
        <v>Filled</v>
      </c>
      <c r="K632">
        <f t="shared" ca="1" si="55"/>
        <v>192</v>
      </c>
      <c r="L632" s="18">
        <f t="shared" ca="1" si="56"/>
        <v>267</v>
      </c>
      <c r="M632" t="str">
        <f t="shared" si="57"/>
        <v>2017</v>
      </c>
      <c r="N632" t="str">
        <f t="shared" si="58"/>
        <v>December</v>
      </c>
      <c r="O632" t="str">
        <f>IFERROR(VLOOKUP(N632,FiscalYear[#All],2,0)," ")</f>
        <v>Q1</v>
      </c>
      <c r="P632" t="str">
        <f t="shared" si="59"/>
        <v>2017</v>
      </c>
    </row>
    <row r="633" spans="1:16" x14ac:dyDescent="0.35">
      <c r="A633" t="s">
        <v>1335</v>
      </c>
      <c r="B633" t="s">
        <v>1186</v>
      </c>
      <c r="C633" t="s">
        <v>1078</v>
      </c>
      <c r="D633" t="s">
        <v>27</v>
      </c>
      <c r="E633" t="s">
        <v>20</v>
      </c>
      <c r="F633" t="s">
        <v>1055</v>
      </c>
      <c r="G633" t="s">
        <v>22</v>
      </c>
      <c r="H633" s="1">
        <v>42809</v>
      </c>
      <c r="I633" s="1">
        <v>42857</v>
      </c>
      <c r="J633" s="17" t="str">
        <f t="shared" si="54"/>
        <v>Filled</v>
      </c>
      <c r="K633">
        <f t="shared" ca="1" si="55"/>
        <v>35</v>
      </c>
      <c r="L633" s="18">
        <f t="shared" ca="1" si="56"/>
        <v>48</v>
      </c>
      <c r="M633" t="str">
        <f t="shared" si="57"/>
        <v>2017</v>
      </c>
      <c r="N633" t="str">
        <f t="shared" si="58"/>
        <v>May</v>
      </c>
      <c r="O633" t="str">
        <f>IFERROR(VLOOKUP(N633,FiscalYear[#All],2,0)," ")</f>
        <v>Q3</v>
      </c>
      <c r="P633" t="str">
        <f t="shared" si="59"/>
        <v>2017</v>
      </c>
    </row>
    <row r="634" spans="1:16" x14ac:dyDescent="0.35">
      <c r="A634" t="s">
        <v>1336</v>
      </c>
      <c r="B634" t="s">
        <v>1337</v>
      </c>
      <c r="C634" t="s">
        <v>1054</v>
      </c>
      <c r="D634" t="s">
        <v>27</v>
      </c>
      <c r="E634" t="s">
        <v>20</v>
      </c>
      <c r="F634" t="s">
        <v>1051</v>
      </c>
      <c r="G634" t="s">
        <v>156</v>
      </c>
      <c r="H634" s="1">
        <v>42810</v>
      </c>
      <c r="I634" s="1">
        <v>42846</v>
      </c>
      <c r="J634" s="17" t="str">
        <f t="shared" si="54"/>
        <v>Filled</v>
      </c>
      <c r="K634">
        <f t="shared" ca="1" si="55"/>
        <v>27</v>
      </c>
      <c r="L634" s="18">
        <f t="shared" ca="1" si="56"/>
        <v>36</v>
      </c>
      <c r="M634" t="str">
        <f t="shared" si="57"/>
        <v>2017</v>
      </c>
      <c r="N634" t="str">
        <f t="shared" si="58"/>
        <v>April</v>
      </c>
      <c r="O634" t="str">
        <f>IFERROR(VLOOKUP(N634,FiscalYear[#All],2,0)," ")</f>
        <v>Q3</v>
      </c>
      <c r="P634" t="str">
        <f t="shared" si="59"/>
        <v>2017</v>
      </c>
    </row>
    <row r="635" spans="1:16" x14ac:dyDescent="0.35">
      <c r="A635" t="s">
        <v>1338</v>
      </c>
      <c r="B635" t="s">
        <v>1339</v>
      </c>
      <c r="C635" t="s">
        <v>1054</v>
      </c>
      <c r="D635" t="s">
        <v>27</v>
      </c>
      <c r="E635" t="s">
        <v>20</v>
      </c>
      <c r="F635" t="s">
        <v>1055</v>
      </c>
      <c r="G635" t="s">
        <v>156</v>
      </c>
      <c r="H635" s="1">
        <v>42810</v>
      </c>
      <c r="I635" s="1" t="s">
        <v>23</v>
      </c>
      <c r="J635" s="17" t="str">
        <f t="shared" si="54"/>
        <v>Open</v>
      </c>
      <c r="K635">
        <f t="shared" ca="1" si="55"/>
        <v>1515</v>
      </c>
      <c r="L635" s="18">
        <f t="shared" ca="1" si="56"/>
        <v>2120.4963288194413</v>
      </c>
      <c r="M635" t="str">
        <f t="shared" si="57"/>
        <v/>
      </c>
      <c r="N635" t="str">
        <f t="shared" si="58"/>
        <v/>
      </c>
      <c r="O635" t="str">
        <f>IFERROR(VLOOKUP(N635,FiscalYear[#All],2,0)," ")</f>
        <v xml:space="preserve"> </v>
      </c>
      <c r="P635" t="str">
        <f t="shared" si="59"/>
        <v/>
      </c>
    </row>
    <row r="636" spans="1:16" x14ac:dyDescent="0.35">
      <c r="A636" t="s">
        <v>1340</v>
      </c>
      <c r="B636" t="s">
        <v>1341</v>
      </c>
      <c r="C636" t="s">
        <v>1054</v>
      </c>
      <c r="D636" t="s">
        <v>27</v>
      </c>
      <c r="E636" t="s">
        <v>20</v>
      </c>
      <c r="F636" t="s">
        <v>1051</v>
      </c>
      <c r="G636" t="s">
        <v>156</v>
      </c>
      <c r="H636" s="1">
        <v>42811</v>
      </c>
      <c r="I636" s="1">
        <v>42835</v>
      </c>
      <c r="J636" s="17" t="str">
        <f t="shared" si="54"/>
        <v>Filled</v>
      </c>
      <c r="K636">
        <f t="shared" ca="1" si="55"/>
        <v>17</v>
      </c>
      <c r="L636" s="18">
        <f t="shared" ca="1" si="56"/>
        <v>24</v>
      </c>
      <c r="M636" t="str">
        <f t="shared" si="57"/>
        <v>2017</v>
      </c>
      <c r="N636" t="str">
        <f t="shared" si="58"/>
        <v>April</v>
      </c>
      <c r="O636" t="str">
        <f>IFERROR(VLOOKUP(N636,FiscalYear[#All],2,0)," ")</f>
        <v>Q3</v>
      </c>
      <c r="P636" t="str">
        <f t="shared" si="59"/>
        <v>2017</v>
      </c>
    </row>
    <row r="637" spans="1:16" x14ac:dyDescent="0.35">
      <c r="A637" t="s">
        <v>1342</v>
      </c>
      <c r="B637" t="s">
        <v>1343</v>
      </c>
      <c r="C637" t="s">
        <v>1054</v>
      </c>
      <c r="D637" t="s">
        <v>27</v>
      </c>
      <c r="E637" t="s">
        <v>20</v>
      </c>
      <c r="F637" t="s">
        <v>1051</v>
      </c>
      <c r="G637" t="s">
        <v>117</v>
      </c>
      <c r="H637" s="1">
        <v>42814</v>
      </c>
      <c r="I637" s="1">
        <v>42946</v>
      </c>
      <c r="J637" s="17" t="str">
        <f t="shared" si="54"/>
        <v>Filled</v>
      </c>
      <c r="K637">
        <f t="shared" ca="1" si="55"/>
        <v>95</v>
      </c>
      <c r="L637" s="18">
        <f t="shared" ca="1" si="56"/>
        <v>132</v>
      </c>
      <c r="M637" t="str">
        <f t="shared" si="57"/>
        <v>2017</v>
      </c>
      <c r="N637" t="str">
        <f t="shared" si="58"/>
        <v>July</v>
      </c>
      <c r="O637" t="str">
        <f>IFERROR(VLOOKUP(N637,FiscalYear[#All],2,0)," ")</f>
        <v>Q4</v>
      </c>
      <c r="P637" t="str">
        <f t="shared" si="59"/>
        <v>2017</v>
      </c>
    </row>
    <row r="638" spans="1:16" x14ac:dyDescent="0.35">
      <c r="A638" t="s">
        <v>1344</v>
      </c>
      <c r="B638" t="s">
        <v>1134</v>
      </c>
      <c r="C638" t="s">
        <v>1126</v>
      </c>
      <c r="D638" t="s">
        <v>27</v>
      </c>
      <c r="E638" t="s">
        <v>20</v>
      </c>
      <c r="F638" t="s">
        <v>1059</v>
      </c>
      <c r="G638" t="s">
        <v>156</v>
      </c>
      <c r="H638" s="1">
        <v>42817</v>
      </c>
      <c r="I638" s="1">
        <v>42817</v>
      </c>
      <c r="J638" s="17" t="str">
        <f t="shared" si="54"/>
        <v>Filled</v>
      </c>
      <c r="K638">
        <f t="shared" ca="1" si="55"/>
        <v>1</v>
      </c>
      <c r="L638" s="18">
        <f t="shared" ca="1" si="56"/>
        <v>0</v>
      </c>
      <c r="M638" t="str">
        <f t="shared" si="57"/>
        <v>2017</v>
      </c>
      <c r="N638" t="str">
        <f t="shared" si="58"/>
        <v>March</v>
      </c>
      <c r="O638" t="str">
        <f>IFERROR(VLOOKUP(N638,FiscalYear[#All],2,0)," ")</f>
        <v>Q2</v>
      </c>
      <c r="P638" t="str">
        <f t="shared" si="59"/>
        <v>2017</v>
      </c>
    </row>
    <row r="639" spans="1:16" x14ac:dyDescent="0.35">
      <c r="A639" t="s">
        <v>1345</v>
      </c>
      <c r="B639" t="s">
        <v>1346</v>
      </c>
      <c r="C639" t="s">
        <v>1126</v>
      </c>
      <c r="D639" t="s">
        <v>27</v>
      </c>
      <c r="E639" t="s">
        <v>20</v>
      </c>
      <c r="F639" t="s">
        <v>1059</v>
      </c>
      <c r="G639" t="s">
        <v>22</v>
      </c>
      <c r="H639" s="1">
        <v>42818</v>
      </c>
      <c r="I639" s="1">
        <v>42877</v>
      </c>
      <c r="J639" s="17" t="str">
        <f t="shared" si="54"/>
        <v>Filled</v>
      </c>
      <c r="K639">
        <f t="shared" ca="1" si="55"/>
        <v>42</v>
      </c>
      <c r="L639" s="18">
        <f t="shared" ca="1" si="56"/>
        <v>59</v>
      </c>
      <c r="M639" t="str">
        <f t="shared" si="57"/>
        <v>2017</v>
      </c>
      <c r="N639" t="str">
        <f t="shared" si="58"/>
        <v>May</v>
      </c>
      <c r="O639" t="str">
        <f>IFERROR(VLOOKUP(N639,FiscalYear[#All],2,0)," ")</f>
        <v>Q3</v>
      </c>
      <c r="P639" t="str">
        <f t="shared" si="59"/>
        <v>2017</v>
      </c>
    </row>
    <row r="640" spans="1:16" x14ac:dyDescent="0.35">
      <c r="A640" t="s">
        <v>1347</v>
      </c>
      <c r="B640" t="s">
        <v>1348</v>
      </c>
      <c r="C640" t="s">
        <v>1054</v>
      </c>
      <c r="D640" t="s">
        <v>27</v>
      </c>
      <c r="E640" t="s">
        <v>20</v>
      </c>
      <c r="F640" t="s">
        <v>1051</v>
      </c>
      <c r="G640" t="s">
        <v>47</v>
      </c>
      <c r="H640" s="1">
        <v>42818</v>
      </c>
      <c r="I640" s="1">
        <v>43087</v>
      </c>
      <c r="J640" s="17" t="str">
        <f t="shared" si="54"/>
        <v>Filled</v>
      </c>
      <c r="K640">
        <f t="shared" ca="1" si="55"/>
        <v>192</v>
      </c>
      <c r="L640" s="18">
        <f t="shared" ca="1" si="56"/>
        <v>269</v>
      </c>
      <c r="M640" t="str">
        <f t="shared" si="57"/>
        <v>2017</v>
      </c>
      <c r="N640" t="str">
        <f t="shared" si="58"/>
        <v>December</v>
      </c>
      <c r="O640" t="str">
        <f>IFERROR(VLOOKUP(N640,FiscalYear[#All],2,0)," ")</f>
        <v>Q1</v>
      </c>
      <c r="P640" t="str">
        <f t="shared" si="59"/>
        <v>2017</v>
      </c>
    </row>
    <row r="641" spans="1:16" x14ac:dyDescent="0.35">
      <c r="A641" t="s">
        <v>1349</v>
      </c>
      <c r="B641" t="s">
        <v>1350</v>
      </c>
      <c r="C641" t="s">
        <v>1054</v>
      </c>
      <c r="D641" t="s">
        <v>27</v>
      </c>
      <c r="E641" t="s">
        <v>20</v>
      </c>
      <c r="F641" t="s">
        <v>1051</v>
      </c>
      <c r="G641" t="s">
        <v>156</v>
      </c>
      <c r="H641" s="1">
        <v>42821</v>
      </c>
      <c r="I641" s="1">
        <v>42976</v>
      </c>
      <c r="J641" s="17" t="str">
        <f t="shared" si="54"/>
        <v>Filled</v>
      </c>
      <c r="K641">
        <f t="shared" ca="1" si="55"/>
        <v>112</v>
      </c>
      <c r="L641" s="18">
        <f t="shared" ca="1" si="56"/>
        <v>155</v>
      </c>
      <c r="M641" t="str">
        <f t="shared" si="57"/>
        <v>2017</v>
      </c>
      <c r="N641" t="str">
        <f t="shared" si="58"/>
        <v>August</v>
      </c>
      <c r="O641" t="str">
        <f>IFERROR(VLOOKUP(N641,FiscalYear[#All],2,0)," ")</f>
        <v>Q4</v>
      </c>
      <c r="P641" t="str">
        <f t="shared" si="59"/>
        <v>2017</v>
      </c>
    </row>
    <row r="642" spans="1:16" x14ac:dyDescent="0.35">
      <c r="A642" t="s">
        <v>883</v>
      </c>
      <c r="B642" t="s">
        <v>1264</v>
      </c>
      <c r="C642" t="s">
        <v>1268</v>
      </c>
      <c r="D642" t="s">
        <v>1269</v>
      </c>
      <c r="E642" t="s">
        <v>20</v>
      </c>
      <c r="F642" t="s">
        <v>1271</v>
      </c>
      <c r="G642" t="s">
        <v>22</v>
      </c>
      <c r="H642" s="1">
        <v>42822</v>
      </c>
      <c r="I642" s="1">
        <v>42904</v>
      </c>
      <c r="J642" s="17" t="str">
        <f t="shared" si="54"/>
        <v>Filled</v>
      </c>
      <c r="K642">
        <f t="shared" ca="1" si="55"/>
        <v>59</v>
      </c>
      <c r="L642" s="18">
        <f t="shared" ca="1" si="56"/>
        <v>82</v>
      </c>
      <c r="M642" t="str">
        <f t="shared" si="57"/>
        <v>2017</v>
      </c>
      <c r="N642" t="str">
        <f t="shared" si="58"/>
        <v>June</v>
      </c>
      <c r="O642" t="str">
        <f>IFERROR(VLOOKUP(N642,FiscalYear[#All],2,0)," ")</f>
        <v>Q3</v>
      </c>
      <c r="P642" t="str">
        <f t="shared" si="59"/>
        <v>2017</v>
      </c>
    </row>
    <row r="643" spans="1:16" x14ac:dyDescent="0.35">
      <c r="A643" t="s">
        <v>1351</v>
      </c>
      <c r="B643" t="s">
        <v>1352</v>
      </c>
      <c r="C643" t="s">
        <v>1062</v>
      </c>
      <c r="D643" t="s">
        <v>27</v>
      </c>
      <c r="E643" t="s">
        <v>20</v>
      </c>
      <c r="F643" t="s">
        <v>1051</v>
      </c>
      <c r="G643" t="s">
        <v>47</v>
      </c>
      <c r="H643" s="1">
        <v>42822</v>
      </c>
      <c r="I643" s="1">
        <v>42978</v>
      </c>
      <c r="J643" s="17" t="str">
        <f t="shared" ref="J643:J706" si="60">IF(I643="","Open","Filled")</f>
        <v>Filled</v>
      </c>
      <c r="K643">
        <f t="shared" ref="K643:K706" ca="1" si="61">IF(J643="Filled",NETWORKDAYS(H643,I643),NETWORKDAYS(H643,TODAY()))</f>
        <v>113</v>
      </c>
      <c r="L643" s="18">
        <f t="shared" ref="L643:L706" ca="1" si="62">IF(J643="Filled",I643-H643,NOW()-H643)</f>
        <v>156</v>
      </c>
      <c r="M643" t="str">
        <f t="shared" ref="M643:M706" si="63">IFERROR(TEXT(I643,"YYYY")," ")</f>
        <v>2017</v>
      </c>
      <c r="N643" t="str">
        <f t="shared" ref="N643:N706" si="64">IFERROR(TEXT(I643,"MMMM")," ")</f>
        <v>August</v>
      </c>
      <c r="O643" t="str">
        <f>IFERROR(VLOOKUP(N643,FiscalYear[#All],2,0)," ")</f>
        <v>Q4</v>
      </c>
      <c r="P643" t="str">
        <f t="shared" ref="P643:P706" si="65">IFERROR(TEXT(I643,"YYYY"),"")</f>
        <v>2017</v>
      </c>
    </row>
    <row r="644" spans="1:16" x14ac:dyDescent="0.35">
      <c r="A644" t="s">
        <v>1353</v>
      </c>
      <c r="B644" t="s">
        <v>1354</v>
      </c>
      <c r="C644" t="s">
        <v>1054</v>
      </c>
      <c r="D644" t="s">
        <v>27</v>
      </c>
      <c r="E644" t="s">
        <v>20</v>
      </c>
      <c r="F644" t="s">
        <v>1051</v>
      </c>
      <c r="G644" t="s">
        <v>47</v>
      </c>
      <c r="H644" s="1">
        <v>42824</v>
      </c>
      <c r="I644" s="1">
        <v>42846</v>
      </c>
      <c r="J644" s="17" t="str">
        <f t="shared" si="60"/>
        <v>Filled</v>
      </c>
      <c r="K644">
        <f t="shared" ca="1" si="61"/>
        <v>17</v>
      </c>
      <c r="L644" s="18">
        <f t="shared" ca="1" si="62"/>
        <v>22</v>
      </c>
      <c r="M644" t="str">
        <f t="shared" si="63"/>
        <v>2017</v>
      </c>
      <c r="N644" t="str">
        <f t="shared" si="64"/>
        <v>April</v>
      </c>
      <c r="O644" t="str">
        <f>IFERROR(VLOOKUP(N644,FiscalYear[#All],2,0)," ")</f>
        <v>Q3</v>
      </c>
      <c r="P644" t="str">
        <f t="shared" si="65"/>
        <v>2017</v>
      </c>
    </row>
    <row r="645" spans="1:16" x14ac:dyDescent="0.35">
      <c r="A645" t="s">
        <v>1355</v>
      </c>
      <c r="B645" t="s">
        <v>1356</v>
      </c>
      <c r="C645" t="s">
        <v>1054</v>
      </c>
      <c r="D645" t="s">
        <v>27</v>
      </c>
      <c r="E645" t="s">
        <v>20</v>
      </c>
      <c r="F645" t="s">
        <v>1051</v>
      </c>
      <c r="G645" t="s">
        <v>22</v>
      </c>
      <c r="H645" s="1">
        <v>42825</v>
      </c>
      <c r="I645" s="1">
        <v>42893</v>
      </c>
      <c r="J645" s="17" t="str">
        <f t="shared" si="60"/>
        <v>Filled</v>
      </c>
      <c r="K645">
        <f t="shared" ca="1" si="61"/>
        <v>49</v>
      </c>
      <c r="L645" s="18">
        <f t="shared" ca="1" si="62"/>
        <v>68</v>
      </c>
      <c r="M645" t="str">
        <f t="shared" si="63"/>
        <v>2017</v>
      </c>
      <c r="N645" t="str">
        <f t="shared" si="64"/>
        <v>June</v>
      </c>
      <c r="O645" t="str">
        <f>IFERROR(VLOOKUP(N645,FiscalYear[#All],2,0)," ")</f>
        <v>Q3</v>
      </c>
      <c r="P645" t="str">
        <f t="shared" si="65"/>
        <v>2017</v>
      </c>
    </row>
    <row r="646" spans="1:16" x14ac:dyDescent="0.35">
      <c r="A646" t="s">
        <v>1357</v>
      </c>
      <c r="B646" t="s">
        <v>1358</v>
      </c>
      <c r="C646" t="s">
        <v>1078</v>
      </c>
      <c r="D646" t="s">
        <v>27</v>
      </c>
      <c r="E646" t="s">
        <v>20</v>
      </c>
      <c r="F646" t="s">
        <v>1055</v>
      </c>
      <c r="G646" t="s">
        <v>22</v>
      </c>
      <c r="H646" s="1">
        <v>42828</v>
      </c>
      <c r="I646" s="1">
        <v>43051</v>
      </c>
      <c r="J646" s="17" t="str">
        <f t="shared" si="60"/>
        <v>Filled</v>
      </c>
      <c r="K646">
        <f t="shared" ca="1" si="61"/>
        <v>160</v>
      </c>
      <c r="L646" s="18">
        <f t="shared" ca="1" si="62"/>
        <v>223</v>
      </c>
      <c r="M646" t="str">
        <f t="shared" si="63"/>
        <v>2017</v>
      </c>
      <c r="N646" t="str">
        <f t="shared" si="64"/>
        <v>November</v>
      </c>
      <c r="O646" t="str">
        <f>IFERROR(VLOOKUP(N646,FiscalYear[#All],2,0)," ")</f>
        <v>Q1</v>
      </c>
      <c r="P646" t="str">
        <f t="shared" si="65"/>
        <v>2017</v>
      </c>
    </row>
    <row r="647" spans="1:16" x14ac:dyDescent="0.35">
      <c r="A647" t="s">
        <v>1359</v>
      </c>
      <c r="B647" t="s">
        <v>1325</v>
      </c>
      <c r="C647" t="s">
        <v>1078</v>
      </c>
      <c r="D647" t="s">
        <v>27</v>
      </c>
      <c r="E647" t="s">
        <v>20</v>
      </c>
      <c r="F647" t="s">
        <v>1055</v>
      </c>
      <c r="G647" t="s">
        <v>117</v>
      </c>
      <c r="H647" s="1">
        <v>42829</v>
      </c>
      <c r="I647" s="1">
        <v>42886</v>
      </c>
      <c r="J647" s="17" t="str">
        <f t="shared" si="60"/>
        <v>Filled</v>
      </c>
      <c r="K647">
        <f t="shared" ca="1" si="61"/>
        <v>42</v>
      </c>
      <c r="L647" s="18">
        <f t="shared" ca="1" si="62"/>
        <v>57</v>
      </c>
      <c r="M647" t="str">
        <f t="shared" si="63"/>
        <v>2017</v>
      </c>
      <c r="N647" t="str">
        <f t="shared" si="64"/>
        <v>May</v>
      </c>
      <c r="O647" t="str">
        <f>IFERROR(VLOOKUP(N647,FiscalYear[#All],2,0)," ")</f>
        <v>Q3</v>
      </c>
      <c r="P647" t="str">
        <f t="shared" si="65"/>
        <v>2017</v>
      </c>
    </row>
    <row r="648" spans="1:16" x14ac:dyDescent="0.35">
      <c r="A648" t="s">
        <v>1360</v>
      </c>
      <c r="B648" t="s">
        <v>1361</v>
      </c>
      <c r="C648" t="s">
        <v>1071</v>
      </c>
      <c r="D648" t="s">
        <v>27</v>
      </c>
      <c r="E648" t="s">
        <v>20</v>
      </c>
      <c r="F648" t="s">
        <v>1059</v>
      </c>
      <c r="G648" t="s">
        <v>117</v>
      </c>
      <c r="H648" s="1">
        <v>42829</v>
      </c>
      <c r="I648" s="1">
        <v>43070</v>
      </c>
      <c r="J648" s="17" t="str">
        <f t="shared" si="60"/>
        <v>Filled</v>
      </c>
      <c r="K648">
        <f t="shared" ca="1" si="61"/>
        <v>174</v>
      </c>
      <c r="L648" s="18">
        <f t="shared" ca="1" si="62"/>
        <v>241</v>
      </c>
      <c r="M648" t="str">
        <f t="shared" si="63"/>
        <v>2017</v>
      </c>
      <c r="N648" t="str">
        <f t="shared" si="64"/>
        <v>December</v>
      </c>
      <c r="O648" t="str">
        <f>IFERROR(VLOOKUP(N648,FiscalYear[#All],2,0)," ")</f>
        <v>Q1</v>
      </c>
      <c r="P648" t="str">
        <f t="shared" si="65"/>
        <v>2017</v>
      </c>
    </row>
    <row r="649" spans="1:16" x14ac:dyDescent="0.35">
      <c r="A649" t="s">
        <v>1362</v>
      </c>
      <c r="B649" t="s">
        <v>1363</v>
      </c>
      <c r="C649" t="s">
        <v>1054</v>
      </c>
      <c r="D649" t="s">
        <v>27</v>
      </c>
      <c r="E649" t="s">
        <v>20</v>
      </c>
      <c r="F649" t="s">
        <v>1051</v>
      </c>
      <c r="G649" t="s">
        <v>156</v>
      </c>
      <c r="H649" s="1">
        <v>42830</v>
      </c>
      <c r="I649" s="1">
        <v>43059</v>
      </c>
      <c r="J649" s="17" t="str">
        <f t="shared" si="60"/>
        <v>Filled</v>
      </c>
      <c r="K649">
        <f t="shared" ca="1" si="61"/>
        <v>164</v>
      </c>
      <c r="L649" s="18">
        <f t="shared" ca="1" si="62"/>
        <v>229</v>
      </c>
      <c r="M649" t="str">
        <f t="shared" si="63"/>
        <v>2017</v>
      </c>
      <c r="N649" t="str">
        <f t="shared" si="64"/>
        <v>November</v>
      </c>
      <c r="O649" t="str">
        <f>IFERROR(VLOOKUP(N649,FiscalYear[#All],2,0)," ")</f>
        <v>Q1</v>
      </c>
      <c r="P649" t="str">
        <f t="shared" si="65"/>
        <v>2017</v>
      </c>
    </row>
    <row r="650" spans="1:16" x14ac:dyDescent="0.35">
      <c r="A650" t="s">
        <v>1364</v>
      </c>
      <c r="B650" t="s">
        <v>1365</v>
      </c>
      <c r="C650" t="s">
        <v>1054</v>
      </c>
      <c r="D650" t="s">
        <v>27</v>
      </c>
      <c r="E650" t="s">
        <v>20</v>
      </c>
      <c r="F650" t="s">
        <v>1051</v>
      </c>
      <c r="G650" t="s">
        <v>22</v>
      </c>
      <c r="H650" s="1">
        <v>42830</v>
      </c>
      <c r="I650" s="1">
        <v>42889</v>
      </c>
      <c r="J650" s="17" t="str">
        <f t="shared" si="60"/>
        <v>Filled</v>
      </c>
      <c r="K650">
        <f t="shared" ca="1" si="61"/>
        <v>43</v>
      </c>
      <c r="L650" s="18">
        <f t="shared" ca="1" si="62"/>
        <v>59</v>
      </c>
      <c r="M650" t="str">
        <f t="shared" si="63"/>
        <v>2017</v>
      </c>
      <c r="N650" t="str">
        <f t="shared" si="64"/>
        <v>June</v>
      </c>
      <c r="O650" t="str">
        <f>IFERROR(VLOOKUP(N650,FiscalYear[#All],2,0)," ")</f>
        <v>Q3</v>
      </c>
      <c r="P650" t="str">
        <f t="shared" si="65"/>
        <v>2017</v>
      </c>
    </row>
    <row r="651" spans="1:16" x14ac:dyDescent="0.35">
      <c r="A651" t="s">
        <v>1366</v>
      </c>
      <c r="B651" t="s">
        <v>1279</v>
      </c>
      <c r="C651" t="s">
        <v>1078</v>
      </c>
      <c r="D651" t="s">
        <v>27</v>
      </c>
      <c r="E651" t="s">
        <v>20</v>
      </c>
      <c r="F651" t="s">
        <v>1055</v>
      </c>
      <c r="G651" t="s">
        <v>117</v>
      </c>
      <c r="H651" s="1">
        <v>42830</v>
      </c>
      <c r="I651" s="1">
        <v>42944</v>
      </c>
      <c r="J651" s="17" t="str">
        <f t="shared" si="60"/>
        <v>Filled</v>
      </c>
      <c r="K651">
        <f t="shared" ca="1" si="61"/>
        <v>83</v>
      </c>
      <c r="L651" s="18">
        <f t="shared" ca="1" si="62"/>
        <v>114</v>
      </c>
      <c r="M651" t="str">
        <f t="shared" si="63"/>
        <v>2017</v>
      </c>
      <c r="N651" t="str">
        <f t="shared" si="64"/>
        <v>July</v>
      </c>
      <c r="O651" t="str">
        <f>IFERROR(VLOOKUP(N651,FiscalYear[#All],2,0)," ")</f>
        <v>Q4</v>
      </c>
      <c r="P651" t="str">
        <f t="shared" si="65"/>
        <v>2017</v>
      </c>
    </row>
    <row r="652" spans="1:16" x14ac:dyDescent="0.35">
      <c r="A652" t="s">
        <v>1367</v>
      </c>
      <c r="B652" t="s">
        <v>1368</v>
      </c>
      <c r="C652" t="s">
        <v>1078</v>
      </c>
      <c r="D652" t="s">
        <v>27</v>
      </c>
      <c r="E652" t="s">
        <v>20</v>
      </c>
      <c r="F652" t="s">
        <v>1055</v>
      </c>
      <c r="G652" t="s">
        <v>22</v>
      </c>
      <c r="H652" s="1">
        <v>42831</v>
      </c>
      <c r="I652" s="1">
        <v>42980</v>
      </c>
      <c r="J652" s="17" t="str">
        <f t="shared" si="60"/>
        <v>Filled</v>
      </c>
      <c r="K652">
        <f t="shared" ca="1" si="61"/>
        <v>107</v>
      </c>
      <c r="L652" s="18">
        <f t="shared" ca="1" si="62"/>
        <v>149</v>
      </c>
      <c r="M652" t="str">
        <f t="shared" si="63"/>
        <v>2017</v>
      </c>
      <c r="N652" t="str">
        <f t="shared" si="64"/>
        <v>September</v>
      </c>
      <c r="O652" t="str">
        <f>IFERROR(VLOOKUP(N652,FiscalYear[#All],2,0)," ")</f>
        <v>Q4</v>
      </c>
      <c r="P652" t="str">
        <f t="shared" si="65"/>
        <v>2017</v>
      </c>
    </row>
    <row r="653" spans="1:16" x14ac:dyDescent="0.35">
      <c r="A653" t="s">
        <v>1369</v>
      </c>
      <c r="B653" t="s">
        <v>1370</v>
      </c>
      <c r="C653" t="s">
        <v>1078</v>
      </c>
      <c r="D653" t="s">
        <v>27</v>
      </c>
      <c r="E653" t="s">
        <v>20</v>
      </c>
      <c r="F653" t="s">
        <v>1055</v>
      </c>
      <c r="G653" t="s">
        <v>156</v>
      </c>
      <c r="H653" s="1">
        <v>42831</v>
      </c>
      <c r="I653" s="1">
        <v>42874</v>
      </c>
      <c r="J653" s="17" t="str">
        <f t="shared" si="60"/>
        <v>Filled</v>
      </c>
      <c r="K653">
        <f t="shared" ca="1" si="61"/>
        <v>32</v>
      </c>
      <c r="L653" s="18">
        <f t="shared" ca="1" si="62"/>
        <v>43</v>
      </c>
      <c r="M653" t="str">
        <f t="shared" si="63"/>
        <v>2017</v>
      </c>
      <c r="N653" t="str">
        <f t="shared" si="64"/>
        <v>May</v>
      </c>
      <c r="O653" t="str">
        <f>IFERROR(VLOOKUP(N653,FiscalYear[#All],2,0)," ")</f>
        <v>Q3</v>
      </c>
      <c r="P653" t="str">
        <f t="shared" si="65"/>
        <v>2017</v>
      </c>
    </row>
    <row r="654" spans="1:16" x14ac:dyDescent="0.35">
      <c r="A654" t="s">
        <v>1371</v>
      </c>
      <c r="B654" t="s">
        <v>1222</v>
      </c>
      <c r="C654" t="s">
        <v>1126</v>
      </c>
      <c r="D654" t="s">
        <v>27</v>
      </c>
      <c r="E654" t="s">
        <v>20</v>
      </c>
      <c r="F654" t="s">
        <v>1059</v>
      </c>
      <c r="G654" t="s">
        <v>156</v>
      </c>
      <c r="H654" s="1">
        <v>42832</v>
      </c>
      <c r="I654" s="1" t="s">
        <v>23</v>
      </c>
      <c r="J654" s="17" t="str">
        <f t="shared" si="60"/>
        <v>Open</v>
      </c>
      <c r="K654">
        <f t="shared" ca="1" si="61"/>
        <v>1499</v>
      </c>
      <c r="L654" s="18">
        <f t="shared" ca="1" si="62"/>
        <v>2098.4963288194413</v>
      </c>
      <c r="M654" t="str">
        <f t="shared" si="63"/>
        <v/>
      </c>
      <c r="N654" t="str">
        <f t="shared" si="64"/>
        <v/>
      </c>
      <c r="O654" t="str">
        <f>IFERROR(VLOOKUP(N654,FiscalYear[#All],2,0)," ")</f>
        <v xml:space="preserve"> </v>
      </c>
      <c r="P654" t="str">
        <f t="shared" si="65"/>
        <v/>
      </c>
    </row>
    <row r="655" spans="1:16" x14ac:dyDescent="0.35">
      <c r="A655" t="s">
        <v>1372</v>
      </c>
      <c r="B655" t="s">
        <v>1373</v>
      </c>
      <c r="C655" t="s">
        <v>1054</v>
      </c>
      <c r="D655" t="s">
        <v>27</v>
      </c>
      <c r="E655" t="s">
        <v>20</v>
      </c>
      <c r="F655" t="s">
        <v>1051</v>
      </c>
      <c r="G655" t="s">
        <v>22</v>
      </c>
      <c r="H655" s="1">
        <v>42835</v>
      </c>
      <c r="I655" s="1">
        <v>42906</v>
      </c>
      <c r="J655" s="17" t="str">
        <f t="shared" si="60"/>
        <v>Filled</v>
      </c>
      <c r="K655">
        <f t="shared" ca="1" si="61"/>
        <v>52</v>
      </c>
      <c r="L655" s="18">
        <f t="shared" ca="1" si="62"/>
        <v>71</v>
      </c>
      <c r="M655" t="str">
        <f t="shared" si="63"/>
        <v>2017</v>
      </c>
      <c r="N655" t="str">
        <f t="shared" si="64"/>
        <v>June</v>
      </c>
      <c r="O655" t="str">
        <f>IFERROR(VLOOKUP(N655,FiscalYear[#All],2,0)," ")</f>
        <v>Q3</v>
      </c>
      <c r="P655" t="str">
        <f t="shared" si="65"/>
        <v>2017</v>
      </c>
    </row>
    <row r="656" spans="1:16" x14ac:dyDescent="0.35">
      <c r="A656" t="s">
        <v>1374</v>
      </c>
      <c r="B656" t="s">
        <v>1375</v>
      </c>
      <c r="C656" t="s">
        <v>1078</v>
      </c>
      <c r="D656" t="s">
        <v>27</v>
      </c>
      <c r="E656" t="s">
        <v>20</v>
      </c>
      <c r="F656" t="s">
        <v>1055</v>
      </c>
      <c r="G656" t="s">
        <v>156</v>
      </c>
      <c r="H656" s="1">
        <v>42835</v>
      </c>
      <c r="I656" s="1">
        <v>42942</v>
      </c>
      <c r="J656" s="17" t="str">
        <f t="shared" si="60"/>
        <v>Filled</v>
      </c>
      <c r="K656">
        <f t="shared" ca="1" si="61"/>
        <v>78</v>
      </c>
      <c r="L656" s="18">
        <f t="shared" ca="1" si="62"/>
        <v>107</v>
      </c>
      <c r="M656" t="str">
        <f t="shared" si="63"/>
        <v>2017</v>
      </c>
      <c r="N656" t="str">
        <f t="shared" si="64"/>
        <v>July</v>
      </c>
      <c r="O656" t="str">
        <f>IFERROR(VLOOKUP(N656,FiscalYear[#All],2,0)," ")</f>
        <v>Q4</v>
      </c>
      <c r="P656" t="str">
        <f t="shared" si="65"/>
        <v>2017</v>
      </c>
    </row>
    <row r="657" spans="1:16" x14ac:dyDescent="0.35">
      <c r="A657" t="s">
        <v>1376</v>
      </c>
      <c r="B657" t="s">
        <v>1377</v>
      </c>
      <c r="C657" t="s">
        <v>1058</v>
      </c>
      <c r="D657" t="s">
        <v>27</v>
      </c>
      <c r="E657" t="s">
        <v>20</v>
      </c>
      <c r="F657" t="s">
        <v>1059</v>
      </c>
      <c r="G657" t="s">
        <v>156</v>
      </c>
      <c r="H657" s="1">
        <v>42836</v>
      </c>
      <c r="I657" s="1">
        <v>43084</v>
      </c>
      <c r="J657" s="17" t="str">
        <f t="shared" si="60"/>
        <v>Filled</v>
      </c>
      <c r="K657">
        <f t="shared" ca="1" si="61"/>
        <v>179</v>
      </c>
      <c r="L657" s="18">
        <f t="shared" ca="1" si="62"/>
        <v>248</v>
      </c>
      <c r="M657" t="str">
        <f t="shared" si="63"/>
        <v>2017</v>
      </c>
      <c r="N657" t="str">
        <f t="shared" si="64"/>
        <v>December</v>
      </c>
      <c r="O657" t="str">
        <f>IFERROR(VLOOKUP(N657,FiscalYear[#All],2,0)," ")</f>
        <v>Q1</v>
      </c>
      <c r="P657" t="str">
        <f t="shared" si="65"/>
        <v>2017</v>
      </c>
    </row>
    <row r="658" spans="1:16" x14ac:dyDescent="0.35">
      <c r="A658" t="s">
        <v>1378</v>
      </c>
      <c r="B658" t="s">
        <v>1379</v>
      </c>
      <c r="C658" t="s">
        <v>1054</v>
      </c>
      <c r="D658" t="s">
        <v>27</v>
      </c>
      <c r="E658" t="s">
        <v>20</v>
      </c>
      <c r="F658" t="s">
        <v>1055</v>
      </c>
      <c r="G658" t="s">
        <v>117</v>
      </c>
      <c r="H658" s="1">
        <v>42836</v>
      </c>
      <c r="I658" s="1">
        <v>43072</v>
      </c>
      <c r="J658" s="17" t="str">
        <f t="shared" si="60"/>
        <v>Filled</v>
      </c>
      <c r="K658">
        <f t="shared" ca="1" si="61"/>
        <v>169</v>
      </c>
      <c r="L658" s="18">
        <f t="shared" ca="1" si="62"/>
        <v>236</v>
      </c>
      <c r="M658" t="str">
        <f t="shared" si="63"/>
        <v>2017</v>
      </c>
      <c r="N658" t="str">
        <f t="shared" si="64"/>
        <v>December</v>
      </c>
      <c r="O658" t="str">
        <f>IFERROR(VLOOKUP(N658,FiscalYear[#All],2,0)," ")</f>
        <v>Q1</v>
      </c>
      <c r="P658" t="str">
        <f t="shared" si="65"/>
        <v>2017</v>
      </c>
    </row>
    <row r="659" spans="1:16" x14ac:dyDescent="0.35">
      <c r="A659" t="s">
        <v>1380</v>
      </c>
      <c r="B659" t="s">
        <v>1381</v>
      </c>
      <c r="C659" t="s">
        <v>1062</v>
      </c>
      <c r="D659" t="s">
        <v>27</v>
      </c>
      <c r="E659" t="s">
        <v>20</v>
      </c>
      <c r="F659" t="s">
        <v>1051</v>
      </c>
      <c r="G659" t="s">
        <v>22</v>
      </c>
      <c r="H659" s="1">
        <v>42843</v>
      </c>
      <c r="I659" s="1">
        <v>43095</v>
      </c>
      <c r="J659" s="17" t="str">
        <f t="shared" si="60"/>
        <v>Filled</v>
      </c>
      <c r="K659">
        <f t="shared" ca="1" si="61"/>
        <v>181</v>
      </c>
      <c r="L659" s="18">
        <f t="shared" ca="1" si="62"/>
        <v>252</v>
      </c>
      <c r="M659" t="str">
        <f t="shared" si="63"/>
        <v>2017</v>
      </c>
      <c r="N659" t="str">
        <f t="shared" si="64"/>
        <v>December</v>
      </c>
      <c r="O659" t="str">
        <f>IFERROR(VLOOKUP(N659,FiscalYear[#All],2,0)," ")</f>
        <v>Q1</v>
      </c>
      <c r="P659" t="str">
        <f t="shared" si="65"/>
        <v>2017</v>
      </c>
    </row>
    <row r="660" spans="1:16" x14ac:dyDescent="0.35">
      <c r="A660" t="s">
        <v>1382</v>
      </c>
      <c r="B660" t="s">
        <v>1383</v>
      </c>
      <c r="C660" t="s">
        <v>1126</v>
      </c>
      <c r="D660" t="s">
        <v>27</v>
      </c>
      <c r="E660" t="s">
        <v>20</v>
      </c>
      <c r="F660" t="s">
        <v>1059</v>
      </c>
      <c r="G660" t="s">
        <v>22</v>
      </c>
      <c r="H660" s="1">
        <v>42844</v>
      </c>
      <c r="I660" s="1">
        <v>42944</v>
      </c>
      <c r="J660" s="17" t="str">
        <f t="shared" si="60"/>
        <v>Filled</v>
      </c>
      <c r="K660">
        <f t="shared" ca="1" si="61"/>
        <v>73</v>
      </c>
      <c r="L660" s="18">
        <f t="shared" ca="1" si="62"/>
        <v>100</v>
      </c>
      <c r="M660" t="str">
        <f t="shared" si="63"/>
        <v>2017</v>
      </c>
      <c r="N660" t="str">
        <f t="shared" si="64"/>
        <v>July</v>
      </c>
      <c r="O660" t="str">
        <f>IFERROR(VLOOKUP(N660,FiscalYear[#All],2,0)," ")</f>
        <v>Q4</v>
      </c>
      <c r="P660" t="str">
        <f t="shared" si="65"/>
        <v>2017</v>
      </c>
    </row>
    <row r="661" spans="1:16" x14ac:dyDescent="0.35">
      <c r="A661" t="s">
        <v>1384</v>
      </c>
      <c r="B661" t="s">
        <v>1385</v>
      </c>
      <c r="C661" t="s">
        <v>1126</v>
      </c>
      <c r="D661" t="s">
        <v>27</v>
      </c>
      <c r="E661" t="s">
        <v>20</v>
      </c>
      <c r="F661" t="s">
        <v>1055</v>
      </c>
      <c r="G661" t="s">
        <v>156</v>
      </c>
      <c r="H661" s="1">
        <v>42845</v>
      </c>
      <c r="I661" s="1">
        <v>43049</v>
      </c>
      <c r="J661" s="17" t="str">
        <f t="shared" si="60"/>
        <v>Filled</v>
      </c>
      <c r="K661">
        <f t="shared" ca="1" si="61"/>
        <v>147</v>
      </c>
      <c r="L661" s="18">
        <f t="shared" ca="1" si="62"/>
        <v>204</v>
      </c>
      <c r="M661" t="str">
        <f t="shared" si="63"/>
        <v>2017</v>
      </c>
      <c r="N661" t="str">
        <f t="shared" si="64"/>
        <v>November</v>
      </c>
      <c r="O661" t="str">
        <f>IFERROR(VLOOKUP(N661,FiscalYear[#All],2,0)," ")</f>
        <v>Q1</v>
      </c>
      <c r="P661" t="str">
        <f t="shared" si="65"/>
        <v>2017</v>
      </c>
    </row>
    <row r="662" spans="1:16" x14ac:dyDescent="0.35">
      <c r="A662" t="s">
        <v>1386</v>
      </c>
      <c r="B662" t="s">
        <v>819</v>
      </c>
      <c r="C662" t="s">
        <v>1062</v>
      </c>
      <c r="D662" t="s">
        <v>27</v>
      </c>
      <c r="E662" t="s">
        <v>20</v>
      </c>
      <c r="F662" t="s">
        <v>1051</v>
      </c>
      <c r="G662" t="s">
        <v>156</v>
      </c>
      <c r="H662" s="1">
        <v>42849</v>
      </c>
      <c r="I662" s="1">
        <v>42912</v>
      </c>
      <c r="J662" s="17" t="str">
        <f t="shared" si="60"/>
        <v>Filled</v>
      </c>
      <c r="K662">
        <f t="shared" ca="1" si="61"/>
        <v>46</v>
      </c>
      <c r="L662" s="18">
        <f t="shared" ca="1" si="62"/>
        <v>63</v>
      </c>
      <c r="M662" t="str">
        <f t="shared" si="63"/>
        <v>2017</v>
      </c>
      <c r="N662" t="str">
        <f t="shared" si="64"/>
        <v>June</v>
      </c>
      <c r="O662" t="str">
        <f>IFERROR(VLOOKUP(N662,FiscalYear[#All],2,0)," ")</f>
        <v>Q3</v>
      </c>
      <c r="P662" t="str">
        <f t="shared" si="65"/>
        <v>2017</v>
      </c>
    </row>
    <row r="663" spans="1:16" x14ac:dyDescent="0.35">
      <c r="A663" t="s">
        <v>1387</v>
      </c>
      <c r="B663" t="s">
        <v>1388</v>
      </c>
      <c r="C663" t="s">
        <v>1078</v>
      </c>
      <c r="D663" t="s">
        <v>27</v>
      </c>
      <c r="E663" t="s">
        <v>20</v>
      </c>
      <c r="F663" t="s">
        <v>1055</v>
      </c>
      <c r="G663" t="s">
        <v>117</v>
      </c>
      <c r="H663" s="1">
        <v>42852</v>
      </c>
      <c r="I663" s="1">
        <v>43032</v>
      </c>
      <c r="J663" s="17" t="str">
        <f t="shared" si="60"/>
        <v>Filled</v>
      </c>
      <c r="K663">
        <f t="shared" ca="1" si="61"/>
        <v>129</v>
      </c>
      <c r="L663" s="18">
        <f t="shared" ca="1" si="62"/>
        <v>180</v>
      </c>
      <c r="M663" t="str">
        <f t="shared" si="63"/>
        <v>2017</v>
      </c>
      <c r="N663" t="str">
        <f t="shared" si="64"/>
        <v>October</v>
      </c>
      <c r="O663" t="str">
        <f>IFERROR(VLOOKUP(N663,FiscalYear[#All],2,0)," ")</f>
        <v>Q1</v>
      </c>
      <c r="P663" t="str">
        <f t="shared" si="65"/>
        <v>2017</v>
      </c>
    </row>
    <row r="664" spans="1:16" x14ac:dyDescent="0.35">
      <c r="A664" t="s">
        <v>1389</v>
      </c>
      <c r="B664" t="s">
        <v>1390</v>
      </c>
      <c r="C664" t="s">
        <v>1078</v>
      </c>
      <c r="D664" t="s">
        <v>27</v>
      </c>
      <c r="E664" t="s">
        <v>20</v>
      </c>
      <c r="F664" t="s">
        <v>1055</v>
      </c>
      <c r="G664" t="s">
        <v>117</v>
      </c>
      <c r="H664" s="1">
        <v>42853</v>
      </c>
      <c r="I664" s="1">
        <v>42995</v>
      </c>
      <c r="J664" s="17" t="str">
        <f t="shared" si="60"/>
        <v>Filled</v>
      </c>
      <c r="K664">
        <f t="shared" ca="1" si="61"/>
        <v>101</v>
      </c>
      <c r="L664" s="18">
        <f t="shared" ca="1" si="62"/>
        <v>142</v>
      </c>
      <c r="M664" t="str">
        <f t="shared" si="63"/>
        <v>2017</v>
      </c>
      <c r="N664" t="str">
        <f t="shared" si="64"/>
        <v>September</v>
      </c>
      <c r="O664" t="str">
        <f>IFERROR(VLOOKUP(N664,FiscalYear[#All],2,0)," ")</f>
        <v>Q4</v>
      </c>
      <c r="P664" t="str">
        <f t="shared" si="65"/>
        <v>2017</v>
      </c>
    </row>
    <row r="665" spans="1:16" x14ac:dyDescent="0.35">
      <c r="A665" t="s">
        <v>1391</v>
      </c>
      <c r="B665" t="s">
        <v>1077</v>
      </c>
      <c r="C665" t="s">
        <v>1078</v>
      </c>
      <c r="D665" t="s">
        <v>27</v>
      </c>
      <c r="E665" t="s">
        <v>20</v>
      </c>
      <c r="F665" t="s">
        <v>1055</v>
      </c>
      <c r="G665" t="s">
        <v>47</v>
      </c>
      <c r="H665" s="1">
        <v>42857</v>
      </c>
      <c r="I665" s="1">
        <v>43048</v>
      </c>
      <c r="J665" s="17" t="str">
        <f t="shared" si="60"/>
        <v>Filled</v>
      </c>
      <c r="K665">
        <f t="shared" ca="1" si="61"/>
        <v>138</v>
      </c>
      <c r="L665" s="18">
        <f t="shared" ca="1" si="62"/>
        <v>191</v>
      </c>
      <c r="M665" t="str">
        <f t="shared" si="63"/>
        <v>2017</v>
      </c>
      <c r="N665" t="str">
        <f t="shared" si="64"/>
        <v>November</v>
      </c>
      <c r="O665" t="str">
        <f>IFERROR(VLOOKUP(N665,FiscalYear[#All],2,0)," ")</f>
        <v>Q1</v>
      </c>
      <c r="P665" t="str">
        <f t="shared" si="65"/>
        <v>2017</v>
      </c>
    </row>
    <row r="666" spans="1:16" x14ac:dyDescent="0.35">
      <c r="A666" t="s">
        <v>1392</v>
      </c>
      <c r="B666" t="s">
        <v>1393</v>
      </c>
      <c r="C666" t="s">
        <v>1058</v>
      </c>
      <c r="D666" t="s">
        <v>27</v>
      </c>
      <c r="E666" t="s">
        <v>20</v>
      </c>
      <c r="F666" t="s">
        <v>1059</v>
      </c>
      <c r="G666" t="s">
        <v>117</v>
      </c>
      <c r="H666" s="1">
        <v>42857</v>
      </c>
      <c r="I666" s="1">
        <v>43019</v>
      </c>
      <c r="J666" s="17" t="str">
        <f t="shared" si="60"/>
        <v>Filled</v>
      </c>
      <c r="K666">
        <f t="shared" ca="1" si="61"/>
        <v>117</v>
      </c>
      <c r="L666" s="18">
        <f t="shared" ca="1" si="62"/>
        <v>162</v>
      </c>
      <c r="M666" t="str">
        <f t="shared" si="63"/>
        <v>2017</v>
      </c>
      <c r="N666" t="str">
        <f t="shared" si="64"/>
        <v>October</v>
      </c>
      <c r="O666" t="str">
        <f>IFERROR(VLOOKUP(N666,FiscalYear[#All],2,0)," ")</f>
        <v>Q1</v>
      </c>
      <c r="P666" t="str">
        <f t="shared" si="65"/>
        <v>2017</v>
      </c>
    </row>
    <row r="667" spans="1:16" x14ac:dyDescent="0.35">
      <c r="A667" t="s">
        <v>1394</v>
      </c>
      <c r="B667" t="s">
        <v>1395</v>
      </c>
      <c r="C667" t="s">
        <v>1058</v>
      </c>
      <c r="D667" t="s">
        <v>27</v>
      </c>
      <c r="E667" t="s">
        <v>20</v>
      </c>
      <c r="F667" t="s">
        <v>1059</v>
      </c>
      <c r="G667" t="s">
        <v>117</v>
      </c>
      <c r="H667" s="1">
        <v>42857</v>
      </c>
      <c r="I667" s="1">
        <v>43022</v>
      </c>
      <c r="J667" s="17" t="str">
        <f t="shared" si="60"/>
        <v>Filled</v>
      </c>
      <c r="K667">
        <f t="shared" ca="1" si="61"/>
        <v>119</v>
      </c>
      <c r="L667" s="18">
        <f t="shared" ca="1" si="62"/>
        <v>165</v>
      </c>
      <c r="M667" t="str">
        <f t="shared" si="63"/>
        <v>2017</v>
      </c>
      <c r="N667" t="str">
        <f t="shared" si="64"/>
        <v>October</v>
      </c>
      <c r="O667" t="str">
        <f>IFERROR(VLOOKUP(N667,FiscalYear[#All],2,0)," ")</f>
        <v>Q1</v>
      </c>
      <c r="P667" t="str">
        <f t="shared" si="65"/>
        <v>2017</v>
      </c>
    </row>
    <row r="668" spans="1:16" x14ac:dyDescent="0.35">
      <c r="A668" t="s">
        <v>1396</v>
      </c>
      <c r="B668" t="s">
        <v>1397</v>
      </c>
      <c r="C668" t="s">
        <v>1078</v>
      </c>
      <c r="D668" t="s">
        <v>27</v>
      </c>
      <c r="E668" t="s">
        <v>20</v>
      </c>
      <c r="F668" t="s">
        <v>1055</v>
      </c>
      <c r="G668" t="s">
        <v>156</v>
      </c>
      <c r="H668" s="1">
        <v>42859</v>
      </c>
      <c r="I668" s="1">
        <v>43055</v>
      </c>
      <c r="J668" s="17" t="str">
        <f t="shared" si="60"/>
        <v>Filled</v>
      </c>
      <c r="K668">
        <f t="shared" ca="1" si="61"/>
        <v>141</v>
      </c>
      <c r="L668" s="18">
        <f t="shared" ca="1" si="62"/>
        <v>196</v>
      </c>
      <c r="M668" t="str">
        <f t="shared" si="63"/>
        <v>2017</v>
      </c>
      <c r="N668" t="str">
        <f t="shared" si="64"/>
        <v>November</v>
      </c>
      <c r="O668" t="str">
        <f>IFERROR(VLOOKUP(N668,FiscalYear[#All],2,0)," ")</f>
        <v>Q1</v>
      </c>
      <c r="P668" t="str">
        <f t="shared" si="65"/>
        <v>2017</v>
      </c>
    </row>
    <row r="669" spans="1:16" x14ac:dyDescent="0.35">
      <c r="A669" t="s">
        <v>1398</v>
      </c>
      <c r="B669" t="s">
        <v>1399</v>
      </c>
      <c r="C669" t="s">
        <v>1078</v>
      </c>
      <c r="D669" t="s">
        <v>27</v>
      </c>
      <c r="E669" t="s">
        <v>20</v>
      </c>
      <c r="F669" t="s">
        <v>1055</v>
      </c>
      <c r="G669" t="s">
        <v>156</v>
      </c>
      <c r="H669" s="1">
        <v>42859</v>
      </c>
      <c r="I669" s="1">
        <v>42959</v>
      </c>
      <c r="J669" s="17" t="str">
        <f t="shared" si="60"/>
        <v>Filled</v>
      </c>
      <c r="K669">
        <f t="shared" ca="1" si="61"/>
        <v>72</v>
      </c>
      <c r="L669" s="18">
        <f t="shared" ca="1" si="62"/>
        <v>100</v>
      </c>
      <c r="M669" t="str">
        <f t="shared" si="63"/>
        <v>2017</v>
      </c>
      <c r="N669" t="str">
        <f t="shared" si="64"/>
        <v>August</v>
      </c>
      <c r="O669" t="str">
        <f>IFERROR(VLOOKUP(N669,FiscalYear[#All],2,0)," ")</f>
        <v>Q4</v>
      </c>
      <c r="P669" t="str">
        <f t="shared" si="65"/>
        <v>2017</v>
      </c>
    </row>
    <row r="670" spans="1:16" x14ac:dyDescent="0.35">
      <c r="A670" t="s">
        <v>1400</v>
      </c>
      <c r="B670" t="s">
        <v>1401</v>
      </c>
      <c r="C670" t="s">
        <v>1078</v>
      </c>
      <c r="D670" t="s">
        <v>27</v>
      </c>
      <c r="E670" t="s">
        <v>20</v>
      </c>
      <c r="F670" t="s">
        <v>1055</v>
      </c>
      <c r="G670" t="s">
        <v>156</v>
      </c>
      <c r="H670" s="1">
        <v>42859</v>
      </c>
      <c r="I670" s="1">
        <v>42997</v>
      </c>
      <c r="J670" s="17" t="str">
        <f t="shared" si="60"/>
        <v>Filled</v>
      </c>
      <c r="K670">
        <f t="shared" ca="1" si="61"/>
        <v>99</v>
      </c>
      <c r="L670" s="18">
        <f t="shared" ca="1" si="62"/>
        <v>138</v>
      </c>
      <c r="M670" t="str">
        <f t="shared" si="63"/>
        <v>2017</v>
      </c>
      <c r="N670" t="str">
        <f t="shared" si="64"/>
        <v>September</v>
      </c>
      <c r="O670" t="str">
        <f>IFERROR(VLOOKUP(N670,FiscalYear[#All],2,0)," ")</f>
        <v>Q4</v>
      </c>
      <c r="P670" t="str">
        <f t="shared" si="65"/>
        <v>2017</v>
      </c>
    </row>
    <row r="671" spans="1:16" x14ac:dyDescent="0.35">
      <c r="A671" t="s">
        <v>1402</v>
      </c>
      <c r="B671" t="s">
        <v>1403</v>
      </c>
      <c r="C671" t="s">
        <v>1126</v>
      </c>
      <c r="D671" t="s">
        <v>27</v>
      </c>
      <c r="E671" t="s">
        <v>20</v>
      </c>
      <c r="F671" t="s">
        <v>1059</v>
      </c>
      <c r="G671" t="s">
        <v>156</v>
      </c>
      <c r="H671" s="1">
        <v>42860</v>
      </c>
      <c r="I671" s="1">
        <v>43082</v>
      </c>
      <c r="J671" s="17" t="str">
        <f t="shared" si="60"/>
        <v>Filled</v>
      </c>
      <c r="K671">
        <f t="shared" ca="1" si="61"/>
        <v>159</v>
      </c>
      <c r="L671" s="18">
        <f t="shared" ca="1" si="62"/>
        <v>222</v>
      </c>
      <c r="M671" t="str">
        <f t="shared" si="63"/>
        <v>2017</v>
      </c>
      <c r="N671" t="str">
        <f t="shared" si="64"/>
        <v>December</v>
      </c>
      <c r="O671" t="str">
        <f>IFERROR(VLOOKUP(N671,FiscalYear[#All],2,0)," ")</f>
        <v>Q1</v>
      </c>
      <c r="P671" t="str">
        <f t="shared" si="65"/>
        <v>2017</v>
      </c>
    </row>
    <row r="672" spans="1:16" x14ac:dyDescent="0.35">
      <c r="A672" t="s">
        <v>1404</v>
      </c>
      <c r="B672" t="s">
        <v>1405</v>
      </c>
      <c r="C672" t="s">
        <v>1126</v>
      </c>
      <c r="D672" t="s">
        <v>27</v>
      </c>
      <c r="E672" t="s">
        <v>20</v>
      </c>
      <c r="F672" t="s">
        <v>1059</v>
      </c>
      <c r="G672" t="s">
        <v>22</v>
      </c>
      <c r="H672" s="1">
        <v>42860</v>
      </c>
      <c r="I672" s="1">
        <v>42924</v>
      </c>
      <c r="J672" s="17" t="str">
        <f t="shared" si="60"/>
        <v>Filled</v>
      </c>
      <c r="K672">
        <f t="shared" ca="1" si="61"/>
        <v>46</v>
      </c>
      <c r="L672" s="18">
        <f t="shared" ca="1" si="62"/>
        <v>64</v>
      </c>
      <c r="M672" t="str">
        <f t="shared" si="63"/>
        <v>2017</v>
      </c>
      <c r="N672" t="str">
        <f t="shared" si="64"/>
        <v>July</v>
      </c>
      <c r="O672" t="str">
        <f>IFERROR(VLOOKUP(N672,FiscalYear[#All],2,0)," ")</f>
        <v>Q4</v>
      </c>
      <c r="P672" t="str">
        <f t="shared" si="65"/>
        <v>2017</v>
      </c>
    </row>
    <row r="673" spans="1:16" x14ac:dyDescent="0.35">
      <c r="A673" t="s">
        <v>1406</v>
      </c>
      <c r="B673" t="s">
        <v>1407</v>
      </c>
      <c r="C673" t="s">
        <v>1126</v>
      </c>
      <c r="D673" t="s">
        <v>27</v>
      </c>
      <c r="E673" t="s">
        <v>20</v>
      </c>
      <c r="F673" t="s">
        <v>1059</v>
      </c>
      <c r="G673" t="s">
        <v>22</v>
      </c>
      <c r="H673" s="1">
        <v>42860</v>
      </c>
      <c r="I673" s="1">
        <v>42880</v>
      </c>
      <c r="J673" s="17" t="str">
        <f t="shared" si="60"/>
        <v>Filled</v>
      </c>
      <c r="K673">
        <f t="shared" ca="1" si="61"/>
        <v>15</v>
      </c>
      <c r="L673" s="18">
        <f t="shared" ca="1" si="62"/>
        <v>20</v>
      </c>
      <c r="M673" t="str">
        <f t="shared" si="63"/>
        <v>2017</v>
      </c>
      <c r="N673" t="str">
        <f t="shared" si="64"/>
        <v>May</v>
      </c>
      <c r="O673" t="str">
        <f>IFERROR(VLOOKUP(N673,FiscalYear[#All],2,0)," ")</f>
        <v>Q3</v>
      </c>
      <c r="P673" t="str">
        <f t="shared" si="65"/>
        <v>2017</v>
      </c>
    </row>
    <row r="674" spans="1:16" x14ac:dyDescent="0.35">
      <c r="A674" t="s">
        <v>1408</v>
      </c>
      <c r="B674" t="s">
        <v>1409</v>
      </c>
      <c r="C674" t="s">
        <v>1054</v>
      </c>
      <c r="D674" t="s">
        <v>27</v>
      </c>
      <c r="E674" t="s">
        <v>20</v>
      </c>
      <c r="F674" t="s">
        <v>1055</v>
      </c>
      <c r="G674" t="s">
        <v>117</v>
      </c>
      <c r="H674" s="1">
        <v>42871</v>
      </c>
      <c r="I674" s="1">
        <v>42973</v>
      </c>
      <c r="J674" s="17" t="str">
        <f t="shared" si="60"/>
        <v>Filled</v>
      </c>
      <c r="K674">
        <f t="shared" ca="1" si="61"/>
        <v>74</v>
      </c>
      <c r="L674" s="18">
        <f t="shared" ca="1" si="62"/>
        <v>102</v>
      </c>
      <c r="M674" t="str">
        <f t="shared" si="63"/>
        <v>2017</v>
      </c>
      <c r="N674" t="str">
        <f t="shared" si="64"/>
        <v>August</v>
      </c>
      <c r="O674" t="str">
        <f>IFERROR(VLOOKUP(N674,FiscalYear[#All],2,0)," ")</f>
        <v>Q4</v>
      </c>
      <c r="P674" t="str">
        <f t="shared" si="65"/>
        <v>2017</v>
      </c>
    </row>
    <row r="675" spans="1:16" x14ac:dyDescent="0.35">
      <c r="A675" t="s">
        <v>1410</v>
      </c>
      <c r="B675" t="s">
        <v>1411</v>
      </c>
      <c r="C675" t="s">
        <v>1062</v>
      </c>
      <c r="D675" t="s">
        <v>27</v>
      </c>
      <c r="E675" t="s">
        <v>20</v>
      </c>
      <c r="F675" t="s">
        <v>1051</v>
      </c>
      <c r="G675" t="s">
        <v>156</v>
      </c>
      <c r="H675" s="1">
        <v>42873</v>
      </c>
      <c r="I675" s="1">
        <v>42925</v>
      </c>
      <c r="J675" s="17" t="str">
        <f t="shared" si="60"/>
        <v>Filled</v>
      </c>
      <c r="K675">
        <f t="shared" ca="1" si="61"/>
        <v>37</v>
      </c>
      <c r="L675" s="18">
        <f t="shared" ca="1" si="62"/>
        <v>52</v>
      </c>
      <c r="M675" t="str">
        <f t="shared" si="63"/>
        <v>2017</v>
      </c>
      <c r="N675" t="str">
        <f t="shared" si="64"/>
        <v>July</v>
      </c>
      <c r="O675" t="str">
        <f>IFERROR(VLOOKUP(N675,FiscalYear[#All],2,0)," ")</f>
        <v>Q4</v>
      </c>
      <c r="P675" t="str">
        <f t="shared" si="65"/>
        <v>2017</v>
      </c>
    </row>
    <row r="676" spans="1:16" x14ac:dyDescent="0.35">
      <c r="A676" t="s">
        <v>1412</v>
      </c>
      <c r="B676" t="s">
        <v>1413</v>
      </c>
      <c r="C676" t="s">
        <v>1062</v>
      </c>
      <c r="D676" t="s">
        <v>27</v>
      </c>
      <c r="E676" t="s">
        <v>20</v>
      </c>
      <c r="F676" t="s">
        <v>1051</v>
      </c>
      <c r="G676" t="s">
        <v>156</v>
      </c>
      <c r="H676" s="1">
        <v>42873</v>
      </c>
      <c r="I676" s="1">
        <v>42902</v>
      </c>
      <c r="J676" s="17" t="str">
        <f t="shared" si="60"/>
        <v>Filled</v>
      </c>
      <c r="K676">
        <f t="shared" ca="1" si="61"/>
        <v>22</v>
      </c>
      <c r="L676" s="18">
        <f t="shared" ca="1" si="62"/>
        <v>29</v>
      </c>
      <c r="M676" t="str">
        <f t="shared" si="63"/>
        <v>2017</v>
      </c>
      <c r="N676" t="str">
        <f t="shared" si="64"/>
        <v>June</v>
      </c>
      <c r="O676" t="str">
        <f>IFERROR(VLOOKUP(N676,FiscalYear[#All],2,0)," ")</f>
        <v>Q3</v>
      </c>
      <c r="P676" t="str">
        <f t="shared" si="65"/>
        <v>2017</v>
      </c>
    </row>
    <row r="677" spans="1:16" x14ac:dyDescent="0.35">
      <c r="A677" t="s">
        <v>1414</v>
      </c>
      <c r="B677" t="s">
        <v>1409</v>
      </c>
      <c r="C677" t="s">
        <v>1054</v>
      </c>
      <c r="D677" t="s">
        <v>27</v>
      </c>
      <c r="E677" t="s">
        <v>20</v>
      </c>
      <c r="F677" t="s">
        <v>1055</v>
      </c>
      <c r="G677" t="s">
        <v>117</v>
      </c>
      <c r="H677" s="1">
        <v>42874</v>
      </c>
      <c r="I677" s="1">
        <v>42946</v>
      </c>
      <c r="J677" s="17" t="str">
        <f t="shared" si="60"/>
        <v>Filled</v>
      </c>
      <c r="K677">
        <f t="shared" ca="1" si="61"/>
        <v>51</v>
      </c>
      <c r="L677" s="18">
        <f t="shared" ca="1" si="62"/>
        <v>72</v>
      </c>
      <c r="M677" t="str">
        <f t="shared" si="63"/>
        <v>2017</v>
      </c>
      <c r="N677" t="str">
        <f t="shared" si="64"/>
        <v>July</v>
      </c>
      <c r="O677" t="str">
        <f>IFERROR(VLOOKUP(N677,FiscalYear[#All],2,0)," ")</f>
        <v>Q4</v>
      </c>
      <c r="P677" t="str">
        <f t="shared" si="65"/>
        <v>2017</v>
      </c>
    </row>
    <row r="678" spans="1:16" x14ac:dyDescent="0.35">
      <c r="A678" t="s">
        <v>1415</v>
      </c>
      <c r="B678" t="s">
        <v>1416</v>
      </c>
      <c r="C678" t="s">
        <v>1054</v>
      </c>
      <c r="D678" t="s">
        <v>27</v>
      </c>
      <c r="E678" t="s">
        <v>20</v>
      </c>
      <c r="F678" t="s">
        <v>1055</v>
      </c>
      <c r="G678" t="s">
        <v>117</v>
      </c>
      <c r="H678" s="1">
        <v>42877</v>
      </c>
      <c r="I678" s="1">
        <v>43075</v>
      </c>
      <c r="J678" s="17" t="str">
        <f t="shared" si="60"/>
        <v>Filled</v>
      </c>
      <c r="K678">
        <f t="shared" ca="1" si="61"/>
        <v>143</v>
      </c>
      <c r="L678" s="18">
        <f t="shared" ca="1" si="62"/>
        <v>198</v>
      </c>
      <c r="M678" t="str">
        <f t="shared" si="63"/>
        <v>2017</v>
      </c>
      <c r="N678" t="str">
        <f t="shared" si="64"/>
        <v>December</v>
      </c>
      <c r="O678" t="str">
        <f>IFERROR(VLOOKUP(N678,FiscalYear[#All],2,0)," ")</f>
        <v>Q1</v>
      </c>
      <c r="P678" t="str">
        <f t="shared" si="65"/>
        <v>2017</v>
      </c>
    </row>
    <row r="679" spans="1:16" x14ac:dyDescent="0.35">
      <c r="A679" t="s">
        <v>1417</v>
      </c>
      <c r="B679" t="s">
        <v>1418</v>
      </c>
      <c r="C679" t="s">
        <v>1071</v>
      </c>
      <c r="D679" t="s">
        <v>27</v>
      </c>
      <c r="E679" t="s">
        <v>20</v>
      </c>
      <c r="F679" t="s">
        <v>1059</v>
      </c>
      <c r="G679" t="s">
        <v>22</v>
      </c>
      <c r="H679" s="1">
        <v>42878</v>
      </c>
      <c r="I679" s="1">
        <v>42954</v>
      </c>
      <c r="J679" s="17" t="str">
        <f t="shared" si="60"/>
        <v>Filled</v>
      </c>
      <c r="K679">
        <f t="shared" ca="1" si="61"/>
        <v>55</v>
      </c>
      <c r="L679" s="18">
        <f t="shared" ca="1" si="62"/>
        <v>76</v>
      </c>
      <c r="M679" t="str">
        <f t="shared" si="63"/>
        <v>2017</v>
      </c>
      <c r="N679" t="str">
        <f t="shared" si="64"/>
        <v>August</v>
      </c>
      <c r="O679" t="str">
        <f>IFERROR(VLOOKUP(N679,FiscalYear[#All],2,0)," ")</f>
        <v>Q4</v>
      </c>
      <c r="P679" t="str">
        <f t="shared" si="65"/>
        <v>2017</v>
      </c>
    </row>
    <row r="680" spans="1:16" x14ac:dyDescent="0.35">
      <c r="A680" t="s">
        <v>1419</v>
      </c>
      <c r="B680" t="s">
        <v>1420</v>
      </c>
      <c r="C680" t="s">
        <v>1126</v>
      </c>
      <c r="D680" t="s">
        <v>27</v>
      </c>
      <c r="E680" t="s">
        <v>20</v>
      </c>
      <c r="F680" t="s">
        <v>1059</v>
      </c>
      <c r="G680" t="s">
        <v>22</v>
      </c>
      <c r="H680" s="1">
        <v>42879</v>
      </c>
      <c r="I680" s="1">
        <v>43093</v>
      </c>
      <c r="J680" s="17" t="str">
        <f t="shared" si="60"/>
        <v>Filled</v>
      </c>
      <c r="K680">
        <f t="shared" ca="1" si="61"/>
        <v>153</v>
      </c>
      <c r="L680" s="18">
        <f t="shared" ca="1" si="62"/>
        <v>214</v>
      </c>
      <c r="M680" t="str">
        <f t="shared" si="63"/>
        <v>2017</v>
      </c>
      <c r="N680" t="str">
        <f t="shared" si="64"/>
        <v>December</v>
      </c>
      <c r="O680" t="str">
        <f>IFERROR(VLOOKUP(N680,FiscalYear[#All],2,0)," ")</f>
        <v>Q1</v>
      </c>
      <c r="P680" t="str">
        <f t="shared" si="65"/>
        <v>2017</v>
      </c>
    </row>
    <row r="681" spans="1:16" x14ac:dyDescent="0.35">
      <c r="A681" t="s">
        <v>1421</v>
      </c>
      <c r="B681" t="s">
        <v>1422</v>
      </c>
      <c r="C681" t="s">
        <v>1054</v>
      </c>
      <c r="D681" t="s">
        <v>27</v>
      </c>
      <c r="E681" t="s">
        <v>20</v>
      </c>
      <c r="F681" t="s">
        <v>1051</v>
      </c>
      <c r="G681" t="s">
        <v>47</v>
      </c>
      <c r="H681" s="1">
        <v>42886</v>
      </c>
      <c r="I681" s="1">
        <v>42955</v>
      </c>
      <c r="J681" s="17" t="str">
        <f t="shared" si="60"/>
        <v>Filled</v>
      </c>
      <c r="K681">
        <f t="shared" ca="1" si="61"/>
        <v>50</v>
      </c>
      <c r="L681" s="18">
        <f t="shared" ca="1" si="62"/>
        <v>69</v>
      </c>
      <c r="M681" t="str">
        <f t="shared" si="63"/>
        <v>2017</v>
      </c>
      <c r="N681" t="str">
        <f t="shared" si="64"/>
        <v>August</v>
      </c>
      <c r="O681" t="str">
        <f>IFERROR(VLOOKUP(N681,FiscalYear[#All],2,0)," ")</f>
        <v>Q4</v>
      </c>
      <c r="P681" t="str">
        <f t="shared" si="65"/>
        <v>2017</v>
      </c>
    </row>
    <row r="682" spans="1:16" x14ac:dyDescent="0.35">
      <c r="A682" t="s">
        <v>1423</v>
      </c>
      <c r="B682" t="s">
        <v>1424</v>
      </c>
      <c r="C682" t="s">
        <v>1078</v>
      </c>
      <c r="D682" t="s">
        <v>27</v>
      </c>
      <c r="E682" t="s">
        <v>20</v>
      </c>
      <c r="F682" t="s">
        <v>1055</v>
      </c>
      <c r="G682" t="s">
        <v>156</v>
      </c>
      <c r="H682" s="1">
        <v>42891</v>
      </c>
      <c r="I682" s="1">
        <v>43028</v>
      </c>
      <c r="J682" s="17" t="str">
        <f t="shared" si="60"/>
        <v>Filled</v>
      </c>
      <c r="K682">
        <f t="shared" ca="1" si="61"/>
        <v>100</v>
      </c>
      <c r="L682" s="18">
        <f t="shared" ca="1" si="62"/>
        <v>137</v>
      </c>
      <c r="M682" t="str">
        <f t="shared" si="63"/>
        <v>2017</v>
      </c>
      <c r="N682" t="str">
        <f t="shared" si="64"/>
        <v>October</v>
      </c>
      <c r="O682" t="str">
        <f>IFERROR(VLOOKUP(N682,FiscalYear[#All],2,0)," ")</f>
        <v>Q1</v>
      </c>
      <c r="P682" t="str">
        <f t="shared" si="65"/>
        <v>2017</v>
      </c>
    </row>
    <row r="683" spans="1:16" x14ac:dyDescent="0.35">
      <c r="A683" t="s">
        <v>1425</v>
      </c>
      <c r="B683" t="s">
        <v>1206</v>
      </c>
      <c r="C683" t="s">
        <v>1054</v>
      </c>
      <c r="D683" t="s">
        <v>27</v>
      </c>
      <c r="E683" t="s">
        <v>20</v>
      </c>
      <c r="F683" t="s">
        <v>1059</v>
      </c>
      <c r="G683" t="s">
        <v>117</v>
      </c>
      <c r="H683" s="1">
        <v>42892</v>
      </c>
      <c r="I683" s="1">
        <v>42910</v>
      </c>
      <c r="J683" s="17" t="str">
        <f t="shared" si="60"/>
        <v>Filled</v>
      </c>
      <c r="K683">
        <f t="shared" ca="1" si="61"/>
        <v>14</v>
      </c>
      <c r="L683" s="18">
        <f t="shared" ca="1" si="62"/>
        <v>18</v>
      </c>
      <c r="M683" t="str">
        <f t="shared" si="63"/>
        <v>2017</v>
      </c>
      <c r="N683" t="str">
        <f t="shared" si="64"/>
        <v>June</v>
      </c>
      <c r="O683" t="str">
        <f>IFERROR(VLOOKUP(N683,FiscalYear[#All],2,0)," ")</f>
        <v>Q3</v>
      </c>
      <c r="P683" t="str">
        <f t="shared" si="65"/>
        <v>2017</v>
      </c>
    </row>
    <row r="684" spans="1:16" x14ac:dyDescent="0.35">
      <c r="A684" t="s">
        <v>1426</v>
      </c>
      <c r="B684" t="s">
        <v>1427</v>
      </c>
      <c r="C684" t="s">
        <v>1287</v>
      </c>
      <c r="D684" t="s">
        <v>27</v>
      </c>
      <c r="E684" t="s">
        <v>20</v>
      </c>
      <c r="F684" t="s">
        <v>1051</v>
      </c>
      <c r="G684" t="s">
        <v>22</v>
      </c>
      <c r="H684" s="1">
        <v>42893</v>
      </c>
      <c r="I684" s="1">
        <v>43024</v>
      </c>
      <c r="J684" s="17" t="str">
        <f t="shared" si="60"/>
        <v>Filled</v>
      </c>
      <c r="K684">
        <f t="shared" ca="1" si="61"/>
        <v>94</v>
      </c>
      <c r="L684" s="18">
        <f t="shared" ca="1" si="62"/>
        <v>131</v>
      </c>
      <c r="M684" t="str">
        <f t="shared" si="63"/>
        <v>2017</v>
      </c>
      <c r="N684" t="str">
        <f t="shared" si="64"/>
        <v>October</v>
      </c>
      <c r="O684" t="str">
        <f>IFERROR(VLOOKUP(N684,FiscalYear[#All],2,0)," ")</f>
        <v>Q1</v>
      </c>
      <c r="P684" t="str">
        <f t="shared" si="65"/>
        <v>2017</v>
      </c>
    </row>
    <row r="685" spans="1:16" x14ac:dyDescent="0.35">
      <c r="A685" t="s">
        <v>1428</v>
      </c>
      <c r="B685" t="s">
        <v>1350</v>
      </c>
      <c r="C685" t="s">
        <v>1054</v>
      </c>
      <c r="D685" t="s">
        <v>27</v>
      </c>
      <c r="E685" t="s">
        <v>20</v>
      </c>
      <c r="F685" t="s">
        <v>1051</v>
      </c>
      <c r="G685" t="s">
        <v>22</v>
      </c>
      <c r="H685" s="1">
        <v>42894</v>
      </c>
      <c r="I685" s="1">
        <v>42933</v>
      </c>
      <c r="J685" s="17" t="str">
        <f t="shared" si="60"/>
        <v>Filled</v>
      </c>
      <c r="K685">
        <f t="shared" ca="1" si="61"/>
        <v>28</v>
      </c>
      <c r="L685" s="18">
        <f t="shared" ca="1" si="62"/>
        <v>39</v>
      </c>
      <c r="M685" t="str">
        <f t="shared" si="63"/>
        <v>2017</v>
      </c>
      <c r="N685" t="str">
        <f t="shared" si="64"/>
        <v>July</v>
      </c>
      <c r="O685" t="str">
        <f>IFERROR(VLOOKUP(N685,FiscalYear[#All],2,0)," ")</f>
        <v>Q4</v>
      </c>
      <c r="P685" t="str">
        <f t="shared" si="65"/>
        <v>2017</v>
      </c>
    </row>
    <row r="686" spans="1:16" x14ac:dyDescent="0.35">
      <c r="A686" t="s">
        <v>1429</v>
      </c>
      <c r="B686" t="s">
        <v>271</v>
      </c>
      <c r="C686" t="s">
        <v>1054</v>
      </c>
      <c r="D686" t="s">
        <v>27</v>
      </c>
      <c r="E686" t="s">
        <v>20</v>
      </c>
      <c r="F686" t="s">
        <v>1051</v>
      </c>
      <c r="G686" t="s">
        <v>22</v>
      </c>
      <c r="H686" s="1">
        <v>42898</v>
      </c>
      <c r="I686" s="1">
        <v>42982</v>
      </c>
      <c r="J686" s="17" t="str">
        <f t="shared" si="60"/>
        <v>Filled</v>
      </c>
      <c r="K686">
        <f t="shared" ca="1" si="61"/>
        <v>61</v>
      </c>
      <c r="L686" s="18">
        <f t="shared" ca="1" si="62"/>
        <v>84</v>
      </c>
      <c r="M686" t="str">
        <f t="shared" si="63"/>
        <v>2017</v>
      </c>
      <c r="N686" t="str">
        <f t="shared" si="64"/>
        <v>September</v>
      </c>
      <c r="O686" t="str">
        <f>IFERROR(VLOOKUP(N686,FiscalYear[#All],2,0)," ")</f>
        <v>Q4</v>
      </c>
      <c r="P686" t="str">
        <f t="shared" si="65"/>
        <v>2017</v>
      </c>
    </row>
    <row r="687" spans="1:16" x14ac:dyDescent="0.35">
      <c r="A687" t="s">
        <v>1430</v>
      </c>
      <c r="B687" t="s">
        <v>1409</v>
      </c>
      <c r="C687" t="s">
        <v>1054</v>
      </c>
      <c r="D687" t="s">
        <v>27</v>
      </c>
      <c r="E687" t="s">
        <v>20</v>
      </c>
      <c r="F687" t="s">
        <v>1055</v>
      </c>
      <c r="G687" t="s">
        <v>117</v>
      </c>
      <c r="H687" s="1">
        <v>42898</v>
      </c>
      <c r="I687" s="1">
        <v>43054</v>
      </c>
      <c r="J687" s="17" t="str">
        <f t="shared" si="60"/>
        <v>Filled</v>
      </c>
      <c r="K687">
        <f t="shared" ca="1" si="61"/>
        <v>113</v>
      </c>
      <c r="L687" s="18">
        <f t="shared" ca="1" si="62"/>
        <v>156</v>
      </c>
      <c r="M687" t="str">
        <f t="shared" si="63"/>
        <v>2017</v>
      </c>
      <c r="N687" t="str">
        <f t="shared" si="64"/>
        <v>November</v>
      </c>
      <c r="O687" t="str">
        <f>IFERROR(VLOOKUP(N687,FiscalYear[#All],2,0)," ")</f>
        <v>Q1</v>
      </c>
      <c r="P687" t="str">
        <f t="shared" si="65"/>
        <v>2017</v>
      </c>
    </row>
    <row r="688" spans="1:16" x14ac:dyDescent="0.35">
      <c r="A688" t="s">
        <v>1431</v>
      </c>
      <c r="B688" t="s">
        <v>1432</v>
      </c>
      <c r="C688" t="s">
        <v>1054</v>
      </c>
      <c r="D688" t="s">
        <v>27</v>
      </c>
      <c r="E688" t="s">
        <v>20</v>
      </c>
      <c r="F688" t="s">
        <v>1055</v>
      </c>
      <c r="G688" t="s">
        <v>117</v>
      </c>
      <c r="H688" s="1">
        <v>42899</v>
      </c>
      <c r="I688" s="1" t="s">
        <v>23</v>
      </c>
      <c r="J688" s="17" t="str">
        <f t="shared" si="60"/>
        <v>Open</v>
      </c>
      <c r="K688">
        <f t="shared" ca="1" si="61"/>
        <v>1452</v>
      </c>
      <c r="L688" s="18">
        <f t="shared" ca="1" si="62"/>
        <v>2031.4963288194413</v>
      </c>
      <c r="M688" t="str">
        <f t="shared" si="63"/>
        <v/>
      </c>
      <c r="N688" t="str">
        <f t="shared" si="64"/>
        <v/>
      </c>
      <c r="O688" t="str">
        <f>IFERROR(VLOOKUP(N688,FiscalYear[#All],2,0)," ")</f>
        <v xml:space="preserve"> </v>
      </c>
      <c r="P688" t="str">
        <f t="shared" si="65"/>
        <v/>
      </c>
    </row>
    <row r="689" spans="1:16" x14ac:dyDescent="0.35">
      <c r="A689" t="s">
        <v>1433</v>
      </c>
      <c r="B689" t="s">
        <v>1434</v>
      </c>
      <c r="C689" t="s">
        <v>1071</v>
      </c>
      <c r="D689" t="s">
        <v>27</v>
      </c>
      <c r="E689" t="s">
        <v>20</v>
      </c>
      <c r="F689" t="s">
        <v>1059</v>
      </c>
      <c r="G689" t="s">
        <v>156</v>
      </c>
      <c r="H689" s="1">
        <v>42905</v>
      </c>
      <c r="I689" s="1">
        <v>42943</v>
      </c>
      <c r="J689" s="17" t="str">
        <f t="shared" si="60"/>
        <v>Filled</v>
      </c>
      <c r="K689">
        <f t="shared" ca="1" si="61"/>
        <v>29</v>
      </c>
      <c r="L689" s="18">
        <f t="shared" ca="1" si="62"/>
        <v>38</v>
      </c>
      <c r="M689" t="str">
        <f t="shared" si="63"/>
        <v>2017</v>
      </c>
      <c r="N689" t="str">
        <f t="shared" si="64"/>
        <v>July</v>
      </c>
      <c r="O689" t="str">
        <f>IFERROR(VLOOKUP(N689,FiscalYear[#All],2,0)," ")</f>
        <v>Q4</v>
      </c>
      <c r="P689" t="str">
        <f t="shared" si="65"/>
        <v>2017</v>
      </c>
    </row>
    <row r="690" spans="1:16" x14ac:dyDescent="0.35">
      <c r="A690" t="s">
        <v>1435</v>
      </c>
      <c r="B690" t="s">
        <v>1436</v>
      </c>
      <c r="C690" t="s">
        <v>1054</v>
      </c>
      <c r="D690" t="s">
        <v>27</v>
      </c>
      <c r="E690" t="s">
        <v>20</v>
      </c>
      <c r="F690" t="s">
        <v>1051</v>
      </c>
      <c r="G690" t="s">
        <v>156</v>
      </c>
      <c r="H690" s="1">
        <v>42905</v>
      </c>
      <c r="I690" s="1">
        <v>42976</v>
      </c>
      <c r="J690" s="17" t="str">
        <f t="shared" si="60"/>
        <v>Filled</v>
      </c>
      <c r="K690">
        <f t="shared" ca="1" si="61"/>
        <v>52</v>
      </c>
      <c r="L690" s="18">
        <f t="shared" ca="1" si="62"/>
        <v>71</v>
      </c>
      <c r="M690" t="str">
        <f t="shared" si="63"/>
        <v>2017</v>
      </c>
      <c r="N690" t="str">
        <f t="shared" si="64"/>
        <v>August</v>
      </c>
      <c r="O690" t="str">
        <f>IFERROR(VLOOKUP(N690,FiscalYear[#All],2,0)," ")</f>
        <v>Q4</v>
      </c>
      <c r="P690" t="str">
        <f t="shared" si="65"/>
        <v>2017</v>
      </c>
    </row>
    <row r="691" spans="1:16" x14ac:dyDescent="0.35">
      <c r="A691" t="s">
        <v>1437</v>
      </c>
      <c r="B691" t="s">
        <v>1438</v>
      </c>
      <c r="C691" t="s">
        <v>1071</v>
      </c>
      <c r="D691" t="s">
        <v>27</v>
      </c>
      <c r="E691" t="s">
        <v>20</v>
      </c>
      <c r="F691" t="s">
        <v>1059</v>
      </c>
      <c r="G691" t="s">
        <v>117</v>
      </c>
      <c r="H691" s="1">
        <v>42912</v>
      </c>
      <c r="I691" s="1" t="s">
        <v>23</v>
      </c>
      <c r="J691" s="17" t="str">
        <f t="shared" si="60"/>
        <v>Open</v>
      </c>
      <c r="K691">
        <f t="shared" ca="1" si="61"/>
        <v>1443</v>
      </c>
      <c r="L691" s="18">
        <f t="shared" ca="1" si="62"/>
        <v>2018.4963288194413</v>
      </c>
      <c r="M691" t="str">
        <f t="shared" si="63"/>
        <v/>
      </c>
      <c r="N691" t="str">
        <f t="shared" si="64"/>
        <v/>
      </c>
      <c r="O691" t="str">
        <f>IFERROR(VLOOKUP(N691,FiscalYear[#All],2,0)," ")</f>
        <v xml:space="preserve"> </v>
      </c>
      <c r="P691" t="str">
        <f t="shared" si="65"/>
        <v/>
      </c>
    </row>
    <row r="692" spans="1:16" x14ac:dyDescent="0.35">
      <c r="A692" t="s">
        <v>1439</v>
      </c>
      <c r="B692" t="s">
        <v>1440</v>
      </c>
      <c r="C692" t="s">
        <v>1054</v>
      </c>
      <c r="D692" t="s">
        <v>27</v>
      </c>
      <c r="E692" t="s">
        <v>20</v>
      </c>
      <c r="F692" t="s">
        <v>1051</v>
      </c>
      <c r="G692" t="s">
        <v>22</v>
      </c>
      <c r="H692" s="1">
        <v>42913</v>
      </c>
      <c r="I692" s="1">
        <v>42975</v>
      </c>
      <c r="J692" s="17" t="str">
        <f t="shared" si="60"/>
        <v>Filled</v>
      </c>
      <c r="K692">
        <f t="shared" ca="1" si="61"/>
        <v>45</v>
      </c>
      <c r="L692" s="18">
        <f t="shared" ca="1" si="62"/>
        <v>62</v>
      </c>
      <c r="M692" t="str">
        <f t="shared" si="63"/>
        <v>2017</v>
      </c>
      <c r="N692" t="str">
        <f t="shared" si="64"/>
        <v>August</v>
      </c>
      <c r="O692" t="str">
        <f>IFERROR(VLOOKUP(N692,FiscalYear[#All],2,0)," ")</f>
        <v>Q4</v>
      </c>
      <c r="P692" t="str">
        <f t="shared" si="65"/>
        <v>2017</v>
      </c>
    </row>
    <row r="693" spans="1:16" x14ac:dyDescent="0.35">
      <c r="A693" t="s">
        <v>1441</v>
      </c>
      <c r="B693" t="s">
        <v>1442</v>
      </c>
      <c r="C693" t="s">
        <v>1062</v>
      </c>
      <c r="D693" t="s">
        <v>27</v>
      </c>
      <c r="E693" t="s">
        <v>20</v>
      </c>
      <c r="F693" t="s">
        <v>1051</v>
      </c>
      <c r="G693" t="s">
        <v>22</v>
      </c>
      <c r="H693" s="1">
        <v>42914</v>
      </c>
      <c r="I693" s="1" t="s">
        <v>23</v>
      </c>
      <c r="J693" s="17" t="str">
        <f t="shared" si="60"/>
        <v>Open</v>
      </c>
      <c r="K693">
        <f t="shared" ca="1" si="61"/>
        <v>1441</v>
      </c>
      <c r="L693" s="18">
        <f t="shared" ca="1" si="62"/>
        <v>2016.4963288194413</v>
      </c>
      <c r="M693" t="str">
        <f t="shared" si="63"/>
        <v/>
      </c>
      <c r="N693" t="str">
        <f>IFERROR(TEXT(I693,"MMMM")," ")</f>
        <v/>
      </c>
      <c r="O693" t="str">
        <f>IFERROR(VLOOKUP(N693,FiscalYear[#All],2,0)," ")</f>
        <v xml:space="preserve"> </v>
      </c>
      <c r="P693" t="str">
        <f t="shared" si="65"/>
        <v/>
      </c>
    </row>
    <row r="694" spans="1:16" x14ac:dyDescent="0.35">
      <c r="A694" t="s">
        <v>1443</v>
      </c>
      <c r="B694" t="s">
        <v>1444</v>
      </c>
      <c r="C694" t="s">
        <v>1062</v>
      </c>
      <c r="D694" t="s">
        <v>27</v>
      </c>
      <c r="E694" t="s">
        <v>20</v>
      </c>
      <c r="F694" t="s">
        <v>1051</v>
      </c>
      <c r="G694" t="s">
        <v>156</v>
      </c>
      <c r="H694" s="1">
        <v>42914</v>
      </c>
      <c r="I694" s="1">
        <v>42931</v>
      </c>
      <c r="J694" s="17" t="str">
        <f t="shared" si="60"/>
        <v>Filled</v>
      </c>
      <c r="K694">
        <f t="shared" ca="1" si="61"/>
        <v>13</v>
      </c>
      <c r="L694" s="18">
        <f t="shared" ca="1" si="62"/>
        <v>17</v>
      </c>
      <c r="M694" t="str">
        <f t="shared" si="63"/>
        <v>2017</v>
      </c>
      <c r="N694" t="str">
        <f t="shared" si="64"/>
        <v>July</v>
      </c>
      <c r="O694" t="str">
        <f>IFERROR(VLOOKUP(N694,FiscalYear[#All],2,0)," ")</f>
        <v>Q4</v>
      </c>
      <c r="P694" t="str">
        <f t="shared" si="65"/>
        <v>2017</v>
      </c>
    </row>
    <row r="695" spans="1:16" x14ac:dyDescent="0.35">
      <c r="A695" t="s">
        <v>1445</v>
      </c>
      <c r="B695" t="s">
        <v>1446</v>
      </c>
      <c r="C695" t="s">
        <v>1078</v>
      </c>
      <c r="D695" t="s">
        <v>27</v>
      </c>
      <c r="E695" t="s">
        <v>20</v>
      </c>
      <c r="F695" t="s">
        <v>1055</v>
      </c>
      <c r="G695" t="s">
        <v>22</v>
      </c>
      <c r="H695" s="1">
        <v>42919</v>
      </c>
      <c r="I695" s="1">
        <v>43069</v>
      </c>
      <c r="J695" s="17" t="str">
        <f t="shared" si="60"/>
        <v>Filled</v>
      </c>
      <c r="K695">
        <f t="shared" ca="1" si="61"/>
        <v>109</v>
      </c>
      <c r="L695" s="18">
        <f t="shared" ca="1" si="62"/>
        <v>150</v>
      </c>
      <c r="M695" t="str">
        <f t="shared" si="63"/>
        <v>2017</v>
      </c>
      <c r="N695" t="str">
        <f t="shared" si="64"/>
        <v>November</v>
      </c>
      <c r="O695" t="str">
        <f>IFERROR(VLOOKUP(N695,FiscalYear[#All],2,0)," ")</f>
        <v>Q1</v>
      </c>
      <c r="P695" t="str">
        <f t="shared" si="65"/>
        <v>2017</v>
      </c>
    </row>
    <row r="696" spans="1:16" x14ac:dyDescent="0.35">
      <c r="A696" t="s">
        <v>1447</v>
      </c>
      <c r="B696" t="s">
        <v>1448</v>
      </c>
      <c r="C696" t="s">
        <v>1078</v>
      </c>
      <c r="D696" t="s">
        <v>27</v>
      </c>
      <c r="E696" t="s">
        <v>20</v>
      </c>
      <c r="F696" t="s">
        <v>1055</v>
      </c>
      <c r="G696" t="s">
        <v>117</v>
      </c>
      <c r="H696" s="1">
        <v>42920</v>
      </c>
      <c r="I696" s="1">
        <v>43040</v>
      </c>
      <c r="J696" s="17" t="str">
        <f t="shared" si="60"/>
        <v>Filled</v>
      </c>
      <c r="K696">
        <f t="shared" ca="1" si="61"/>
        <v>87</v>
      </c>
      <c r="L696" s="18">
        <f t="shared" ca="1" si="62"/>
        <v>120</v>
      </c>
      <c r="M696" t="str">
        <f t="shared" si="63"/>
        <v>2017</v>
      </c>
      <c r="N696" t="str">
        <f t="shared" si="64"/>
        <v>November</v>
      </c>
      <c r="O696" t="str">
        <f>IFERROR(VLOOKUP(N696,FiscalYear[#All],2,0)," ")</f>
        <v>Q1</v>
      </c>
      <c r="P696" t="str">
        <f t="shared" si="65"/>
        <v>2017</v>
      </c>
    </row>
    <row r="697" spans="1:16" x14ac:dyDescent="0.35">
      <c r="A697" t="s">
        <v>1449</v>
      </c>
      <c r="B697" t="s">
        <v>1450</v>
      </c>
      <c r="C697" t="s">
        <v>1078</v>
      </c>
      <c r="D697" t="s">
        <v>27</v>
      </c>
      <c r="E697" t="s">
        <v>20</v>
      </c>
      <c r="F697" t="s">
        <v>1055</v>
      </c>
      <c r="G697" t="s">
        <v>117</v>
      </c>
      <c r="H697" s="1">
        <v>42922</v>
      </c>
      <c r="I697" s="1">
        <v>43059</v>
      </c>
      <c r="J697" s="17" t="str">
        <f t="shared" si="60"/>
        <v>Filled</v>
      </c>
      <c r="K697">
        <f t="shared" ca="1" si="61"/>
        <v>98</v>
      </c>
      <c r="L697" s="18">
        <f t="shared" ca="1" si="62"/>
        <v>137</v>
      </c>
      <c r="M697" t="str">
        <f t="shared" si="63"/>
        <v>2017</v>
      </c>
      <c r="N697" t="str">
        <f t="shared" si="64"/>
        <v>November</v>
      </c>
      <c r="O697" t="str">
        <f>IFERROR(VLOOKUP(N697,FiscalYear[#All],2,0)," ")</f>
        <v>Q1</v>
      </c>
      <c r="P697" t="str">
        <f t="shared" si="65"/>
        <v>2017</v>
      </c>
    </row>
    <row r="698" spans="1:16" x14ac:dyDescent="0.35">
      <c r="A698" t="s">
        <v>1451</v>
      </c>
      <c r="B698" t="s">
        <v>1452</v>
      </c>
      <c r="C698" t="s">
        <v>1078</v>
      </c>
      <c r="D698" t="s">
        <v>27</v>
      </c>
      <c r="E698" t="s">
        <v>20</v>
      </c>
      <c r="F698" t="s">
        <v>1055</v>
      </c>
      <c r="G698" t="s">
        <v>117</v>
      </c>
      <c r="H698" s="1">
        <v>42922</v>
      </c>
      <c r="I698" s="1" t="s">
        <v>23</v>
      </c>
      <c r="J698" s="17" t="str">
        <f t="shared" si="60"/>
        <v>Open</v>
      </c>
      <c r="K698">
        <f t="shared" ca="1" si="61"/>
        <v>1435</v>
      </c>
      <c r="L698" s="18">
        <f t="shared" ca="1" si="62"/>
        <v>2008.4963288194413</v>
      </c>
      <c r="M698" t="str">
        <f t="shared" si="63"/>
        <v/>
      </c>
      <c r="N698" t="str">
        <f t="shared" si="64"/>
        <v/>
      </c>
      <c r="O698" t="str">
        <f>IFERROR(VLOOKUP(N698,FiscalYear[#All],2,0)," ")</f>
        <v xml:space="preserve"> </v>
      </c>
      <c r="P698" t="str">
        <f t="shared" si="65"/>
        <v/>
      </c>
    </row>
    <row r="699" spans="1:16" x14ac:dyDescent="0.35">
      <c r="A699" t="s">
        <v>1453</v>
      </c>
      <c r="B699" t="s">
        <v>1454</v>
      </c>
      <c r="C699" t="s">
        <v>1054</v>
      </c>
      <c r="D699" t="s">
        <v>27</v>
      </c>
      <c r="E699" t="s">
        <v>20</v>
      </c>
      <c r="F699" t="s">
        <v>1055</v>
      </c>
      <c r="G699" t="s">
        <v>47</v>
      </c>
      <c r="H699" s="1">
        <v>42923</v>
      </c>
      <c r="I699" s="1">
        <v>43024</v>
      </c>
      <c r="J699" s="17" t="str">
        <f t="shared" si="60"/>
        <v>Filled</v>
      </c>
      <c r="K699">
        <f t="shared" ca="1" si="61"/>
        <v>72</v>
      </c>
      <c r="L699" s="18">
        <f t="shared" ca="1" si="62"/>
        <v>101</v>
      </c>
      <c r="M699" t="str">
        <f t="shared" si="63"/>
        <v>2017</v>
      </c>
      <c r="N699" t="str">
        <f t="shared" si="64"/>
        <v>October</v>
      </c>
      <c r="O699" t="str">
        <f>IFERROR(VLOOKUP(N699,FiscalYear[#All],2,0)," ")</f>
        <v>Q1</v>
      </c>
      <c r="P699" t="str">
        <f t="shared" si="65"/>
        <v>2017</v>
      </c>
    </row>
    <row r="700" spans="1:16" x14ac:dyDescent="0.35">
      <c r="A700" t="s">
        <v>1455</v>
      </c>
      <c r="B700" t="s">
        <v>1192</v>
      </c>
      <c r="C700" t="s">
        <v>1078</v>
      </c>
      <c r="D700" t="s">
        <v>27</v>
      </c>
      <c r="E700" t="s">
        <v>20</v>
      </c>
      <c r="F700" t="s">
        <v>1055</v>
      </c>
      <c r="G700" t="s">
        <v>117</v>
      </c>
      <c r="H700" s="1">
        <v>42926</v>
      </c>
      <c r="I700" s="1">
        <v>43079</v>
      </c>
      <c r="J700" s="17" t="str">
        <f t="shared" si="60"/>
        <v>Filled</v>
      </c>
      <c r="K700">
        <f t="shared" ca="1" si="61"/>
        <v>110</v>
      </c>
      <c r="L700" s="18">
        <f t="shared" ca="1" si="62"/>
        <v>153</v>
      </c>
      <c r="M700" t="str">
        <f t="shared" si="63"/>
        <v>2017</v>
      </c>
      <c r="N700" t="str">
        <f t="shared" si="64"/>
        <v>December</v>
      </c>
      <c r="O700" t="str">
        <f>IFERROR(VLOOKUP(N700,FiscalYear[#All],2,0)," ")</f>
        <v>Q1</v>
      </c>
      <c r="P700" t="str">
        <f t="shared" si="65"/>
        <v>2017</v>
      </c>
    </row>
    <row r="701" spans="1:16" x14ac:dyDescent="0.35">
      <c r="A701" t="s">
        <v>1456</v>
      </c>
      <c r="B701" t="s">
        <v>1457</v>
      </c>
      <c r="C701" t="s">
        <v>1078</v>
      </c>
      <c r="D701" t="s">
        <v>27</v>
      </c>
      <c r="E701" t="s">
        <v>20</v>
      </c>
      <c r="F701" t="s">
        <v>1055</v>
      </c>
      <c r="G701" t="s">
        <v>156</v>
      </c>
      <c r="H701" s="1">
        <v>42927</v>
      </c>
      <c r="I701" s="1">
        <v>42936</v>
      </c>
      <c r="J701" s="17" t="str">
        <f t="shared" si="60"/>
        <v>Filled</v>
      </c>
      <c r="K701">
        <f t="shared" ca="1" si="61"/>
        <v>8</v>
      </c>
      <c r="L701" s="18">
        <f t="shared" ca="1" si="62"/>
        <v>9</v>
      </c>
      <c r="M701" t="str">
        <f t="shared" si="63"/>
        <v>2017</v>
      </c>
      <c r="N701" t="str">
        <f t="shared" si="64"/>
        <v>July</v>
      </c>
      <c r="O701" t="str">
        <f>IFERROR(VLOOKUP(N701,FiscalYear[#All],2,0)," ")</f>
        <v>Q4</v>
      </c>
      <c r="P701" t="str">
        <f t="shared" si="65"/>
        <v>2017</v>
      </c>
    </row>
    <row r="702" spans="1:16" x14ac:dyDescent="0.35">
      <c r="A702" t="s">
        <v>1458</v>
      </c>
      <c r="B702" t="s">
        <v>1459</v>
      </c>
      <c r="C702" t="s">
        <v>1078</v>
      </c>
      <c r="D702" t="s">
        <v>27</v>
      </c>
      <c r="E702" t="s">
        <v>20</v>
      </c>
      <c r="F702" t="s">
        <v>1055</v>
      </c>
      <c r="G702" t="s">
        <v>22</v>
      </c>
      <c r="H702" s="1">
        <v>42928</v>
      </c>
      <c r="I702" s="1">
        <v>43063</v>
      </c>
      <c r="J702" s="17" t="str">
        <f t="shared" si="60"/>
        <v>Filled</v>
      </c>
      <c r="K702">
        <f t="shared" ca="1" si="61"/>
        <v>98</v>
      </c>
      <c r="L702" s="18">
        <f t="shared" ca="1" si="62"/>
        <v>135</v>
      </c>
      <c r="M702" t="str">
        <f t="shared" si="63"/>
        <v>2017</v>
      </c>
      <c r="N702" t="str">
        <f t="shared" si="64"/>
        <v>November</v>
      </c>
      <c r="O702" t="str">
        <f>IFERROR(VLOOKUP(N702,FiscalYear[#All],2,0)," ")</f>
        <v>Q1</v>
      </c>
      <c r="P702" t="str">
        <f t="shared" si="65"/>
        <v>2017</v>
      </c>
    </row>
    <row r="703" spans="1:16" x14ac:dyDescent="0.35">
      <c r="A703" t="s">
        <v>1460</v>
      </c>
      <c r="B703" t="s">
        <v>1461</v>
      </c>
      <c r="C703" t="s">
        <v>1078</v>
      </c>
      <c r="D703" t="s">
        <v>27</v>
      </c>
      <c r="E703" t="s">
        <v>20</v>
      </c>
      <c r="F703" t="s">
        <v>1055</v>
      </c>
      <c r="G703" t="s">
        <v>22</v>
      </c>
      <c r="H703" s="1">
        <v>42928</v>
      </c>
      <c r="I703" s="1" t="s">
        <v>23</v>
      </c>
      <c r="J703" s="17" t="str">
        <f t="shared" si="60"/>
        <v>Open</v>
      </c>
      <c r="K703">
        <f t="shared" ca="1" si="61"/>
        <v>1431</v>
      </c>
      <c r="L703" s="18">
        <f t="shared" ca="1" si="62"/>
        <v>2002.4963288194413</v>
      </c>
      <c r="M703" t="str">
        <f t="shared" si="63"/>
        <v/>
      </c>
      <c r="N703" t="str">
        <f t="shared" si="64"/>
        <v/>
      </c>
      <c r="O703" t="str">
        <f>IFERROR(VLOOKUP(N703,FiscalYear[#All],2,0)," ")</f>
        <v xml:space="preserve"> </v>
      </c>
      <c r="P703" t="str">
        <f t="shared" si="65"/>
        <v/>
      </c>
    </row>
    <row r="704" spans="1:16" x14ac:dyDescent="0.35">
      <c r="A704" t="s">
        <v>1462</v>
      </c>
      <c r="B704" t="s">
        <v>1463</v>
      </c>
      <c r="C704" t="s">
        <v>1078</v>
      </c>
      <c r="D704" t="s">
        <v>27</v>
      </c>
      <c r="E704" t="s">
        <v>20</v>
      </c>
      <c r="F704" t="s">
        <v>1055</v>
      </c>
      <c r="G704" t="s">
        <v>22</v>
      </c>
      <c r="H704" s="1">
        <v>42928</v>
      </c>
      <c r="I704" s="1">
        <v>42992</v>
      </c>
      <c r="J704" s="17" t="str">
        <f t="shared" si="60"/>
        <v>Filled</v>
      </c>
      <c r="K704">
        <f t="shared" ca="1" si="61"/>
        <v>47</v>
      </c>
      <c r="L704" s="18">
        <f t="shared" ca="1" si="62"/>
        <v>64</v>
      </c>
      <c r="M704" t="str">
        <f t="shared" si="63"/>
        <v>2017</v>
      </c>
      <c r="N704" t="str">
        <f t="shared" si="64"/>
        <v>September</v>
      </c>
      <c r="O704" t="str">
        <f>IFERROR(VLOOKUP(N704,FiscalYear[#All],2,0)," ")</f>
        <v>Q4</v>
      </c>
      <c r="P704" t="str">
        <f t="shared" si="65"/>
        <v>2017</v>
      </c>
    </row>
    <row r="705" spans="1:16" x14ac:dyDescent="0.35">
      <c r="A705" t="s">
        <v>1464</v>
      </c>
      <c r="B705" t="s">
        <v>1465</v>
      </c>
      <c r="C705" t="s">
        <v>1078</v>
      </c>
      <c r="D705" t="s">
        <v>27</v>
      </c>
      <c r="E705" t="s">
        <v>20</v>
      </c>
      <c r="F705" t="s">
        <v>1055</v>
      </c>
      <c r="G705" t="s">
        <v>156</v>
      </c>
      <c r="H705" s="1">
        <v>42928</v>
      </c>
      <c r="I705" s="1" t="s">
        <v>23</v>
      </c>
      <c r="J705" s="17" t="str">
        <f t="shared" si="60"/>
        <v>Open</v>
      </c>
      <c r="K705">
        <f t="shared" ca="1" si="61"/>
        <v>1431</v>
      </c>
      <c r="L705" s="18">
        <f t="shared" ca="1" si="62"/>
        <v>2002.4963288194413</v>
      </c>
      <c r="M705" t="str">
        <f t="shared" si="63"/>
        <v/>
      </c>
      <c r="N705" t="str">
        <f t="shared" si="64"/>
        <v/>
      </c>
      <c r="O705" t="str">
        <f>IFERROR(VLOOKUP(N705,FiscalYear[#All],2,0)," ")</f>
        <v xml:space="preserve"> </v>
      </c>
      <c r="P705" t="str">
        <f t="shared" si="65"/>
        <v/>
      </c>
    </row>
    <row r="706" spans="1:16" x14ac:dyDescent="0.35">
      <c r="A706" t="s">
        <v>1466</v>
      </c>
      <c r="B706" t="s">
        <v>1467</v>
      </c>
      <c r="C706" t="s">
        <v>1078</v>
      </c>
      <c r="D706" t="s">
        <v>27</v>
      </c>
      <c r="E706" t="s">
        <v>20</v>
      </c>
      <c r="F706" t="s">
        <v>1055</v>
      </c>
      <c r="G706" t="s">
        <v>156</v>
      </c>
      <c r="H706" s="1">
        <v>42928</v>
      </c>
      <c r="I706" s="1">
        <v>42975</v>
      </c>
      <c r="J706" s="17" t="str">
        <f t="shared" si="60"/>
        <v>Filled</v>
      </c>
      <c r="K706">
        <f t="shared" ca="1" si="61"/>
        <v>34</v>
      </c>
      <c r="L706" s="18">
        <f t="shared" ca="1" si="62"/>
        <v>47</v>
      </c>
      <c r="M706" t="str">
        <f t="shared" si="63"/>
        <v>2017</v>
      </c>
      <c r="N706" t="str">
        <f t="shared" si="64"/>
        <v>August</v>
      </c>
      <c r="O706" t="str">
        <f>IFERROR(VLOOKUP(N706,FiscalYear[#All],2,0)," ")</f>
        <v>Q4</v>
      </c>
      <c r="P706" t="str">
        <f t="shared" si="65"/>
        <v>2017</v>
      </c>
    </row>
    <row r="707" spans="1:16" x14ac:dyDescent="0.35">
      <c r="A707" t="s">
        <v>1468</v>
      </c>
      <c r="B707" t="s">
        <v>1469</v>
      </c>
      <c r="C707" t="s">
        <v>1078</v>
      </c>
      <c r="D707" t="s">
        <v>27</v>
      </c>
      <c r="E707" t="s">
        <v>20</v>
      </c>
      <c r="F707" t="s">
        <v>1055</v>
      </c>
      <c r="G707" t="s">
        <v>47</v>
      </c>
      <c r="H707" s="1">
        <v>42928</v>
      </c>
      <c r="I707" s="1">
        <v>42956</v>
      </c>
      <c r="J707" s="17" t="str">
        <f t="shared" ref="J707:J770" si="66">IF(I707="","Open","Filled")</f>
        <v>Filled</v>
      </c>
      <c r="K707">
        <f t="shared" ref="K707:K770" ca="1" si="67">IF(J707="Filled",NETWORKDAYS(H707,I707),NETWORKDAYS(H707,TODAY()))</f>
        <v>21</v>
      </c>
      <c r="L707" s="18">
        <f t="shared" ref="L707:L770" ca="1" si="68">IF(J707="Filled",I707-H707,NOW()-H707)</f>
        <v>28</v>
      </c>
      <c r="M707" t="str">
        <f t="shared" ref="M707:M770" si="69">IFERROR(TEXT(I707,"YYYY")," ")</f>
        <v>2017</v>
      </c>
      <c r="N707" t="str">
        <f t="shared" ref="N707:N770" si="70">IFERROR(TEXT(I707,"MMMM")," ")</f>
        <v>August</v>
      </c>
      <c r="O707" t="str">
        <f>IFERROR(VLOOKUP(N707,FiscalYear[#All],2,0)," ")</f>
        <v>Q4</v>
      </c>
      <c r="P707" t="str">
        <f t="shared" ref="P707:P770" si="71">IFERROR(TEXT(I707,"YYYY"),"")</f>
        <v>2017</v>
      </c>
    </row>
    <row r="708" spans="1:16" x14ac:dyDescent="0.35">
      <c r="A708" t="s">
        <v>1470</v>
      </c>
      <c r="B708" t="s">
        <v>1471</v>
      </c>
      <c r="C708" t="s">
        <v>1062</v>
      </c>
      <c r="D708" t="s">
        <v>27</v>
      </c>
      <c r="E708" t="s">
        <v>20</v>
      </c>
      <c r="F708" t="s">
        <v>1051</v>
      </c>
      <c r="G708" t="s">
        <v>156</v>
      </c>
      <c r="H708" s="1">
        <v>42933</v>
      </c>
      <c r="I708" s="1">
        <v>42976</v>
      </c>
      <c r="J708" s="17" t="str">
        <f t="shared" si="66"/>
        <v>Filled</v>
      </c>
      <c r="K708">
        <f t="shared" ca="1" si="67"/>
        <v>32</v>
      </c>
      <c r="L708" s="18">
        <f t="shared" ca="1" si="68"/>
        <v>43</v>
      </c>
      <c r="M708" t="str">
        <f t="shared" si="69"/>
        <v>2017</v>
      </c>
      <c r="N708" t="str">
        <f t="shared" si="70"/>
        <v>August</v>
      </c>
      <c r="O708" t="str">
        <f>IFERROR(VLOOKUP(N708,FiscalYear[#All],2,0)," ")</f>
        <v>Q4</v>
      </c>
      <c r="P708" t="str">
        <f t="shared" si="71"/>
        <v>2017</v>
      </c>
    </row>
    <row r="709" spans="1:16" x14ac:dyDescent="0.35">
      <c r="A709" t="s">
        <v>1472</v>
      </c>
      <c r="B709" t="s">
        <v>1473</v>
      </c>
      <c r="C709" t="s">
        <v>1126</v>
      </c>
      <c r="D709" t="s">
        <v>27</v>
      </c>
      <c r="E709" t="s">
        <v>20</v>
      </c>
      <c r="F709" t="s">
        <v>1059</v>
      </c>
      <c r="G709" t="s">
        <v>117</v>
      </c>
      <c r="H709" s="1">
        <v>42933</v>
      </c>
      <c r="I709" s="1">
        <v>43008</v>
      </c>
      <c r="J709" s="17" t="str">
        <f t="shared" si="66"/>
        <v>Filled</v>
      </c>
      <c r="K709">
        <f t="shared" ca="1" si="67"/>
        <v>55</v>
      </c>
      <c r="L709" s="18">
        <f t="shared" ca="1" si="68"/>
        <v>75</v>
      </c>
      <c r="M709" t="str">
        <f t="shared" si="69"/>
        <v>2017</v>
      </c>
      <c r="N709" t="str">
        <f t="shared" si="70"/>
        <v>September</v>
      </c>
      <c r="O709" t="str">
        <f>IFERROR(VLOOKUP(N709,FiscalYear[#All],2,0)," ")</f>
        <v>Q4</v>
      </c>
      <c r="P709" t="str">
        <f t="shared" si="71"/>
        <v>2017</v>
      </c>
    </row>
    <row r="710" spans="1:16" x14ac:dyDescent="0.35">
      <c r="A710" t="s">
        <v>1474</v>
      </c>
      <c r="B710" t="s">
        <v>1475</v>
      </c>
      <c r="C710" t="s">
        <v>1071</v>
      </c>
      <c r="D710" t="s">
        <v>27</v>
      </c>
      <c r="E710" t="s">
        <v>20</v>
      </c>
      <c r="F710" t="s">
        <v>1059</v>
      </c>
      <c r="G710" t="s">
        <v>117</v>
      </c>
      <c r="H710" s="1">
        <v>42934</v>
      </c>
      <c r="I710" s="1">
        <v>43027</v>
      </c>
      <c r="J710" s="17" t="str">
        <f t="shared" si="66"/>
        <v>Filled</v>
      </c>
      <c r="K710">
        <f t="shared" ca="1" si="67"/>
        <v>68</v>
      </c>
      <c r="L710" s="18">
        <f t="shared" ca="1" si="68"/>
        <v>93</v>
      </c>
      <c r="M710" t="str">
        <f t="shared" si="69"/>
        <v>2017</v>
      </c>
      <c r="N710" t="str">
        <f t="shared" si="70"/>
        <v>October</v>
      </c>
      <c r="O710" t="str">
        <f>IFERROR(VLOOKUP(N710,FiscalYear[#All],2,0)," ")</f>
        <v>Q1</v>
      </c>
      <c r="P710" t="str">
        <f t="shared" si="71"/>
        <v>2017</v>
      </c>
    </row>
    <row r="711" spans="1:16" x14ac:dyDescent="0.35">
      <c r="A711" t="s">
        <v>1476</v>
      </c>
      <c r="B711" t="s">
        <v>1477</v>
      </c>
      <c r="C711" t="s">
        <v>26</v>
      </c>
      <c r="D711" t="s">
        <v>126</v>
      </c>
      <c r="E711" t="s">
        <v>20</v>
      </c>
      <c r="F711" t="s">
        <v>1478</v>
      </c>
      <c r="G711" t="s">
        <v>117</v>
      </c>
      <c r="H711" s="1">
        <v>42935</v>
      </c>
      <c r="I711" s="1" t="s">
        <v>23</v>
      </c>
      <c r="J711" s="17" t="str">
        <f t="shared" si="66"/>
        <v>Open</v>
      </c>
      <c r="K711">
        <f t="shared" ca="1" si="67"/>
        <v>1426</v>
      </c>
      <c r="L711" s="18">
        <f t="shared" ca="1" si="68"/>
        <v>1995.4963288194413</v>
      </c>
      <c r="M711" t="str">
        <f t="shared" si="69"/>
        <v/>
      </c>
      <c r="N711" t="str">
        <f t="shared" si="70"/>
        <v/>
      </c>
      <c r="O711" t="str">
        <f>IFERROR(VLOOKUP(N711,FiscalYear[#All],2,0)," ")</f>
        <v xml:space="preserve"> </v>
      </c>
      <c r="P711" t="str">
        <f t="shared" si="71"/>
        <v/>
      </c>
    </row>
    <row r="712" spans="1:16" x14ac:dyDescent="0.35">
      <c r="A712" t="s">
        <v>1479</v>
      </c>
      <c r="B712" t="s">
        <v>1480</v>
      </c>
      <c r="C712" t="s">
        <v>1481</v>
      </c>
      <c r="D712" t="s">
        <v>71</v>
      </c>
      <c r="E712" t="s">
        <v>20</v>
      </c>
      <c r="F712" t="s">
        <v>1478</v>
      </c>
      <c r="G712" t="s">
        <v>22</v>
      </c>
      <c r="H712" s="1">
        <v>42935</v>
      </c>
      <c r="I712" s="1">
        <v>42943</v>
      </c>
      <c r="J712" s="17" t="str">
        <f t="shared" si="66"/>
        <v>Filled</v>
      </c>
      <c r="K712">
        <f t="shared" ca="1" si="67"/>
        <v>7</v>
      </c>
      <c r="L712" s="18">
        <f t="shared" ca="1" si="68"/>
        <v>8</v>
      </c>
      <c r="M712" t="str">
        <f t="shared" si="69"/>
        <v>2017</v>
      </c>
      <c r="N712" t="str">
        <f t="shared" si="70"/>
        <v>July</v>
      </c>
      <c r="O712" t="str">
        <f>IFERROR(VLOOKUP(N712,FiscalYear[#All],2,0)," ")</f>
        <v>Q4</v>
      </c>
      <c r="P712" t="str">
        <f t="shared" si="71"/>
        <v>2017</v>
      </c>
    </row>
    <row r="713" spans="1:16" x14ac:dyDescent="0.35">
      <c r="A713" t="s">
        <v>1482</v>
      </c>
      <c r="B713" t="s">
        <v>1483</v>
      </c>
      <c r="C713" t="s">
        <v>1126</v>
      </c>
      <c r="D713" t="s">
        <v>27</v>
      </c>
      <c r="E713" t="s">
        <v>20</v>
      </c>
      <c r="F713" t="s">
        <v>1059</v>
      </c>
      <c r="G713" t="s">
        <v>156</v>
      </c>
      <c r="H713" s="1">
        <v>42935</v>
      </c>
      <c r="I713" s="1">
        <v>42961</v>
      </c>
      <c r="J713" s="17" t="str">
        <f t="shared" si="66"/>
        <v>Filled</v>
      </c>
      <c r="K713">
        <f t="shared" ca="1" si="67"/>
        <v>19</v>
      </c>
      <c r="L713" s="18">
        <f t="shared" ca="1" si="68"/>
        <v>26</v>
      </c>
      <c r="M713" t="str">
        <f t="shared" si="69"/>
        <v>2017</v>
      </c>
      <c r="N713" t="str">
        <f t="shared" si="70"/>
        <v>August</v>
      </c>
      <c r="O713" t="str">
        <f>IFERROR(VLOOKUP(N713,FiscalYear[#All],2,0)," ")</f>
        <v>Q4</v>
      </c>
      <c r="P713" t="str">
        <f t="shared" si="71"/>
        <v>2017</v>
      </c>
    </row>
    <row r="714" spans="1:16" x14ac:dyDescent="0.35">
      <c r="A714" t="s">
        <v>1484</v>
      </c>
      <c r="B714" t="s">
        <v>1485</v>
      </c>
      <c r="C714" t="s">
        <v>1062</v>
      </c>
      <c r="D714" t="s">
        <v>27</v>
      </c>
      <c r="E714" t="s">
        <v>20</v>
      </c>
      <c r="F714" t="s">
        <v>1051</v>
      </c>
      <c r="G714" t="s">
        <v>22</v>
      </c>
      <c r="H714" s="1">
        <v>42940</v>
      </c>
      <c r="I714" s="1">
        <v>43046</v>
      </c>
      <c r="J714" s="17" t="str">
        <f t="shared" si="66"/>
        <v>Filled</v>
      </c>
      <c r="K714">
        <f t="shared" ca="1" si="67"/>
        <v>77</v>
      </c>
      <c r="L714" s="18">
        <f t="shared" ca="1" si="68"/>
        <v>106</v>
      </c>
      <c r="M714" t="str">
        <f t="shared" si="69"/>
        <v>2017</v>
      </c>
      <c r="N714" t="str">
        <f t="shared" si="70"/>
        <v>November</v>
      </c>
      <c r="O714" t="str">
        <f>IFERROR(VLOOKUP(N714,FiscalYear[#All],2,0)," ")</f>
        <v>Q1</v>
      </c>
      <c r="P714" t="str">
        <f t="shared" si="71"/>
        <v>2017</v>
      </c>
    </row>
    <row r="715" spans="1:16" x14ac:dyDescent="0.35">
      <c r="A715" t="s">
        <v>1486</v>
      </c>
      <c r="B715" t="s">
        <v>1487</v>
      </c>
      <c r="C715" t="s">
        <v>1054</v>
      </c>
      <c r="D715" t="s">
        <v>27</v>
      </c>
      <c r="E715" t="s">
        <v>20</v>
      </c>
      <c r="F715" t="s">
        <v>1051</v>
      </c>
      <c r="G715" t="s">
        <v>156</v>
      </c>
      <c r="H715" s="1">
        <v>42940</v>
      </c>
      <c r="I715" s="1">
        <v>43079</v>
      </c>
      <c r="J715" s="17" t="str">
        <f t="shared" si="66"/>
        <v>Filled</v>
      </c>
      <c r="K715">
        <f t="shared" ca="1" si="67"/>
        <v>100</v>
      </c>
      <c r="L715" s="18">
        <f t="shared" ca="1" si="68"/>
        <v>139</v>
      </c>
      <c r="M715" t="str">
        <f t="shared" si="69"/>
        <v>2017</v>
      </c>
      <c r="N715" t="str">
        <f t="shared" si="70"/>
        <v>December</v>
      </c>
      <c r="O715" t="str">
        <f>IFERROR(VLOOKUP(N715,FiscalYear[#All],2,0)," ")</f>
        <v>Q1</v>
      </c>
      <c r="P715" t="str">
        <f t="shared" si="71"/>
        <v>2017</v>
      </c>
    </row>
    <row r="716" spans="1:16" x14ac:dyDescent="0.35">
      <c r="A716" t="s">
        <v>1488</v>
      </c>
      <c r="B716" t="s">
        <v>1422</v>
      </c>
      <c r="C716" t="s">
        <v>1054</v>
      </c>
      <c r="D716" t="s">
        <v>27</v>
      </c>
      <c r="E716" t="s">
        <v>20</v>
      </c>
      <c r="F716" t="s">
        <v>1051</v>
      </c>
      <c r="G716" t="s">
        <v>47</v>
      </c>
      <c r="H716" s="1">
        <v>42940</v>
      </c>
      <c r="I716" s="1">
        <v>42976</v>
      </c>
      <c r="J716" s="17" t="str">
        <f t="shared" si="66"/>
        <v>Filled</v>
      </c>
      <c r="K716">
        <f t="shared" ca="1" si="67"/>
        <v>27</v>
      </c>
      <c r="L716" s="18">
        <f t="shared" ca="1" si="68"/>
        <v>36</v>
      </c>
      <c r="M716" t="str">
        <f t="shared" si="69"/>
        <v>2017</v>
      </c>
      <c r="N716" t="str">
        <f t="shared" si="70"/>
        <v>August</v>
      </c>
      <c r="O716" t="str">
        <f>IFERROR(VLOOKUP(N716,FiscalYear[#All],2,0)," ")</f>
        <v>Q4</v>
      </c>
      <c r="P716" t="str">
        <f t="shared" si="71"/>
        <v>2017</v>
      </c>
    </row>
    <row r="717" spans="1:16" x14ac:dyDescent="0.35">
      <c r="A717" t="s">
        <v>1489</v>
      </c>
      <c r="B717" t="s">
        <v>1490</v>
      </c>
      <c r="C717" t="s">
        <v>1054</v>
      </c>
      <c r="D717" t="s">
        <v>27</v>
      </c>
      <c r="E717" t="s">
        <v>20</v>
      </c>
      <c r="F717" t="s">
        <v>1051</v>
      </c>
      <c r="G717" t="s">
        <v>22</v>
      </c>
      <c r="H717" s="1">
        <v>42942</v>
      </c>
      <c r="I717" s="1">
        <v>43013</v>
      </c>
      <c r="J717" s="17" t="str">
        <f t="shared" si="66"/>
        <v>Filled</v>
      </c>
      <c r="K717">
        <f t="shared" ca="1" si="67"/>
        <v>52</v>
      </c>
      <c r="L717" s="18">
        <f t="shared" ca="1" si="68"/>
        <v>71</v>
      </c>
      <c r="M717" t="str">
        <f t="shared" si="69"/>
        <v>2017</v>
      </c>
      <c r="N717" t="str">
        <f t="shared" si="70"/>
        <v>October</v>
      </c>
      <c r="O717" t="str">
        <f>IFERROR(VLOOKUP(N717,FiscalYear[#All],2,0)," ")</f>
        <v>Q1</v>
      </c>
      <c r="P717" t="str">
        <f t="shared" si="71"/>
        <v>2017</v>
      </c>
    </row>
    <row r="718" spans="1:16" x14ac:dyDescent="0.35">
      <c r="A718" t="s">
        <v>1491</v>
      </c>
      <c r="B718" t="s">
        <v>1492</v>
      </c>
      <c r="C718" t="s">
        <v>1493</v>
      </c>
      <c r="D718" t="s">
        <v>126</v>
      </c>
      <c r="E718" t="s">
        <v>20</v>
      </c>
      <c r="F718" t="s">
        <v>1478</v>
      </c>
      <c r="G718" t="s">
        <v>22</v>
      </c>
      <c r="H718" s="1">
        <v>42947</v>
      </c>
      <c r="I718" s="1">
        <v>42991</v>
      </c>
      <c r="J718" s="17" t="str">
        <f t="shared" si="66"/>
        <v>Filled</v>
      </c>
      <c r="K718">
        <f t="shared" ca="1" si="67"/>
        <v>33</v>
      </c>
      <c r="L718" s="18">
        <f t="shared" ca="1" si="68"/>
        <v>44</v>
      </c>
      <c r="M718" t="str">
        <f t="shared" si="69"/>
        <v>2017</v>
      </c>
      <c r="N718" t="str">
        <f t="shared" si="70"/>
        <v>September</v>
      </c>
      <c r="O718" t="str">
        <f>IFERROR(VLOOKUP(N718,FiscalYear[#All],2,0)," ")</f>
        <v>Q4</v>
      </c>
      <c r="P718" t="str">
        <f t="shared" si="71"/>
        <v>2017</v>
      </c>
    </row>
    <row r="719" spans="1:16" x14ac:dyDescent="0.35">
      <c r="A719" t="s">
        <v>1494</v>
      </c>
      <c r="B719" t="s">
        <v>1495</v>
      </c>
      <c r="C719" t="s">
        <v>1126</v>
      </c>
      <c r="D719" t="s">
        <v>27</v>
      </c>
      <c r="E719" t="s">
        <v>20</v>
      </c>
      <c r="F719" t="s">
        <v>1059</v>
      </c>
      <c r="G719" t="s">
        <v>22</v>
      </c>
      <c r="H719" s="1">
        <v>42950</v>
      </c>
      <c r="I719" s="1">
        <v>43043</v>
      </c>
      <c r="J719" s="17" t="str">
        <f t="shared" si="66"/>
        <v>Filled</v>
      </c>
      <c r="K719">
        <f t="shared" ca="1" si="67"/>
        <v>67</v>
      </c>
      <c r="L719" s="18">
        <f t="shared" ca="1" si="68"/>
        <v>93</v>
      </c>
      <c r="M719" t="str">
        <f t="shared" si="69"/>
        <v>2017</v>
      </c>
      <c r="N719" t="str">
        <f t="shared" si="70"/>
        <v>November</v>
      </c>
      <c r="O719" t="str">
        <f>IFERROR(VLOOKUP(N719,FiscalYear[#All],2,0)," ")</f>
        <v>Q1</v>
      </c>
      <c r="P719" t="str">
        <f t="shared" si="71"/>
        <v>2017</v>
      </c>
    </row>
    <row r="720" spans="1:16" x14ac:dyDescent="0.35">
      <c r="A720" t="s">
        <v>1496</v>
      </c>
      <c r="B720" t="s">
        <v>1053</v>
      </c>
      <c r="C720" t="s">
        <v>1054</v>
      </c>
      <c r="D720" t="s">
        <v>27</v>
      </c>
      <c r="E720" t="s">
        <v>20</v>
      </c>
      <c r="F720" t="s">
        <v>1055</v>
      </c>
      <c r="G720" t="s">
        <v>47</v>
      </c>
      <c r="H720" s="1">
        <v>42951</v>
      </c>
      <c r="I720" s="1">
        <v>43062</v>
      </c>
      <c r="J720" s="17" t="str">
        <f t="shared" si="66"/>
        <v>Filled</v>
      </c>
      <c r="K720">
        <f t="shared" ca="1" si="67"/>
        <v>80</v>
      </c>
      <c r="L720" s="18">
        <f t="shared" ca="1" si="68"/>
        <v>111</v>
      </c>
      <c r="M720" t="str">
        <f t="shared" si="69"/>
        <v>2017</v>
      </c>
      <c r="N720" t="str">
        <f t="shared" si="70"/>
        <v>November</v>
      </c>
      <c r="O720" t="str">
        <f>IFERROR(VLOOKUP(N720,FiscalYear[#All],2,0)," ")</f>
        <v>Q1</v>
      </c>
      <c r="P720" t="str">
        <f t="shared" si="71"/>
        <v>2017</v>
      </c>
    </row>
    <row r="721" spans="1:16" x14ac:dyDescent="0.35">
      <c r="A721" t="s">
        <v>1497</v>
      </c>
      <c r="B721" t="s">
        <v>1498</v>
      </c>
      <c r="C721" t="s">
        <v>1126</v>
      </c>
      <c r="D721" t="s">
        <v>27</v>
      </c>
      <c r="E721" t="s">
        <v>20</v>
      </c>
      <c r="F721" t="s">
        <v>1059</v>
      </c>
      <c r="G721" t="s">
        <v>22</v>
      </c>
      <c r="H721" s="1">
        <v>42951</v>
      </c>
      <c r="I721" s="1">
        <v>43070</v>
      </c>
      <c r="J721" s="17" t="str">
        <f t="shared" si="66"/>
        <v>Filled</v>
      </c>
      <c r="K721">
        <f t="shared" ca="1" si="67"/>
        <v>86</v>
      </c>
      <c r="L721" s="18">
        <f t="shared" ca="1" si="68"/>
        <v>119</v>
      </c>
      <c r="M721" t="str">
        <f t="shared" si="69"/>
        <v>2017</v>
      </c>
      <c r="N721" t="str">
        <f t="shared" si="70"/>
        <v>December</v>
      </c>
      <c r="O721" t="str">
        <f>IFERROR(VLOOKUP(N721,FiscalYear[#All],2,0)," ")</f>
        <v>Q1</v>
      </c>
      <c r="P721" t="str">
        <f t="shared" si="71"/>
        <v>2017</v>
      </c>
    </row>
    <row r="722" spans="1:16" x14ac:dyDescent="0.35">
      <c r="A722" t="s">
        <v>1499</v>
      </c>
      <c r="B722" t="s">
        <v>1053</v>
      </c>
      <c r="C722" t="s">
        <v>1054</v>
      </c>
      <c r="D722" t="s">
        <v>27</v>
      </c>
      <c r="E722" t="s">
        <v>20</v>
      </c>
      <c r="F722" t="s">
        <v>1055</v>
      </c>
      <c r="G722" t="s">
        <v>117</v>
      </c>
      <c r="H722" s="1">
        <v>42954</v>
      </c>
      <c r="I722" s="1">
        <v>43024</v>
      </c>
      <c r="J722" s="17" t="str">
        <f t="shared" si="66"/>
        <v>Filled</v>
      </c>
      <c r="K722">
        <f t="shared" ca="1" si="67"/>
        <v>51</v>
      </c>
      <c r="L722" s="18">
        <f t="shared" ca="1" si="68"/>
        <v>70</v>
      </c>
      <c r="M722" t="str">
        <f t="shared" si="69"/>
        <v>2017</v>
      </c>
      <c r="N722" t="str">
        <f t="shared" si="70"/>
        <v>October</v>
      </c>
      <c r="O722" t="str">
        <f>IFERROR(VLOOKUP(N722,FiscalYear[#All],2,0)," ")</f>
        <v>Q1</v>
      </c>
      <c r="P722" t="str">
        <f t="shared" si="71"/>
        <v>2017</v>
      </c>
    </row>
    <row r="723" spans="1:16" x14ac:dyDescent="0.35">
      <c r="A723" t="s">
        <v>1500</v>
      </c>
      <c r="B723" t="s">
        <v>1501</v>
      </c>
      <c r="C723" t="s">
        <v>1078</v>
      </c>
      <c r="D723" t="s">
        <v>27</v>
      </c>
      <c r="E723" t="s">
        <v>20</v>
      </c>
      <c r="F723" t="s">
        <v>1055</v>
      </c>
      <c r="G723" t="s">
        <v>22</v>
      </c>
      <c r="H723" s="1">
        <v>42954</v>
      </c>
      <c r="I723" s="1">
        <v>43033</v>
      </c>
      <c r="J723" s="17" t="str">
        <f t="shared" si="66"/>
        <v>Filled</v>
      </c>
      <c r="K723">
        <f t="shared" ca="1" si="67"/>
        <v>58</v>
      </c>
      <c r="L723" s="18">
        <f t="shared" ca="1" si="68"/>
        <v>79</v>
      </c>
      <c r="M723" t="str">
        <f t="shared" si="69"/>
        <v>2017</v>
      </c>
      <c r="N723" t="str">
        <f t="shared" si="70"/>
        <v>October</v>
      </c>
      <c r="O723" t="str">
        <f>IFERROR(VLOOKUP(N723,FiscalYear[#All],2,0)," ")</f>
        <v>Q1</v>
      </c>
      <c r="P723" t="str">
        <f t="shared" si="71"/>
        <v>2017</v>
      </c>
    </row>
    <row r="724" spans="1:16" x14ac:dyDescent="0.35">
      <c r="A724" t="s">
        <v>1502</v>
      </c>
      <c r="B724" t="s">
        <v>1503</v>
      </c>
      <c r="C724" t="s">
        <v>1054</v>
      </c>
      <c r="D724" t="s">
        <v>27</v>
      </c>
      <c r="E724" t="s">
        <v>20</v>
      </c>
      <c r="F724" t="s">
        <v>1051</v>
      </c>
      <c r="G724" t="s">
        <v>22</v>
      </c>
      <c r="H724" s="1">
        <v>42955</v>
      </c>
      <c r="I724" s="1">
        <v>43013</v>
      </c>
      <c r="J724" s="17" t="str">
        <f t="shared" si="66"/>
        <v>Filled</v>
      </c>
      <c r="K724">
        <f t="shared" ca="1" si="67"/>
        <v>43</v>
      </c>
      <c r="L724" s="18">
        <f t="shared" ca="1" si="68"/>
        <v>58</v>
      </c>
      <c r="M724" t="str">
        <f t="shared" si="69"/>
        <v>2017</v>
      </c>
      <c r="N724" t="str">
        <f t="shared" si="70"/>
        <v>October</v>
      </c>
      <c r="O724" t="str">
        <f>IFERROR(VLOOKUP(N724,FiscalYear[#All],2,0)," ")</f>
        <v>Q1</v>
      </c>
      <c r="P724" t="str">
        <f t="shared" si="71"/>
        <v>2017</v>
      </c>
    </row>
    <row r="725" spans="1:16" x14ac:dyDescent="0.35">
      <c r="A725" t="s">
        <v>1504</v>
      </c>
      <c r="B725" t="s">
        <v>1505</v>
      </c>
      <c r="C725" t="s">
        <v>1054</v>
      </c>
      <c r="D725" t="s">
        <v>27</v>
      </c>
      <c r="E725" t="s">
        <v>20</v>
      </c>
      <c r="F725" t="s">
        <v>1051</v>
      </c>
      <c r="G725" t="s">
        <v>22</v>
      </c>
      <c r="H725" s="1">
        <v>42955</v>
      </c>
      <c r="I725" s="1">
        <v>43089</v>
      </c>
      <c r="J725" s="17" t="str">
        <f t="shared" si="66"/>
        <v>Filled</v>
      </c>
      <c r="K725">
        <f t="shared" ca="1" si="67"/>
        <v>97</v>
      </c>
      <c r="L725" s="18">
        <f t="shared" ca="1" si="68"/>
        <v>134</v>
      </c>
      <c r="M725" t="str">
        <f t="shared" si="69"/>
        <v>2017</v>
      </c>
      <c r="N725" t="str">
        <f t="shared" si="70"/>
        <v>December</v>
      </c>
      <c r="O725" t="str">
        <f>IFERROR(VLOOKUP(N725,FiscalYear[#All],2,0)," ")</f>
        <v>Q1</v>
      </c>
      <c r="P725" t="str">
        <f t="shared" si="71"/>
        <v>2017</v>
      </c>
    </row>
    <row r="726" spans="1:16" x14ac:dyDescent="0.35">
      <c r="A726" t="s">
        <v>1506</v>
      </c>
      <c r="B726" t="s">
        <v>1507</v>
      </c>
      <c r="C726" t="s">
        <v>1058</v>
      </c>
      <c r="D726" t="s">
        <v>27</v>
      </c>
      <c r="E726" t="s">
        <v>20</v>
      </c>
      <c r="F726" t="s">
        <v>1059</v>
      </c>
      <c r="G726" t="s">
        <v>22</v>
      </c>
      <c r="H726" s="1">
        <v>42956</v>
      </c>
      <c r="I726" s="1">
        <v>43018</v>
      </c>
      <c r="J726" s="17" t="str">
        <f t="shared" si="66"/>
        <v>Filled</v>
      </c>
      <c r="K726">
        <f t="shared" ca="1" si="67"/>
        <v>45</v>
      </c>
      <c r="L726" s="18">
        <f t="shared" ca="1" si="68"/>
        <v>62</v>
      </c>
      <c r="M726" t="str">
        <f t="shared" si="69"/>
        <v>2017</v>
      </c>
      <c r="N726" t="str">
        <f t="shared" si="70"/>
        <v>October</v>
      </c>
      <c r="O726" t="str">
        <f>IFERROR(VLOOKUP(N726,FiscalYear[#All],2,0)," ")</f>
        <v>Q1</v>
      </c>
      <c r="P726" t="str">
        <f t="shared" si="71"/>
        <v>2017</v>
      </c>
    </row>
    <row r="727" spans="1:16" x14ac:dyDescent="0.35">
      <c r="A727" t="s">
        <v>1508</v>
      </c>
      <c r="B727" t="s">
        <v>1509</v>
      </c>
      <c r="C727" t="s">
        <v>1054</v>
      </c>
      <c r="D727" t="s">
        <v>27</v>
      </c>
      <c r="E727" t="s">
        <v>20</v>
      </c>
      <c r="F727" t="s">
        <v>1051</v>
      </c>
      <c r="G727" t="s">
        <v>47</v>
      </c>
      <c r="H727" s="1">
        <v>42961</v>
      </c>
      <c r="I727" s="1">
        <v>43039</v>
      </c>
      <c r="J727" s="17" t="str">
        <f t="shared" si="66"/>
        <v>Filled</v>
      </c>
      <c r="K727">
        <f t="shared" ca="1" si="67"/>
        <v>57</v>
      </c>
      <c r="L727" s="18">
        <f t="shared" ca="1" si="68"/>
        <v>78</v>
      </c>
      <c r="M727" t="str">
        <f t="shared" si="69"/>
        <v>2017</v>
      </c>
      <c r="N727" t="str">
        <f t="shared" si="70"/>
        <v>October</v>
      </c>
      <c r="O727" t="str">
        <f>IFERROR(VLOOKUP(N727,FiscalYear[#All],2,0)," ")</f>
        <v>Q1</v>
      </c>
      <c r="P727" t="str">
        <f t="shared" si="71"/>
        <v>2017</v>
      </c>
    </row>
    <row r="728" spans="1:16" x14ac:dyDescent="0.35">
      <c r="A728" t="s">
        <v>1510</v>
      </c>
      <c r="B728" t="s">
        <v>1511</v>
      </c>
      <c r="C728" t="s">
        <v>1058</v>
      </c>
      <c r="D728" t="s">
        <v>27</v>
      </c>
      <c r="E728" t="s">
        <v>20</v>
      </c>
      <c r="F728" t="s">
        <v>1059</v>
      </c>
      <c r="G728" t="s">
        <v>156</v>
      </c>
      <c r="H728" s="1">
        <v>42961</v>
      </c>
      <c r="I728" s="1">
        <v>43063</v>
      </c>
      <c r="J728" s="17" t="str">
        <f t="shared" si="66"/>
        <v>Filled</v>
      </c>
      <c r="K728">
        <f t="shared" ca="1" si="67"/>
        <v>75</v>
      </c>
      <c r="L728" s="18">
        <f t="shared" ca="1" si="68"/>
        <v>102</v>
      </c>
      <c r="M728" t="str">
        <f t="shared" si="69"/>
        <v>2017</v>
      </c>
      <c r="N728" t="str">
        <f t="shared" si="70"/>
        <v>November</v>
      </c>
      <c r="O728" t="str">
        <f>IFERROR(VLOOKUP(N728,FiscalYear[#All],2,0)," ")</f>
        <v>Q1</v>
      </c>
      <c r="P728" t="str">
        <f t="shared" si="71"/>
        <v>2017</v>
      </c>
    </row>
    <row r="729" spans="1:16" x14ac:dyDescent="0.35">
      <c r="A729" t="s">
        <v>1512</v>
      </c>
      <c r="B729" t="s">
        <v>1302</v>
      </c>
      <c r="C729" t="s">
        <v>1062</v>
      </c>
      <c r="D729" t="s">
        <v>27</v>
      </c>
      <c r="E729" t="s">
        <v>20</v>
      </c>
      <c r="F729" t="s">
        <v>1051</v>
      </c>
      <c r="G729" t="s">
        <v>22</v>
      </c>
      <c r="H729" s="1">
        <v>42962</v>
      </c>
      <c r="I729" s="1">
        <v>43078</v>
      </c>
      <c r="J729" s="17" t="str">
        <f t="shared" si="66"/>
        <v>Filled</v>
      </c>
      <c r="K729">
        <f t="shared" ca="1" si="67"/>
        <v>84</v>
      </c>
      <c r="L729" s="18">
        <f t="shared" ca="1" si="68"/>
        <v>116</v>
      </c>
      <c r="M729" t="str">
        <f t="shared" si="69"/>
        <v>2017</v>
      </c>
      <c r="N729" t="str">
        <f t="shared" si="70"/>
        <v>December</v>
      </c>
      <c r="O729" t="str">
        <f>IFERROR(VLOOKUP(N729,FiscalYear[#All],2,0)," ")</f>
        <v>Q1</v>
      </c>
      <c r="P729" t="str">
        <f t="shared" si="71"/>
        <v>2017</v>
      </c>
    </row>
    <row r="730" spans="1:16" x14ac:dyDescent="0.35">
      <c r="A730" t="s">
        <v>1513</v>
      </c>
      <c r="B730" t="s">
        <v>1514</v>
      </c>
      <c r="C730" t="s">
        <v>1071</v>
      </c>
      <c r="D730" t="s">
        <v>27</v>
      </c>
      <c r="E730" t="s">
        <v>20</v>
      </c>
      <c r="F730" t="s">
        <v>1059</v>
      </c>
      <c r="G730" t="s">
        <v>156</v>
      </c>
      <c r="H730" s="1">
        <v>42962</v>
      </c>
      <c r="I730" s="1">
        <v>43002</v>
      </c>
      <c r="J730" s="17" t="str">
        <f t="shared" si="66"/>
        <v>Filled</v>
      </c>
      <c r="K730">
        <f t="shared" ca="1" si="67"/>
        <v>29</v>
      </c>
      <c r="L730" s="18">
        <f t="shared" ca="1" si="68"/>
        <v>40</v>
      </c>
      <c r="M730" t="str">
        <f t="shared" si="69"/>
        <v>2017</v>
      </c>
      <c r="N730" t="str">
        <f t="shared" si="70"/>
        <v>September</v>
      </c>
      <c r="O730" t="str">
        <f>IFERROR(VLOOKUP(N730,FiscalYear[#All],2,0)," ")</f>
        <v>Q4</v>
      </c>
      <c r="P730" t="str">
        <f t="shared" si="71"/>
        <v>2017</v>
      </c>
    </row>
    <row r="731" spans="1:16" x14ac:dyDescent="0.35">
      <c r="A731" t="s">
        <v>1515</v>
      </c>
      <c r="B731" t="s">
        <v>1516</v>
      </c>
      <c r="C731" t="s">
        <v>1054</v>
      </c>
      <c r="D731" t="s">
        <v>27</v>
      </c>
      <c r="E731" t="s">
        <v>20</v>
      </c>
      <c r="F731" t="s">
        <v>1051</v>
      </c>
      <c r="G731" t="s">
        <v>22</v>
      </c>
      <c r="H731" s="1">
        <v>42962</v>
      </c>
      <c r="I731" s="1">
        <v>43053</v>
      </c>
      <c r="J731" s="17" t="str">
        <f t="shared" si="66"/>
        <v>Filled</v>
      </c>
      <c r="K731">
        <f t="shared" ca="1" si="67"/>
        <v>66</v>
      </c>
      <c r="L731" s="18">
        <f t="shared" ca="1" si="68"/>
        <v>91</v>
      </c>
      <c r="M731" t="str">
        <f t="shared" si="69"/>
        <v>2017</v>
      </c>
      <c r="N731" t="str">
        <f t="shared" si="70"/>
        <v>November</v>
      </c>
      <c r="O731" t="str">
        <f>IFERROR(VLOOKUP(N731,FiscalYear[#All],2,0)," ")</f>
        <v>Q1</v>
      </c>
      <c r="P731" t="str">
        <f t="shared" si="71"/>
        <v>2017</v>
      </c>
    </row>
    <row r="732" spans="1:16" x14ac:dyDescent="0.35">
      <c r="A732" t="s">
        <v>1517</v>
      </c>
      <c r="B732" t="s">
        <v>1518</v>
      </c>
      <c r="C732" t="s">
        <v>1054</v>
      </c>
      <c r="D732" t="s">
        <v>27</v>
      </c>
      <c r="E732" t="s">
        <v>20</v>
      </c>
      <c r="F732" t="s">
        <v>1051</v>
      </c>
      <c r="G732" t="s">
        <v>117</v>
      </c>
      <c r="H732" s="1">
        <v>42964</v>
      </c>
      <c r="I732" s="1">
        <v>43026</v>
      </c>
      <c r="J732" s="17" t="str">
        <f t="shared" si="66"/>
        <v>Filled</v>
      </c>
      <c r="K732">
        <f t="shared" ca="1" si="67"/>
        <v>45</v>
      </c>
      <c r="L732" s="18">
        <f t="shared" ca="1" si="68"/>
        <v>62</v>
      </c>
      <c r="M732" t="str">
        <f t="shared" si="69"/>
        <v>2017</v>
      </c>
      <c r="N732" t="str">
        <f t="shared" si="70"/>
        <v>October</v>
      </c>
      <c r="O732" t="str">
        <f>IFERROR(VLOOKUP(N732,FiscalYear[#All],2,0)," ")</f>
        <v>Q1</v>
      </c>
      <c r="P732" t="str">
        <f t="shared" si="71"/>
        <v>2017</v>
      </c>
    </row>
    <row r="733" spans="1:16" x14ac:dyDescent="0.35">
      <c r="A733" t="s">
        <v>1519</v>
      </c>
      <c r="B733" t="s">
        <v>1448</v>
      </c>
      <c r="C733" t="s">
        <v>1078</v>
      </c>
      <c r="D733" t="s">
        <v>27</v>
      </c>
      <c r="E733" t="s">
        <v>20</v>
      </c>
      <c r="F733" t="s">
        <v>1055</v>
      </c>
      <c r="G733" t="s">
        <v>117</v>
      </c>
      <c r="H733" s="1">
        <v>42969</v>
      </c>
      <c r="I733" s="1" t="s">
        <v>23</v>
      </c>
      <c r="J733" s="17" t="str">
        <f t="shared" si="66"/>
        <v>Open</v>
      </c>
      <c r="K733">
        <f t="shared" ca="1" si="67"/>
        <v>1402</v>
      </c>
      <c r="L733" s="18">
        <f t="shared" ca="1" si="68"/>
        <v>1961.4963288194413</v>
      </c>
      <c r="M733" t="str">
        <f t="shared" si="69"/>
        <v/>
      </c>
      <c r="N733" t="str">
        <f t="shared" si="70"/>
        <v/>
      </c>
      <c r="O733" t="str">
        <f>IFERROR(VLOOKUP(N733,FiscalYear[#All],2,0)," ")</f>
        <v xml:space="preserve"> </v>
      </c>
      <c r="P733" t="str">
        <f t="shared" si="71"/>
        <v/>
      </c>
    </row>
    <row r="734" spans="1:16" x14ac:dyDescent="0.35">
      <c r="A734" t="s">
        <v>1520</v>
      </c>
      <c r="B734" t="s">
        <v>1521</v>
      </c>
      <c r="C734" t="s">
        <v>1078</v>
      </c>
      <c r="D734" t="s">
        <v>27</v>
      </c>
      <c r="E734" t="s">
        <v>20</v>
      </c>
      <c r="F734" t="s">
        <v>1055</v>
      </c>
      <c r="G734" t="s">
        <v>22</v>
      </c>
      <c r="H734" s="1">
        <v>42969</v>
      </c>
      <c r="I734" s="1">
        <v>43014</v>
      </c>
      <c r="J734" s="17" t="str">
        <f t="shared" si="66"/>
        <v>Filled</v>
      </c>
      <c r="K734">
        <f t="shared" ca="1" si="67"/>
        <v>34</v>
      </c>
      <c r="L734" s="18">
        <f t="shared" ca="1" si="68"/>
        <v>45</v>
      </c>
      <c r="M734" t="str">
        <f t="shared" si="69"/>
        <v>2017</v>
      </c>
      <c r="N734" t="str">
        <f t="shared" si="70"/>
        <v>October</v>
      </c>
      <c r="O734" t="str">
        <f>IFERROR(VLOOKUP(N734,FiscalYear[#All],2,0)," ")</f>
        <v>Q1</v>
      </c>
      <c r="P734" t="str">
        <f t="shared" si="71"/>
        <v>2017</v>
      </c>
    </row>
    <row r="735" spans="1:16" x14ac:dyDescent="0.35">
      <c r="A735" t="s">
        <v>1522</v>
      </c>
      <c r="B735" t="s">
        <v>1523</v>
      </c>
      <c r="C735" t="s">
        <v>1078</v>
      </c>
      <c r="D735" t="s">
        <v>27</v>
      </c>
      <c r="E735" t="s">
        <v>20</v>
      </c>
      <c r="F735" t="s">
        <v>1055</v>
      </c>
      <c r="G735" t="s">
        <v>156</v>
      </c>
      <c r="H735" s="1">
        <v>42969</v>
      </c>
      <c r="I735" s="1">
        <v>42984</v>
      </c>
      <c r="J735" s="17" t="str">
        <f t="shared" si="66"/>
        <v>Filled</v>
      </c>
      <c r="K735">
        <f t="shared" ca="1" si="67"/>
        <v>12</v>
      </c>
      <c r="L735" s="18">
        <f t="shared" ca="1" si="68"/>
        <v>15</v>
      </c>
      <c r="M735" t="str">
        <f t="shared" si="69"/>
        <v>2017</v>
      </c>
      <c r="N735" t="str">
        <f t="shared" si="70"/>
        <v>September</v>
      </c>
      <c r="O735" t="str">
        <f>IFERROR(VLOOKUP(N735,FiscalYear[#All],2,0)," ")</f>
        <v>Q4</v>
      </c>
      <c r="P735" t="str">
        <f t="shared" si="71"/>
        <v>2017</v>
      </c>
    </row>
    <row r="736" spans="1:16" x14ac:dyDescent="0.35">
      <c r="A736" t="s">
        <v>1524</v>
      </c>
      <c r="B736" t="s">
        <v>1503</v>
      </c>
      <c r="C736" t="s">
        <v>1054</v>
      </c>
      <c r="D736" t="s">
        <v>27</v>
      </c>
      <c r="E736" t="s">
        <v>20</v>
      </c>
      <c r="F736" t="s">
        <v>1051</v>
      </c>
      <c r="G736" t="s">
        <v>22</v>
      </c>
      <c r="H736" s="1">
        <v>42971</v>
      </c>
      <c r="I736" s="1">
        <v>43083</v>
      </c>
      <c r="J736" s="17" t="str">
        <f t="shared" si="66"/>
        <v>Filled</v>
      </c>
      <c r="K736">
        <f t="shared" ca="1" si="67"/>
        <v>81</v>
      </c>
      <c r="L736" s="18">
        <f t="shared" ca="1" si="68"/>
        <v>112</v>
      </c>
      <c r="M736" t="str">
        <f t="shared" si="69"/>
        <v>2017</v>
      </c>
      <c r="N736" t="str">
        <f t="shared" si="70"/>
        <v>December</v>
      </c>
      <c r="O736" t="str">
        <f>IFERROR(VLOOKUP(N736,FiscalYear[#All],2,0)," ")</f>
        <v>Q1</v>
      </c>
      <c r="P736" t="str">
        <f t="shared" si="71"/>
        <v>2017</v>
      </c>
    </row>
    <row r="737" spans="1:16" x14ac:dyDescent="0.35">
      <c r="A737" t="s">
        <v>1525</v>
      </c>
      <c r="B737" t="s">
        <v>1526</v>
      </c>
      <c r="C737" t="s">
        <v>1054</v>
      </c>
      <c r="D737" t="s">
        <v>27</v>
      </c>
      <c r="E737" t="s">
        <v>20</v>
      </c>
      <c r="F737" t="s">
        <v>1051</v>
      </c>
      <c r="G737" t="s">
        <v>117</v>
      </c>
      <c r="H737" s="1">
        <v>42971</v>
      </c>
      <c r="I737" s="1">
        <v>43041</v>
      </c>
      <c r="J737" s="17" t="str">
        <f t="shared" si="66"/>
        <v>Filled</v>
      </c>
      <c r="K737">
        <f t="shared" ca="1" si="67"/>
        <v>51</v>
      </c>
      <c r="L737" s="18">
        <f t="shared" ca="1" si="68"/>
        <v>70</v>
      </c>
      <c r="M737" t="str">
        <f t="shared" si="69"/>
        <v>2017</v>
      </c>
      <c r="N737" t="str">
        <f t="shared" si="70"/>
        <v>November</v>
      </c>
      <c r="O737" t="str">
        <f>IFERROR(VLOOKUP(N737,FiscalYear[#All],2,0)," ")</f>
        <v>Q1</v>
      </c>
      <c r="P737" t="str">
        <f t="shared" si="71"/>
        <v>2017</v>
      </c>
    </row>
    <row r="738" spans="1:16" x14ac:dyDescent="0.35">
      <c r="A738" t="s">
        <v>1527</v>
      </c>
      <c r="B738" t="s">
        <v>1528</v>
      </c>
      <c r="C738" t="s">
        <v>1529</v>
      </c>
      <c r="D738" t="s">
        <v>71</v>
      </c>
      <c r="E738" t="s">
        <v>20</v>
      </c>
      <c r="F738" t="s">
        <v>1478</v>
      </c>
      <c r="G738" t="s">
        <v>22</v>
      </c>
      <c r="H738" s="1">
        <v>42972</v>
      </c>
      <c r="I738" s="1">
        <v>42986</v>
      </c>
      <c r="J738" s="17" t="str">
        <f t="shared" si="66"/>
        <v>Filled</v>
      </c>
      <c r="K738">
        <f t="shared" ca="1" si="67"/>
        <v>11</v>
      </c>
      <c r="L738" s="18">
        <f t="shared" ca="1" si="68"/>
        <v>14</v>
      </c>
      <c r="M738" t="str">
        <f t="shared" si="69"/>
        <v>2017</v>
      </c>
      <c r="N738" t="str">
        <f t="shared" si="70"/>
        <v>September</v>
      </c>
      <c r="O738" t="str">
        <f>IFERROR(VLOOKUP(N738,FiscalYear[#All],2,0)," ")</f>
        <v>Q4</v>
      </c>
      <c r="P738" t="str">
        <f t="shared" si="71"/>
        <v>2017</v>
      </c>
    </row>
    <row r="739" spans="1:16" x14ac:dyDescent="0.35">
      <c r="A739" t="s">
        <v>1530</v>
      </c>
      <c r="B739" t="s">
        <v>1531</v>
      </c>
      <c r="C739" t="s">
        <v>1287</v>
      </c>
      <c r="D739" t="s">
        <v>27</v>
      </c>
      <c r="E739" t="s">
        <v>20</v>
      </c>
      <c r="F739" t="s">
        <v>1059</v>
      </c>
      <c r="G739" t="s">
        <v>156</v>
      </c>
      <c r="H739" s="1">
        <v>42972</v>
      </c>
      <c r="I739" s="1">
        <v>43000</v>
      </c>
      <c r="J739" s="17" t="str">
        <f t="shared" si="66"/>
        <v>Filled</v>
      </c>
      <c r="K739">
        <f t="shared" ca="1" si="67"/>
        <v>21</v>
      </c>
      <c r="L739" s="18">
        <f t="shared" ca="1" si="68"/>
        <v>28</v>
      </c>
      <c r="M739" t="str">
        <f t="shared" si="69"/>
        <v>2017</v>
      </c>
      <c r="N739" t="str">
        <f t="shared" si="70"/>
        <v>September</v>
      </c>
      <c r="O739" t="str">
        <f>IFERROR(VLOOKUP(N739,FiscalYear[#All],2,0)," ")</f>
        <v>Q4</v>
      </c>
      <c r="P739" t="str">
        <f t="shared" si="71"/>
        <v>2017</v>
      </c>
    </row>
    <row r="740" spans="1:16" x14ac:dyDescent="0.35">
      <c r="A740" t="s">
        <v>1532</v>
      </c>
      <c r="B740" t="s">
        <v>1533</v>
      </c>
      <c r="C740" t="s">
        <v>1054</v>
      </c>
      <c r="D740" t="s">
        <v>27</v>
      </c>
      <c r="E740" t="s">
        <v>20</v>
      </c>
      <c r="F740" t="s">
        <v>1051</v>
      </c>
      <c r="G740" t="s">
        <v>117</v>
      </c>
      <c r="H740" s="1">
        <v>42976</v>
      </c>
      <c r="I740" s="1">
        <v>43015</v>
      </c>
      <c r="J740" s="17" t="str">
        <f t="shared" si="66"/>
        <v>Filled</v>
      </c>
      <c r="K740">
        <f t="shared" ca="1" si="67"/>
        <v>29</v>
      </c>
      <c r="L740" s="18">
        <f t="shared" ca="1" si="68"/>
        <v>39</v>
      </c>
      <c r="M740" t="str">
        <f t="shared" si="69"/>
        <v>2017</v>
      </c>
      <c r="N740" t="str">
        <f t="shared" si="70"/>
        <v>October</v>
      </c>
      <c r="O740" t="str">
        <f>IFERROR(VLOOKUP(N740,FiscalYear[#All],2,0)," ")</f>
        <v>Q1</v>
      </c>
      <c r="P740" t="str">
        <f t="shared" si="71"/>
        <v>2017</v>
      </c>
    </row>
    <row r="741" spans="1:16" x14ac:dyDescent="0.35">
      <c r="A741" t="s">
        <v>1534</v>
      </c>
      <c r="B741" t="s">
        <v>1535</v>
      </c>
      <c r="C741" t="s">
        <v>1078</v>
      </c>
      <c r="D741" t="s">
        <v>27</v>
      </c>
      <c r="E741" t="s">
        <v>20</v>
      </c>
      <c r="F741" t="s">
        <v>1055</v>
      </c>
      <c r="G741" t="s">
        <v>22</v>
      </c>
      <c r="H741" s="1">
        <v>42982</v>
      </c>
      <c r="I741" s="1">
        <v>43078</v>
      </c>
      <c r="J741" s="17" t="str">
        <f t="shared" si="66"/>
        <v>Filled</v>
      </c>
      <c r="K741">
        <f t="shared" ca="1" si="67"/>
        <v>70</v>
      </c>
      <c r="L741" s="18">
        <f t="shared" ca="1" si="68"/>
        <v>96</v>
      </c>
      <c r="M741" t="str">
        <f t="shared" si="69"/>
        <v>2017</v>
      </c>
      <c r="N741" t="str">
        <f t="shared" si="70"/>
        <v>December</v>
      </c>
      <c r="O741" t="str">
        <f>IFERROR(VLOOKUP(N741,FiscalYear[#All],2,0)," ")</f>
        <v>Q1</v>
      </c>
      <c r="P741" t="str">
        <f t="shared" si="71"/>
        <v>2017</v>
      </c>
    </row>
    <row r="742" spans="1:16" x14ac:dyDescent="0.35">
      <c r="A742" t="s">
        <v>1536</v>
      </c>
      <c r="B742" t="s">
        <v>1149</v>
      </c>
      <c r="C742" t="s">
        <v>1054</v>
      </c>
      <c r="D742" t="s">
        <v>27</v>
      </c>
      <c r="E742" t="s">
        <v>20</v>
      </c>
      <c r="F742" t="s">
        <v>1051</v>
      </c>
      <c r="G742" t="s">
        <v>156</v>
      </c>
      <c r="H742" s="1">
        <v>42983</v>
      </c>
      <c r="I742" s="1">
        <v>43064</v>
      </c>
      <c r="J742" s="17" t="str">
        <f t="shared" si="66"/>
        <v>Filled</v>
      </c>
      <c r="K742">
        <f t="shared" ca="1" si="67"/>
        <v>59</v>
      </c>
      <c r="L742" s="18">
        <f t="shared" ca="1" si="68"/>
        <v>81</v>
      </c>
      <c r="M742" t="str">
        <f t="shared" si="69"/>
        <v>2017</v>
      </c>
      <c r="N742" t="str">
        <f t="shared" si="70"/>
        <v>November</v>
      </c>
      <c r="O742" t="str">
        <f>IFERROR(VLOOKUP(N742,FiscalYear[#All],2,0)," ")</f>
        <v>Q1</v>
      </c>
      <c r="P742" t="str">
        <f t="shared" si="71"/>
        <v>2017</v>
      </c>
    </row>
    <row r="743" spans="1:16" x14ac:dyDescent="0.35">
      <c r="A743" t="s">
        <v>1537</v>
      </c>
      <c r="B743" t="s">
        <v>1538</v>
      </c>
      <c r="C743" t="s">
        <v>1078</v>
      </c>
      <c r="D743" t="s">
        <v>27</v>
      </c>
      <c r="E743" t="s">
        <v>20</v>
      </c>
      <c r="F743" t="s">
        <v>1055</v>
      </c>
      <c r="G743" t="s">
        <v>156</v>
      </c>
      <c r="H743" s="1">
        <v>42983</v>
      </c>
      <c r="I743" s="1">
        <v>43028</v>
      </c>
      <c r="J743" s="17" t="str">
        <f t="shared" si="66"/>
        <v>Filled</v>
      </c>
      <c r="K743">
        <f t="shared" ca="1" si="67"/>
        <v>34</v>
      </c>
      <c r="L743" s="18">
        <f t="shared" ca="1" si="68"/>
        <v>45</v>
      </c>
      <c r="M743" t="str">
        <f t="shared" si="69"/>
        <v>2017</v>
      </c>
      <c r="N743" t="str">
        <f t="shared" si="70"/>
        <v>October</v>
      </c>
      <c r="O743" t="str">
        <f>IFERROR(VLOOKUP(N743,FiscalYear[#All],2,0)," ")</f>
        <v>Q1</v>
      </c>
      <c r="P743" t="str">
        <f t="shared" si="71"/>
        <v>2017</v>
      </c>
    </row>
    <row r="744" spans="1:16" x14ac:dyDescent="0.35">
      <c r="A744" t="s">
        <v>1539</v>
      </c>
      <c r="B744" t="s">
        <v>1149</v>
      </c>
      <c r="C744" t="s">
        <v>1054</v>
      </c>
      <c r="D744" t="s">
        <v>27</v>
      </c>
      <c r="E744" t="s">
        <v>20</v>
      </c>
      <c r="F744" t="s">
        <v>1051</v>
      </c>
      <c r="G744" t="s">
        <v>47</v>
      </c>
      <c r="H744" s="1">
        <v>42983</v>
      </c>
      <c r="I744" s="1">
        <v>43085</v>
      </c>
      <c r="J744" s="17" t="str">
        <f t="shared" si="66"/>
        <v>Filled</v>
      </c>
      <c r="K744">
        <f t="shared" ca="1" si="67"/>
        <v>74</v>
      </c>
      <c r="L744" s="18">
        <f t="shared" ca="1" si="68"/>
        <v>102</v>
      </c>
      <c r="M744" t="str">
        <f t="shared" si="69"/>
        <v>2017</v>
      </c>
      <c r="N744" t="str">
        <f t="shared" si="70"/>
        <v>December</v>
      </c>
      <c r="O744" t="str">
        <f>IFERROR(VLOOKUP(N744,FiscalYear[#All],2,0)," ")</f>
        <v>Q1</v>
      </c>
      <c r="P744" t="str">
        <f t="shared" si="71"/>
        <v>2017</v>
      </c>
    </row>
    <row r="745" spans="1:16" x14ac:dyDescent="0.35">
      <c r="A745" t="s">
        <v>1540</v>
      </c>
      <c r="B745" t="s">
        <v>1541</v>
      </c>
      <c r="C745" t="s">
        <v>1054</v>
      </c>
      <c r="D745" t="s">
        <v>27</v>
      </c>
      <c r="E745" t="s">
        <v>20</v>
      </c>
      <c r="F745" t="s">
        <v>1051</v>
      </c>
      <c r="G745" t="s">
        <v>22</v>
      </c>
      <c r="H745" s="1">
        <v>42986</v>
      </c>
      <c r="I745" s="1">
        <v>43097</v>
      </c>
      <c r="J745" s="17" t="str">
        <f t="shared" si="66"/>
        <v>Filled</v>
      </c>
      <c r="K745">
        <f t="shared" ca="1" si="67"/>
        <v>80</v>
      </c>
      <c r="L745" s="18">
        <f t="shared" ca="1" si="68"/>
        <v>111</v>
      </c>
      <c r="M745" t="str">
        <f t="shared" si="69"/>
        <v>2017</v>
      </c>
      <c r="N745" t="str">
        <f t="shared" si="70"/>
        <v>December</v>
      </c>
      <c r="O745" t="str">
        <f>IFERROR(VLOOKUP(N745,FiscalYear[#All],2,0)," ")</f>
        <v>Q1</v>
      </c>
      <c r="P745" t="str">
        <f t="shared" si="71"/>
        <v>2017</v>
      </c>
    </row>
    <row r="746" spans="1:16" x14ac:dyDescent="0.35">
      <c r="A746" t="s">
        <v>1542</v>
      </c>
      <c r="B746" t="s">
        <v>1312</v>
      </c>
      <c r="C746" t="s">
        <v>1054</v>
      </c>
      <c r="D746" t="s">
        <v>27</v>
      </c>
      <c r="E746" t="s">
        <v>20</v>
      </c>
      <c r="F746" t="s">
        <v>1051</v>
      </c>
      <c r="G746" t="s">
        <v>22</v>
      </c>
      <c r="H746" s="1">
        <v>42986</v>
      </c>
      <c r="I746" s="1">
        <v>43097</v>
      </c>
      <c r="J746" s="17" t="str">
        <f t="shared" si="66"/>
        <v>Filled</v>
      </c>
      <c r="K746">
        <f t="shared" ca="1" si="67"/>
        <v>80</v>
      </c>
      <c r="L746" s="18">
        <f t="shared" ca="1" si="68"/>
        <v>111</v>
      </c>
      <c r="M746" t="str">
        <f t="shared" si="69"/>
        <v>2017</v>
      </c>
      <c r="N746" t="str">
        <f t="shared" si="70"/>
        <v>December</v>
      </c>
      <c r="O746" t="str">
        <f>IFERROR(VLOOKUP(N746,FiscalYear[#All],2,0)," ")</f>
        <v>Q1</v>
      </c>
      <c r="P746" t="str">
        <f t="shared" si="71"/>
        <v>2017</v>
      </c>
    </row>
    <row r="747" spans="1:16" x14ac:dyDescent="0.35">
      <c r="A747" t="s">
        <v>1543</v>
      </c>
      <c r="B747" t="s">
        <v>1544</v>
      </c>
      <c r="C747" t="s">
        <v>1078</v>
      </c>
      <c r="D747" t="s">
        <v>27</v>
      </c>
      <c r="E747" t="s">
        <v>20</v>
      </c>
      <c r="F747" t="s">
        <v>1055</v>
      </c>
      <c r="G747" t="s">
        <v>22</v>
      </c>
      <c r="H747" s="1">
        <v>42986</v>
      </c>
      <c r="I747" s="1">
        <v>43086</v>
      </c>
      <c r="J747" s="17" t="str">
        <f t="shared" si="66"/>
        <v>Filled</v>
      </c>
      <c r="K747">
        <f t="shared" ca="1" si="67"/>
        <v>71</v>
      </c>
      <c r="L747" s="18">
        <f t="shared" ca="1" si="68"/>
        <v>100</v>
      </c>
      <c r="M747" t="str">
        <f t="shared" si="69"/>
        <v>2017</v>
      </c>
      <c r="N747" t="str">
        <f t="shared" si="70"/>
        <v>December</v>
      </c>
      <c r="O747" t="str">
        <f>IFERROR(VLOOKUP(N747,FiscalYear[#All],2,0)," ")</f>
        <v>Q1</v>
      </c>
      <c r="P747" t="str">
        <f t="shared" si="71"/>
        <v>2017</v>
      </c>
    </row>
    <row r="748" spans="1:16" x14ac:dyDescent="0.35">
      <c r="A748" t="s">
        <v>1545</v>
      </c>
      <c r="B748" t="s">
        <v>1546</v>
      </c>
      <c r="C748" t="s">
        <v>1054</v>
      </c>
      <c r="D748" t="s">
        <v>27</v>
      </c>
      <c r="E748" t="s">
        <v>20</v>
      </c>
      <c r="F748" t="s">
        <v>1051</v>
      </c>
      <c r="G748" t="s">
        <v>22</v>
      </c>
      <c r="H748" s="1">
        <v>42986</v>
      </c>
      <c r="I748" s="1">
        <v>43019</v>
      </c>
      <c r="J748" s="17" t="str">
        <f t="shared" si="66"/>
        <v>Filled</v>
      </c>
      <c r="K748">
        <f t="shared" ca="1" si="67"/>
        <v>24</v>
      </c>
      <c r="L748" s="18">
        <f t="shared" ca="1" si="68"/>
        <v>33</v>
      </c>
      <c r="M748" t="str">
        <f t="shared" si="69"/>
        <v>2017</v>
      </c>
      <c r="N748" t="str">
        <f t="shared" si="70"/>
        <v>October</v>
      </c>
      <c r="O748" t="str">
        <f>IFERROR(VLOOKUP(N748,FiscalYear[#All],2,0)," ")</f>
        <v>Q1</v>
      </c>
      <c r="P748" t="str">
        <f t="shared" si="71"/>
        <v>2017</v>
      </c>
    </row>
    <row r="749" spans="1:16" x14ac:dyDescent="0.35">
      <c r="A749" t="s">
        <v>1547</v>
      </c>
      <c r="B749" t="s">
        <v>819</v>
      </c>
      <c r="C749" t="s">
        <v>1054</v>
      </c>
      <c r="D749" t="s">
        <v>27</v>
      </c>
      <c r="E749" t="s">
        <v>20</v>
      </c>
      <c r="F749" t="s">
        <v>1051</v>
      </c>
      <c r="G749" t="s">
        <v>22</v>
      </c>
      <c r="H749" s="1">
        <v>42986</v>
      </c>
      <c r="I749" s="1">
        <v>43026</v>
      </c>
      <c r="J749" s="17" t="str">
        <f t="shared" si="66"/>
        <v>Filled</v>
      </c>
      <c r="K749">
        <f t="shared" ca="1" si="67"/>
        <v>29</v>
      </c>
      <c r="L749" s="18">
        <f t="shared" ca="1" si="68"/>
        <v>40</v>
      </c>
      <c r="M749" t="str">
        <f t="shared" si="69"/>
        <v>2017</v>
      </c>
      <c r="N749" t="str">
        <f t="shared" si="70"/>
        <v>October</v>
      </c>
      <c r="O749" t="str">
        <f>IFERROR(VLOOKUP(N749,FiscalYear[#All],2,0)," ")</f>
        <v>Q1</v>
      </c>
      <c r="P749" t="str">
        <f t="shared" si="71"/>
        <v>2017</v>
      </c>
    </row>
    <row r="750" spans="1:16" x14ac:dyDescent="0.35">
      <c r="A750" t="s">
        <v>1548</v>
      </c>
      <c r="B750" t="s">
        <v>1549</v>
      </c>
      <c r="C750" t="s">
        <v>1054</v>
      </c>
      <c r="D750" t="s">
        <v>27</v>
      </c>
      <c r="E750" t="s">
        <v>20</v>
      </c>
      <c r="F750" t="s">
        <v>1051</v>
      </c>
      <c r="G750" t="s">
        <v>22</v>
      </c>
      <c r="H750" s="1">
        <v>42990</v>
      </c>
      <c r="I750" s="1">
        <v>43021</v>
      </c>
      <c r="J750" s="17" t="str">
        <f t="shared" si="66"/>
        <v>Filled</v>
      </c>
      <c r="K750">
        <f t="shared" ca="1" si="67"/>
        <v>24</v>
      </c>
      <c r="L750" s="18">
        <f t="shared" ca="1" si="68"/>
        <v>31</v>
      </c>
      <c r="M750" t="str">
        <f t="shared" si="69"/>
        <v>2017</v>
      </c>
      <c r="N750" t="str">
        <f t="shared" si="70"/>
        <v>October</v>
      </c>
      <c r="O750" t="str">
        <f>IFERROR(VLOOKUP(N750,FiscalYear[#All],2,0)," ")</f>
        <v>Q1</v>
      </c>
      <c r="P750" t="str">
        <f t="shared" si="71"/>
        <v>2017</v>
      </c>
    </row>
    <row r="751" spans="1:16" x14ac:dyDescent="0.35">
      <c r="A751" t="s">
        <v>1550</v>
      </c>
      <c r="B751" t="s">
        <v>1551</v>
      </c>
      <c r="C751" t="s">
        <v>1058</v>
      </c>
      <c r="D751" t="s">
        <v>27</v>
      </c>
      <c r="E751" t="s">
        <v>20</v>
      </c>
      <c r="F751" t="s">
        <v>1059</v>
      </c>
      <c r="G751" t="s">
        <v>22</v>
      </c>
      <c r="H751" s="1">
        <v>42992</v>
      </c>
      <c r="I751" s="1">
        <v>43037</v>
      </c>
      <c r="J751" s="17" t="str">
        <f t="shared" si="66"/>
        <v>Filled</v>
      </c>
      <c r="K751">
        <f t="shared" ca="1" si="67"/>
        <v>32</v>
      </c>
      <c r="L751" s="18">
        <f t="shared" ca="1" si="68"/>
        <v>45</v>
      </c>
      <c r="M751" t="str">
        <f t="shared" si="69"/>
        <v>2017</v>
      </c>
      <c r="N751" t="str">
        <f t="shared" si="70"/>
        <v>October</v>
      </c>
      <c r="O751" t="str">
        <f>IFERROR(VLOOKUP(N751,FiscalYear[#All],2,0)," ")</f>
        <v>Q1</v>
      </c>
      <c r="P751" t="str">
        <f t="shared" si="71"/>
        <v>2017</v>
      </c>
    </row>
    <row r="752" spans="1:16" x14ac:dyDescent="0.35">
      <c r="A752" t="s">
        <v>1552</v>
      </c>
      <c r="B752" t="s">
        <v>1553</v>
      </c>
      <c r="C752" t="s">
        <v>1071</v>
      </c>
      <c r="D752" t="s">
        <v>27</v>
      </c>
      <c r="E752" t="s">
        <v>20</v>
      </c>
      <c r="F752" t="s">
        <v>1059</v>
      </c>
      <c r="G752" t="s">
        <v>22</v>
      </c>
      <c r="H752" s="1">
        <v>42992</v>
      </c>
      <c r="I752" s="1">
        <v>43061</v>
      </c>
      <c r="J752" s="17" t="str">
        <f t="shared" si="66"/>
        <v>Filled</v>
      </c>
      <c r="K752">
        <f t="shared" ca="1" si="67"/>
        <v>50</v>
      </c>
      <c r="L752" s="18">
        <f t="shared" ca="1" si="68"/>
        <v>69</v>
      </c>
      <c r="M752" t="str">
        <f t="shared" si="69"/>
        <v>2017</v>
      </c>
      <c r="N752" t="str">
        <f t="shared" si="70"/>
        <v>November</v>
      </c>
      <c r="O752" t="str">
        <f>IFERROR(VLOOKUP(N752,FiscalYear[#All],2,0)," ")</f>
        <v>Q1</v>
      </c>
      <c r="P752" t="str">
        <f t="shared" si="71"/>
        <v>2017</v>
      </c>
    </row>
    <row r="753" spans="1:16" x14ac:dyDescent="0.35">
      <c r="A753" t="s">
        <v>1554</v>
      </c>
      <c r="B753" t="s">
        <v>1077</v>
      </c>
      <c r="C753" t="s">
        <v>1078</v>
      </c>
      <c r="D753" t="s">
        <v>27</v>
      </c>
      <c r="E753" t="s">
        <v>20</v>
      </c>
      <c r="F753" t="s">
        <v>1055</v>
      </c>
      <c r="G753" t="s">
        <v>156</v>
      </c>
      <c r="H753" s="1">
        <v>42993</v>
      </c>
      <c r="I753" s="1" t="s">
        <v>23</v>
      </c>
      <c r="J753" s="17" t="str">
        <f t="shared" si="66"/>
        <v>Open</v>
      </c>
      <c r="K753">
        <f t="shared" ca="1" si="67"/>
        <v>1384</v>
      </c>
      <c r="L753" s="18">
        <f t="shared" ca="1" si="68"/>
        <v>1937.4963288194413</v>
      </c>
      <c r="M753" t="str">
        <f t="shared" si="69"/>
        <v/>
      </c>
      <c r="N753" t="str">
        <f t="shared" si="70"/>
        <v/>
      </c>
      <c r="O753" t="str">
        <f>IFERROR(VLOOKUP(N753,FiscalYear[#All],2,0)," ")</f>
        <v xml:space="preserve"> </v>
      </c>
      <c r="P753" t="str">
        <f t="shared" si="71"/>
        <v/>
      </c>
    </row>
    <row r="754" spans="1:16" x14ac:dyDescent="0.35">
      <c r="A754" t="s">
        <v>1555</v>
      </c>
      <c r="B754" t="s">
        <v>1556</v>
      </c>
      <c r="C754" t="s">
        <v>1078</v>
      </c>
      <c r="D754" t="s">
        <v>27</v>
      </c>
      <c r="E754" t="s">
        <v>20</v>
      </c>
      <c r="F754" t="s">
        <v>1055</v>
      </c>
      <c r="G754" t="s">
        <v>156</v>
      </c>
      <c r="H754" s="1">
        <v>42993</v>
      </c>
      <c r="I754" s="1">
        <v>43084</v>
      </c>
      <c r="J754" s="17" t="str">
        <f t="shared" si="66"/>
        <v>Filled</v>
      </c>
      <c r="K754">
        <f t="shared" ca="1" si="67"/>
        <v>66</v>
      </c>
      <c r="L754" s="18">
        <f t="shared" ca="1" si="68"/>
        <v>91</v>
      </c>
      <c r="M754" t="str">
        <f t="shared" si="69"/>
        <v>2017</v>
      </c>
      <c r="N754" t="str">
        <f t="shared" si="70"/>
        <v>December</v>
      </c>
      <c r="O754" t="str">
        <f>IFERROR(VLOOKUP(N754,FiscalYear[#All],2,0)," ")</f>
        <v>Q1</v>
      </c>
      <c r="P754" t="str">
        <f t="shared" si="71"/>
        <v>2017</v>
      </c>
    </row>
    <row r="755" spans="1:16" x14ac:dyDescent="0.35">
      <c r="A755" t="s">
        <v>1557</v>
      </c>
      <c r="B755" t="s">
        <v>1312</v>
      </c>
      <c r="C755" t="s">
        <v>1054</v>
      </c>
      <c r="D755" t="s">
        <v>27</v>
      </c>
      <c r="E755" t="s">
        <v>20</v>
      </c>
      <c r="F755" t="s">
        <v>1051</v>
      </c>
      <c r="G755" t="s">
        <v>47</v>
      </c>
      <c r="H755" s="1">
        <v>42993</v>
      </c>
      <c r="I755" s="1">
        <v>43053</v>
      </c>
      <c r="J755" s="17" t="str">
        <f t="shared" si="66"/>
        <v>Filled</v>
      </c>
      <c r="K755">
        <f t="shared" ca="1" si="67"/>
        <v>43</v>
      </c>
      <c r="L755" s="18">
        <f t="shared" ca="1" si="68"/>
        <v>60</v>
      </c>
      <c r="M755" t="str">
        <f t="shared" si="69"/>
        <v>2017</v>
      </c>
      <c r="N755" t="str">
        <f t="shared" si="70"/>
        <v>November</v>
      </c>
      <c r="O755" t="str">
        <f>IFERROR(VLOOKUP(N755,FiscalYear[#All],2,0)," ")</f>
        <v>Q1</v>
      </c>
      <c r="P755" t="str">
        <f t="shared" si="71"/>
        <v>2017</v>
      </c>
    </row>
    <row r="756" spans="1:16" x14ac:dyDescent="0.35">
      <c r="A756" t="s">
        <v>1558</v>
      </c>
      <c r="B756" t="s">
        <v>1559</v>
      </c>
      <c r="C756" t="s">
        <v>1054</v>
      </c>
      <c r="D756" t="s">
        <v>27</v>
      </c>
      <c r="E756" t="s">
        <v>20</v>
      </c>
      <c r="F756" t="s">
        <v>1051</v>
      </c>
      <c r="G756" t="s">
        <v>117</v>
      </c>
      <c r="H756" s="1">
        <v>42993</v>
      </c>
      <c r="I756" s="1">
        <v>43088</v>
      </c>
      <c r="J756" s="17" t="str">
        <f t="shared" si="66"/>
        <v>Filled</v>
      </c>
      <c r="K756">
        <f t="shared" ca="1" si="67"/>
        <v>68</v>
      </c>
      <c r="L756" s="18">
        <f t="shared" ca="1" si="68"/>
        <v>95</v>
      </c>
      <c r="M756" t="str">
        <f t="shared" si="69"/>
        <v>2017</v>
      </c>
      <c r="N756" t="str">
        <f t="shared" si="70"/>
        <v>December</v>
      </c>
      <c r="O756" t="str">
        <f>IFERROR(VLOOKUP(N756,FiscalYear[#All],2,0)," ")</f>
        <v>Q1</v>
      </c>
      <c r="P756" t="str">
        <f t="shared" si="71"/>
        <v>2017</v>
      </c>
    </row>
    <row r="757" spans="1:16" x14ac:dyDescent="0.35">
      <c r="A757" t="s">
        <v>1560</v>
      </c>
      <c r="B757" t="s">
        <v>1503</v>
      </c>
      <c r="C757" t="s">
        <v>1054</v>
      </c>
      <c r="D757" t="s">
        <v>27</v>
      </c>
      <c r="E757" t="s">
        <v>20</v>
      </c>
      <c r="F757" t="s">
        <v>1051</v>
      </c>
      <c r="G757" t="s">
        <v>22</v>
      </c>
      <c r="H757" s="1">
        <v>43000</v>
      </c>
      <c r="I757" s="1">
        <v>43073</v>
      </c>
      <c r="J757" s="17" t="str">
        <f t="shared" si="66"/>
        <v>Filled</v>
      </c>
      <c r="K757">
        <f t="shared" ca="1" si="67"/>
        <v>52</v>
      </c>
      <c r="L757" s="18">
        <f t="shared" ca="1" si="68"/>
        <v>73</v>
      </c>
      <c r="M757" t="str">
        <f t="shared" si="69"/>
        <v>2017</v>
      </c>
      <c r="N757" t="str">
        <f t="shared" si="70"/>
        <v>December</v>
      </c>
      <c r="O757" t="str">
        <f>IFERROR(VLOOKUP(N757,FiscalYear[#All],2,0)," ")</f>
        <v>Q1</v>
      </c>
      <c r="P757" t="str">
        <f t="shared" si="71"/>
        <v>2017</v>
      </c>
    </row>
    <row r="758" spans="1:16" x14ac:dyDescent="0.35">
      <c r="A758" t="s">
        <v>1561</v>
      </c>
      <c r="B758" t="s">
        <v>1507</v>
      </c>
      <c r="C758" t="s">
        <v>1058</v>
      </c>
      <c r="D758" t="s">
        <v>27</v>
      </c>
      <c r="E758" t="s">
        <v>20</v>
      </c>
      <c r="F758" t="s">
        <v>1059</v>
      </c>
      <c r="G758" t="s">
        <v>117</v>
      </c>
      <c r="H758" s="1">
        <v>43006</v>
      </c>
      <c r="I758" s="1">
        <v>43053</v>
      </c>
      <c r="J758" s="17" t="str">
        <f t="shared" si="66"/>
        <v>Filled</v>
      </c>
      <c r="K758">
        <f t="shared" ca="1" si="67"/>
        <v>34</v>
      </c>
      <c r="L758" s="18">
        <f t="shared" ca="1" si="68"/>
        <v>47</v>
      </c>
      <c r="M758" t="str">
        <f t="shared" si="69"/>
        <v>2017</v>
      </c>
      <c r="N758" t="str">
        <f t="shared" si="70"/>
        <v>November</v>
      </c>
      <c r="O758" t="str">
        <f>IFERROR(VLOOKUP(N758,FiscalYear[#All],2,0)," ")</f>
        <v>Q1</v>
      </c>
      <c r="P758" t="str">
        <f t="shared" si="71"/>
        <v>2017</v>
      </c>
    </row>
    <row r="759" spans="1:16" x14ac:dyDescent="0.35">
      <c r="A759" t="s">
        <v>1562</v>
      </c>
      <c r="B759" t="s">
        <v>1563</v>
      </c>
      <c r="C759" t="s">
        <v>1071</v>
      </c>
      <c r="D759" t="s">
        <v>27</v>
      </c>
      <c r="E759" t="s">
        <v>20</v>
      </c>
      <c r="F759" t="s">
        <v>1059</v>
      </c>
      <c r="G759" t="s">
        <v>22</v>
      </c>
      <c r="H759" s="1">
        <v>43006</v>
      </c>
      <c r="I759" s="1">
        <v>43021</v>
      </c>
      <c r="J759" s="17" t="str">
        <f t="shared" si="66"/>
        <v>Filled</v>
      </c>
      <c r="K759">
        <f t="shared" ca="1" si="67"/>
        <v>12</v>
      </c>
      <c r="L759" s="18">
        <f t="shared" ca="1" si="68"/>
        <v>15</v>
      </c>
      <c r="M759" t="str">
        <f t="shared" si="69"/>
        <v>2017</v>
      </c>
      <c r="N759" t="str">
        <f t="shared" si="70"/>
        <v>October</v>
      </c>
      <c r="O759" t="str">
        <f>IFERROR(VLOOKUP(N759,FiscalYear[#All],2,0)," ")</f>
        <v>Q1</v>
      </c>
      <c r="P759" t="str">
        <f t="shared" si="71"/>
        <v>2017</v>
      </c>
    </row>
    <row r="760" spans="1:16" x14ac:dyDescent="0.35">
      <c r="A760" t="s">
        <v>1564</v>
      </c>
      <c r="B760" t="s">
        <v>1149</v>
      </c>
      <c r="C760" t="s">
        <v>1054</v>
      </c>
      <c r="D760" t="s">
        <v>27</v>
      </c>
      <c r="E760" t="s">
        <v>20</v>
      </c>
      <c r="F760" t="s">
        <v>1055</v>
      </c>
      <c r="G760" t="s">
        <v>47</v>
      </c>
      <c r="H760" s="1">
        <v>43007</v>
      </c>
      <c r="I760" s="1">
        <v>43045</v>
      </c>
      <c r="J760" s="17" t="str">
        <f t="shared" si="66"/>
        <v>Filled</v>
      </c>
      <c r="K760">
        <f t="shared" ca="1" si="67"/>
        <v>27</v>
      </c>
      <c r="L760" s="18">
        <f t="shared" ca="1" si="68"/>
        <v>38</v>
      </c>
      <c r="M760" t="str">
        <f t="shared" si="69"/>
        <v>2017</v>
      </c>
      <c r="N760" t="str">
        <f t="shared" si="70"/>
        <v>November</v>
      </c>
      <c r="O760" t="str">
        <f>IFERROR(VLOOKUP(N760,FiscalYear[#All],2,0)," ")</f>
        <v>Q1</v>
      </c>
      <c r="P760" t="str">
        <f t="shared" si="71"/>
        <v>2017</v>
      </c>
    </row>
    <row r="761" spans="1:16" x14ac:dyDescent="0.35">
      <c r="A761" t="s">
        <v>1565</v>
      </c>
      <c r="B761" t="s">
        <v>1149</v>
      </c>
      <c r="C761" t="s">
        <v>1054</v>
      </c>
      <c r="D761" t="s">
        <v>27</v>
      </c>
      <c r="E761" t="s">
        <v>20</v>
      </c>
      <c r="F761" t="s">
        <v>1055</v>
      </c>
      <c r="G761" t="s">
        <v>47</v>
      </c>
      <c r="H761" s="1">
        <v>43007</v>
      </c>
      <c r="I761" s="1">
        <v>43080</v>
      </c>
      <c r="J761" s="17" t="str">
        <f t="shared" si="66"/>
        <v>Filled</v>
      </c>
      <c r="K761">
        <f t="shared" ca="1" si="67"/>
        <v>52</v>
      </c>
      <c r="L761" s="18">
        <f t="shared" ca="1" si="68"/>
        <v>73</v>
      </c>
      <c r="M761" t="str">
        <f t="shared" si="69"/>
        <v>2017</v>
      </c>
      <c r="N761" t="str">
        <f t="shared" si="70"/>
        <v>December</v>
      </c>
      <c r="O761" t="str">
        <f>IFERROR(VLOOKUP(N761,FiscalYear[#All],2,0)," ")</f>
        <v>Q1</v>
      </c>
      <c r="P761" t="str">
        <f t="shared" si="71"/>
        <v>2017</v>
      </c>
    </row>
    <row r="762" spans="1:16" x14ac:dyDescent="0.35">
      <c r="A762" t="s">
        <v>1566</v>
      </c>
      <c r="B762" t="s">
        <v>819</v>
      </c>
      <c r="C762" t="s">
        <v>1054</v>
      </c>
      <c r="D762" t="s">
        <v>27</v>
      </c>
      <c r="E762" t="s">
        <v>20</v>
      </c>
      <c r="F762" t="s">
        <v>1051</v>
      </c>
      <c r="G762" t="s">
        <v>22</v>
      </c>
      <c r="H762" s="1">
        <v>43007</v>
      </c>
      <c r="I762" s="1">
        <v>43031</v>
      </c>
      <c r="J762" s="17" t="str">
        <f t="shared" si="66"/>
        <v>Filled</v>
      </c>
      <c r="K762">
        <f t="shared" ca="1" si="67"/>
        <v>17</v>
      </c>
      <c r="L762" s="18">
        <f t="shared" ca="1" si="68"/>
        <v>24</v>
      </c>
      <c r="M762" t="str">
        <f t="shared" si="69"/>
        <v>2017</v>
      </c>
      <c r="N762" t="str">
        <f t="shared" si="70"/>
        <v>October</v>
      </c>
      <c r="O762" t="str">
        <f>IFERROR(VLOOKUP(N762,FiscalYear[#All],2,0)," ")</f>
        <v>Q1</v>
      </c>
      <c r="P762" t="str">
        <f t="shared" si="71"/>
        <v>2017</v>
      </c>
    </row>
    <row r="763" spans="1:16" x14ac:dyDescent="0.35">
      <c r="A763" t="s">
        <v>1567</v>
      </c>
      <c r="B763" t="s">
        <v>1568</v>
      </c>
      <c r="C763" t="s">
        <v>1071</v>
      </c>
      <c r="D763" t="s">
        <v>27</v>
      </c>
      <c r="E763" t="s">
        <v>20</v>
      </c>
      <c r="F763" t="s">
        <v>1059</v>
      </c>
      <c r="G763" t="s">
        <v>22</v>
      </c>
      <c r="H763" s="1">
        <v>43007</v>
      </c>
      <c r="I763" s="1">
        <v>43090</v>
      </c>
      <c r="J763" s="17" t="str">
        <f t="shared" si="66"/>
        <v>Filled</v>
      </c>
      <c r="K763">
        <f t="shared" ca="1" si="67"/>
        <v>60</v>
      </c>
      <c r="L763" s="18">
        <f t="shared" ca="1" si="68"/>
        <v>83</v>
      </c>
      <c r="M763" t="str">
        <f t="shared" si="69"/>
        <v>2017</v>
      </c>
      <c r="N763" t="str">
        <f t="shared" si="70"/>
        <v>December</v>
      </c>
      <c r="O763" t="str">
        <f>IFERROR(VLOOKUP(N763,FiscalYear[#All],2,0)," ")</f>
        <v>Q1</v>
      </c>
      <c r="P763" t="str">
        <f t="shared" si="71"/>
        <v>2017</v>
      </c>
    </row>
    <row r="764" spans="1:16" x14ac:dyDescent="0.35">
      <c r="A764" t="s">
        <v>1569</v>
      </c>
      <c r="B764" t="s">
        <v>1053</v>
      </c>
      <c r="C764" t="s">
        <v>1054</v>
      </c>
      <c r="D764" t="s">
        <v>27</v>
      </c>
      <c r="E764" t="s">
        <v>20</v>
      </c>
      <c r="F764" t="s">
        <v>1051</v>
      </c>
      <c r="G764" t="s">
        <v>117</v>
      </c>
      <c r="H764" s="1">
        <v>43007</v>
      </c>
      <c r="I764" s="1">
        <v>43007</v>
      </c>
      <c r="J764" s="17" t="str">
        <f t="shared" si="66"/>
        <v>Filled</v>
      </c>
      <c r="K764">
        <f t="shared" ca="1" si="67"/>
        <v>1</v>
      </c>
      <c r="L764" s="18">
        <f t="shared" ca="1" si="68"/>
        <v>0</v>
      </c>
      <c r="M764" t="str">
        <f t="shared" si="69"/>
        <v>2017</v>
      </c>
      <c r="N764" t="str">
        <f t="shared" si="70"/>
        <v>September</v>
      </c>
      <c r="O764" t="str">
        <f>IFERROR(VLOOKUP(N764,FiscalYear[#All],2,0)," ")</f>
        <v>Q4</v>
      </c>
      <c r="P764" t="str">
        <f t="shared" si="71"/>
        <v>2017</v>
      </c>
    </row>
    <row r="765" spans="1:16" x14ac:dyDescent="0.35">
      <c r="A765" t="s">
        <v>1570</v>
      </c>
      <c r="B765" t="s">
        <v>1571</v>
      </c>
      <c r="C765" t="s">
        <v>1287</v>
      </c>
      <c r="D765" t="s">
        <v>27</v>
      </c>
      <c r="E765" t="s">
        <v>20</v>
      </c>
      <c r="F765" t="s">
        <v>1059</v>
      </c>
      <c r="G765" t="s">
        <v>156</v>
      </c>
      <c r="H765" s="1">
        <v>43011</v>
      </c>
      <c r="I765" s="1">
        <v>43039</v>
      </c>
      <c r="J765" s="17" t="str">
        <f t="shared" si="66"/>
        <v>Filled</v>
      </c>
      <c r="K765">
        <f t="shared" ca="1" si="67"/>
        <v>21</v>
      </c>
      <c r="L765" s="18">
        <f t="shared" ca="1" si="68"/>
        <v>28</v>
      </c>
      <c r="M765" t="str">
        <f t="shared" si="69"/>
        <v>2017</v>
      </c>
      <c r="N765" t="str">
        <f t="shared" si="70"/>
        <v>October</v>
      </c>
      <c r="O765" t="str">
        <f>IFERROR(VLOOKUP(N765,FiscalYear[#All],2,0)," ")</f>
        <v>Q1</v>
      </c>
      <c r="P765" t="str">
        <f t="shared" si="71"/>
        <v>2017</v>
      </c>
    </row>
    <row r="766" spans="1:16" x14ac:dyDescent="0.35">
      <c r="A766" t="s">
        <v>1572</v>
      </c>
      <c r="B766" t="s">
        <v>1312</v>
      </c>
      <c r="C766" t="s">
        <v>1054</v>
      </c>
      <c r="D766" t="s">
        <v>27</v>
      </c>
      <c r="E766" t="s">
        <v>20</v>
      </c>
      <c r="F766" t="s">
        <v>1051</v>
      </c>
      <c r="G766" t="s">
        <v>47</v>
      </c>
      <c r="H766" s="1">
        <v>43013</v>
      </c>
      <c r="I766" s="1">
        <v>43050</v>
      </c>
      <c r="J766" s="17" t="str">
        <f t="shared" si="66"/>
        <v>Filled</v>
      </c>
      <c r="K766">
        <f t="shared" ca="1" si="67"/>
        <v>27</v>
      </c>
      <c r="L766" s="18">
        <f t="shared" ca="1" si="68"/>
        <v>37</v>
      </c>
      <c r="M766" t="str">
        <f t="shared" si="69"/>
        <v>2017</v>
      </c>
      <c r="N766" t="str">
        <f t="shared" si="70"/>
        <v>November</v>
      </c>
      <c r="O766" t="str">
        <f>IFERROR(VLOOKUP(N766,FiscalYear[#All],2,0)," ")</f>
        <v>Q1</v>
      </c>
      <c r="P766" t="str">
        <f t="shared" si="71"/>
        <v>2017</v>
      </c>
    </row>
    <row r="767" spans="1:16" x14ac:dyDescent="0.35">
      <c r="A767" t="s">
        <v>1573</v>
      </c>
      <c r="B767" t="s">
        <v>1574</v>
      </c>
      <c r="C767" t="s">
        <v>1287</v>
      </c>
      <c r="D767" t="s">
        <v>27</v>
      </c>
      <c r="E767" t="s">
        <v>20</v>
      </c>
      <c r="F767" t="s">
        <v>1059</v>
      </c>
      <c r="G767" t="s">
        <v>22</v>
      </c>
      <c r="H767" s="1">
        <v>43013</v>
      </c>
      <c r="I767" s="1">
        <v>43090</v>
      </c>
      <c r="J767" s="17" t="str">
        <f t="shared" si="66"/>
        <v>Filled</v>
      </c>
      <c r="K767">
        <f t="shared" ca="1" si="67"/>
        <v>56</v>
      </c>
      <c r="L767" s="18">
        <f t="shared" ca="1" si="68"/>
        <v>77</v>
      </c>
      <c r="M767" t="str">
        <f t="shared" si="69"/>
        <v>2017</v>
      </c>
      <c r="N767" t="str">
        <f t="shared" si="70"/>
        <v>December</v>
      </c>
      <c r="O767" t="str">
        <f>IFERROR(VLOOKUP(N767,FiscalYear[#All],2,0)," ")</f>
        <v>Q1</v>
      </c>
      <c r="P767" t="str">
        <f t="shared" si="71"/>
        <v>2017</v>
      </c>
    </row>
    <row r="768" spans="1:16" x14ac:dyDescent="0.35">
      <c r="A768" t="s">
        <v>1575</v>
      </c>
      <c r="B768" t="s">
        <v>1192</v>
      </c>
      <c r="C768" t="s">
        <v>1078</v>
      </c>
      <c r="D768" t="s">
        <v>27</v>
      </c>
      <c r="E768" t="s">
        <v>20</v>
      </c>
      <c r="F768" t="s">
        <v>1055</v>
      </c>
      <c r="G768" t="s">
        <v>156</v>
      </c>
      <c r="H768" s="1">
        <v>43013</v>
      </c>
      <c r="I768" s="1">
        <v>43033</v>
      </c>
      <c r="J768" s="17" t="str">
        <f t="shared" si="66"/>
        <v>Filled</v>
      </c>
      <c r="K768">
        <f t="shared" ca="1" si="67"/>
        <v>15</v>
      </c>
      <c r="L768" s="18">
        <f t="shared" ca="1" si="68"/>
        <v>20</v>
      </c>
      <c r="M768" t="str">
        <f t="shared" si="69"/>
        <v>2017</v>
      </c>
      <c r="N768" t="str">
        <f t="shared" si="70"/>
        <v>October</v>
      </c>
      <c r="O768" t="str">
        <f>IFERROR(VLOOKUP(N768,FiscalYear[#All],2,0)," ")</f>
        <v>Q1</v>
      </c>
      <c r="P768" t="str">
        <f t="shared" si="71"/>
        <v>2017</v>
      </c>
    </row>
    <row r="769" spans="1:16" x14ac:dyDescent="0.35">
      <c r="A769" t="s">
        <v>1576</v>
      </c>
      <c r="B769" t="s">
        <v>1577</v>
      </c>
      <c r="C769" t="s">
        <v>1078</v>
      </c>
      <c r="D769" t="s">
        <v>27</v>
      </c>
      <c r="E769" t="s">
        <v>20</v>
      </c>
      <c r="F769" t="s">
        <v>1055</v>
      </c>
      <c r="G769" t="s">
        <v>47</v>
      </c>
      <c r="H769" s="1">
        <v>43014</v>
      </c>
      <c r="I769" s="1">
        <v>43091</v>
      </c>
      <c r="J769" s="17" t="str">
        <f t="shared" si="66"/>
        <v>Filled</v>
      </c>
      <c r="K769">
        <f t="shared" ca="1" si="67"/>
        <v>56</v>
      </c>
      <c r="L769" s="18">
        <f t="shared" ca="1" si="68"/>
        <v>77</v>
      </c>
      <c r="M769" t="str">
        <f t="shared" si="69"/>
        <v>2017</v>
      </c>
      <c r="N769" t="str">
        <f t="shared" si="70"/>
        <v>December</v>
      </c>
      <c r="O769" t="str">
        <f>IFERROR(VLOOKUP(N769,FiscalYear[#All],2,0)," ")</f>
        <v>Q1</v>
      </c>
      <c r="P769" t="str">
        <f t="shared" si="71"/>
        <v>2017</v>
      </c>
    </row>
    <row r="770" spans="1:16" x14ac:dyDescent="0.35">
      <c r="A770" t="s">
        <v>1578</v>
      </c>
      <c r="B770" t="s">
        <v>1579</v>
      </c>
      <c r="C770" t="s">
        <v>1078</v>
      </c>
      <c r="D770" t="s">
        <v>27</v>
      </c>
      <c r="E770" t="s">
        <v>20</v>
      </c>
      <c r="F770" t="s">
        <v>1055</v>
      </c>
      <c r="G770" t="s">
        <v>156</v>
      </c>
      <c r="H770" s="1">
        <v>43020</v>
      </c>
      <c r="I770" s="1">
        <v>43082</v>
      </c>
      <c r="J770" s="17" t="str">
        <f t="shared" si="66"/>
        <v>Filled</v>
      </c>
      <c r="K770">
        <f t="shared" ca="1" si="67"/>
        <v>45</v>
      </c>
      <c r="L770" s="18">
        <f t="shared" ca="1" si="68"/>
        <v>62</v>
      </c>
      <c r="M770" t="str">
        <f t="shared" si="69"/>
        <v>2017</v>
      </c>
      <c r="N770" t="str">
        <f t="shared" si="70"/>
        <v>December</v>
      </c>
      <c r="O770" t="str">
        <f>IFERROR(VLOOKUP(N770,FiscalYear[#All],2,0)," ")</f>
        <v>Q1</v>
      </c>
      <c r="P770" t="str">
        <f t="shared" si="71"/>
        <v>2017</v>
      </c>
    </row>
    <row r="771" spans="1:16" x14ac:dyDescent="0.35">
      <c r="A771" t="s">
        <v>1580</v>
      </c>
      <c r="B771" t="s">
        <v>1581</v>
      </c>
      <c r="C771" t="s">
        <v>1078</v>
      </c>
      <c r="D771" t="s">
        <v>27</v>
      </c>
      <c r="E771" t="s">
        <v>20</v>
      </c>
      <c r="F771" t="s">
        <v>1055</v>
      </c>
      <c r="G771" t="s">
        <v>117</v>
      </c>
      <c r="H771" s="1">
        <v>43021</v>
      </c>
      <c r="I771" s="1">
        <v>43058</v>
      </c>
      <c r="J771" s="17" t="str">
        <f t="shared" ref="J771:J793" si="72">IF(I771="","Open","Filled")</f>
        <v>Filled</v>
      </c>
      <c r="K771">
        <f t="shared" ref="K771:K793" ca="1" si="73">IF(J771="Filled",NETWORKDAYS(H771,I771),NETWORKDAYS(H771,TODAY()))</f>
        <v>26</v>
      </c>
      <c r="L771" s="18">
        <f t="shared" ref="L771:L793" ca="1" si="74">IF(J771="Filled",I771-H771,NOW()-H771)</f>
        <v>37</v>
      </c>
      <c r="M771" t="str">
        <f t="shared" ref="M771:M793" si="75">IFERROR(TEXT(I771,"YYYY")," ")</f>
        <v>2017</v>
      </c>
      <c r="N771" t="str">
        <f t="shared" ref="N771:N793" si="76">IFERROR(TEXT(I771,"MMMM")," ")</f>
        <v>November</v>
      </c>
      <c r="O771" t="str">
        <f>IFERROR(VLOOKUP(N771,FiscalYear[#All],2,0)," ")</f>
        <v>Q1</v>
      </c>
      <c r="P771" t="str">
        <f t="shared" ref="P771:P793" si="77">IFERROR(TEXT(I771,"YYYY"),"")</f>
        <v>2017</v>
      </c>
    </row>
    <row r="772" spans="1:16" x14ac:dyDescent="0.35">
      <c r="A772" t="s">
        <v>1582</v>
      </c>
      <c r="B772" t="s">
        <v>1583</v>
      </c>
      <c r="C772" t="s">
        <v>1078</v>
      </c>
      <c r="D772" t="s">
        <v>27</v>
      </c>
      <c r="E772" t="s">
        <v>20</v>
      </c>
      <c r="F772" t="s">
        <v>1055</v>
      </c>
      <c r="G772" t="s">
        <v>22</v>
      </c>
      <c r="H772" s="1">
        <v>43026</v>
      </c>
      <c r="I772" s="1" t="s">
        <v>23</v>
      </c>
      <c r="J772" s="17" t="str">
        <f t="shared" si="72"/>
        <v>Open</v>
      </c>
      <c r="K772">
        <f t="shared" ca="1" si="73"/>
        <v>1361</v>
      </c>
      <c r="L772" s="18">
        <f t="shared" ca="1" si="74"/>
        <v>1904.4963288194413</v>
      </c>
      <c r="M772" t="str">
        <f t="shared" si="75"/>
        <v/>
      </c>
      <c r="N772" t="str">
        <f t="shared" si="76"/>
        <v/>
      </c>
      <c r="O772" t="str">
        <f>IFERROR(VLOOKUP(N772,FiscalYear[#All],2,0)," ")</f>
        <v xml:space="preserve"> </v>
      </c>
      <c r="P772" t="str">
        <f t="shared" si="77"/>
        <v/>
      </c>
    </row>
    <row r="773" spans="1:16" x14ac:dyDescent="0.35">
      <c r="A773" t="s">
        <v>1584</v>
      </c>
      <c r="B773" t="s">
        <v>1585</v>
      </c>
      <c r="C773" t="s">
        <v>1054</v>
      </c>
      <c r="D773" t="s">
        <v>27</v>
      </c>
      <c r="E773" t="s">
        <v>20</v>
      </c>
      <c r="F773" t="s">
        <v>1055</v>
      </c>
      <c r="G773" t="s">
        <v>117</v>
      </c>
      <c r="H773" s="1">
        <v>43027</v>
      </c>
      <c r="I773" s="1">
        <v>43040</v>
      </c>
      <c r="J773" s="17" t="str">
        <f t="shared" si="72"/>
        <v>Filled</v>
      </c>
      <c r="K773">
        <f t="shared" ca="1" si="73"/>
        <v>10</v>
      </c>
      <c r="L773" s="18">
        <f t="shared" ca="1" si="74"/>
        <v>13</v>
      </c>
      <c r="M773" t="str">
        <f t="shared" si="75"/>
        <v>2017</v>
      </c>
      <c r="N773" t="str">
        <f t="shared" si="76"/>
        <v>November</v>
      </c>
      <c r="O773" t="str">
        <f>IFERROR(VLOOKUP(N773,FiscalYear[#All],2,0)," ")</f>
        <v>Q1</v>
      </c>
      <c r="P773" t="str">
        <f t="shared" si="77"/>
        <v>2017</v>
      </c>
    </row>
    <row r="774" spans="1:16" x14ac:dyDescent="0.35">
      <c r="A774" t="s">
        <v>1586</v>
      </c>
      <c r="B774" t="s">
        <v>1587</v>
      </c>
      <c r="C774" t="s">
        <v>1078</v>
      </c>
      <c r="D774" t="s">
        <v>27</v>
      </c>
      <c r="E774" t="s">
        <v>20</v>
      </c>
      <c r="F774" t="s">
        <v>1055</v>
      </c>
      <c r="G774" t="s">
        <v>22</v>
      </c>
      <c r="H774" s="1">
        <v>43027</v>
      </c>
      <c r="I774" s="1">
        <v>43054</v>
      </c>
      <c r="J774" s="17" t="str">
        <f t="shared" si="72"/>
        <v>Filled</v>
      </c>
      <c r="K774">
        <f t="shared" ca="1" si="73"/>
        <v>20</v>
      </c>
      <c r="L774" s="18">
        <f t="shared" ca="1" si="74"/>
        <v>27</v>
      </c>
      <c r="M774" t="str">
        <f t="shared" si="75"/>
        <v>2017</v>
      </c>
      <c r="N774" t="str">
        <f t="shared" si="76"/>
        <v>November</v>
      </c>
      <c r="O774" t="str">
        <f>IFERROR(VLOOKUP(N774,FiscalYear[#All],2,0)," ")</f>
        <v>Q1</v>
      </c>
      <c r="P774" t="str">
        <f t="shared" si="77"/>
        <v>2017</v>
      </c>
    </row>
    <row r="775" spans="1:16" x14ac:dyDescent="0.35">
      <c r="A775" t="s">
        <v>1588</v>
      </c>
      <c r="B775" t="s">
        <v>1125</v>
      </c>
      <c r="C775" t="s">
        <v>1126</v>
      </c>
      <c r="D775" t="s">
        <v>27</v>
      </c>
      <c r="E775" t="s">
        <v>20</v>
      </c>
      <c r="F775" t="s">
        <v>1059</v>
      </c>
      <c r="G775" t="s">
        <v>22</v>
      </c>
      <c r="H775" s="1">
        <v>43040</v>
      </c>
      <c r="I775" s="1" t="s">
        <v>23</v>
      </c>
      <c r="J775" s="17" t="str">
        <f t="shared" si="72"/>
        <v>Open</v>
      </c>
      <c r="K775">
        <f t="shared" ca="1" si="73"/>
        <v>1351</v>
      </c>
      <c r="L775" s="18">
        <f t="shared" ca="1" si="74"/>
        <v>1890.4963288194413</v>
      </c>
      <c r="M775" t="str">
        <f t="shared" si="75"/>
        <v/>
      </c>
      <c r="N775" t="str">
        <f t="shared" si="76"/>
        <v/>
      </c>
      <c r="O775" t="str">
        <f>IFERROR(VLOOKUP(N775,FiscalYear[#All],2,0)," ")</f>
        <v xml:space="preserve"> </v>
      </c>
      <c r="P775" t="str">
        <f t="shared" si="77"/>
        <v/>
      </c>
    </row>
    <row r="776" spans="1:16" x14ac:dyDescent="0.35">
      <c r="A776" t="s">
        <v>1589</v>
      </c>
      <c r="B776" t="s">
        <v>1123</v>
      </c>
      <c r="C776" t="s">
        <v>1054</v>
      </c>
      <c r="D776" t="s">
        <v>27</v>
      </c>
      <c r="E776" t="s">
        <v>20</v>
      </c>
      <c r="F776" t="s">
        <v>1055</v>
      </c>
      <c r="G776" t="s">
        <v>117</v>
      </c>
      <c r="H776" s="1">
        <v>43041</v>
      </c>
      <c r="I776" s="1">
        <v>43081</v>
      </c>
      <c r="J776" s="17" t="str">
        <f t="shared" si="72"/>
        <v>Filled</v>
      </c>
      <c r="K776">
        <f t="shared" ca="1" si="73"/>
        <v>29</v>
      </c>
      <c r="L776" s="18">
        <f t="shared" ca="1" si="74"/>
        <v>40</v>
      </c>
      <c r="M776" t="str">
        <f t="shared" si="75"/>
        <v>2017</v>
      </c>
      <c r="N776" t="str">
        <f t="shared" si="76"/>
        <v>December</v>
      </c>
      <c r="O776" t="str">
        <f>IFERROR(VLOOKUP(N776,FiscalYear[#All],2,0)," ")</f>
        <v>Q1</v>
      </c>
      <c r="P776" t="str">
        <f t="shared" si="77"/>
        <v>2017</v>
      </c>
    </row>
    <row r="777" spans="1:16" x14ac:dyDescent="0.35">
      <c r="A777" t="s">
        <v>1590</v>
      </c>
      <c r="B777" t="s">
        <v>1591</v>
      </c>
      <c r="C777" t="s">
        <v>1054</v>
      </c>
      <c r="D777" t="s">
        <v>27</v>
      </c>
      <c r="E777" t="s">
        <v>20</v>
      </c>
      <c r="F777" t="s">
        <v>1051</v>
      </c>
      <c r="G777" t="s">
        <v>117</v>
      </c>
      <c r="H777" s="1">
        <v>43045</v>
      </c>
      <c r="I777" s="1" t="s">
        <v>23</v>
      </c>
      <c r="J777" s="17" t="str">
        <f t="shared" si="72"/>
        <v>Open</v>
      </c>
      <c r="K777">
        <f t="shared" ca="1" si="73"/>
        <v>1348</v>
      </c>
      <c r="L777" s="18">
        <f t="shared" ca="1" si="74"/>
        <v>1885.4963288194413</v>
      </c>
      <c r="M777" t="str">
        <f t="shared" si="75"/>
        <v/>
      </c>
      <c r="N777" t="str">
        <f t="shared" si="76"/>
        <v/>
      </c>
      <c r="O777" t="str">
        <f>IFERROR(VLOOKUP(N777,FiscalYear[#All],2,0)," ")</f>
        <v xml:space="preserve"> </v>
      </c>
      <c r="P777" t="str">
        <f t="shared" si="77"/>
        <v/>
      </c>
    </row>
    <row r="778" spans="1:16" x14ac:dyDescent="0.35">
      <c r="A778" t="s">
        <v>1592</v>
      </c>
      <c r="B778" t="s">
        <v>1333</v>
      </c>
      <c r="C778" t="s">
        <v>1126</v>
      </c>
      <c r="D778" t="s">
        <v>27</v>
      </c>
      <c r="E778" t="s">
        <v>20</v>
      </c>
      <c r="F778" t="s">
        <v>1059</v>
      </c>
      <c r="G778" t="s">
        <v>22</v>
      </c>
      <c r="H778" s="1">
        <v>43049</v>
      </c>
      <c r="I778" s="1">
        <v>43049</v>
      </c>
      <c r="J778" s="17" t="str">
        <f t="shared" si="72"/>
        <v>Filled</v>
      </c>
      <c r="K778">
        <f t="shared" ca="1" si="73"/>
        <v>1</v>
      </c>
      <c r="L778" s="18">
        <f t="shared" ca="1" si="74"/>
        <v>0</v>
      </c>
      <c r="M778" t="str">
        <f t="shared" si="75"/>
        <v>2017</v>
      </c>
      <c r="N778" t="str">
        <f t="shared" si="76"/>
        <v>November</v>
      </c>
      <c r="O778" t="str">
        <f>IFERROR(VLOOKUP(N778,FiscalYear[#All],2,0)," ")</f>
        <v>Q1</v>
      </c>
      <c r="P778" t="str">
        <f t="shared" si="77"/>
        <v>2017</v>
      </c>
    </row>
    <row r="779" spans="1:16" x14ac:dyDescent="0.35">
      <c r="A779" t="s">
        <v>1593</v>
      </c>
      <c r="B779" t="s">
        <v>1594</v>
      </c>
      <c r="C779" t="s">
        <v>1071</v>
      </c>
      <c r="D779" t="s">
        <v>27</v>
      </c>
      <c r="E779" t="s">
        <v>20</v>
      </c>
      <c r="F779" t="s">
        <v>1059</v>
      </c>
      <c r="G779" t="s">
        <v>22</v>
      </c>
      <c r="H779" s="1">
        <v>43049</v>
      </c>
      <c r="I779" s="1">
        <v>43068</v>
      </c>
      <c r="J779" s="17" t="str">
        <f t="shared" si="72"/>
        <v>Filled</v>
      </c>
      <c r="K779">
        <f t="shared" ca="1" si="73"/>
        <v>14</v>
      </c>
      <c r="L779" s="18">
        <f t="shared" ca="1" si="74"/>
        <v>19</v>
      </c>
      <c r="M779" t="str">
        <f t="shared" si="75"/>
        <v>2017</v>
      </c>
      <c r="N779" t="str">
        <f t="shared" si="76"/>
        <v>November</v>
      </c>
      <c r="O779" t="str">
        <f>IFERROR(VLOOKUP(N779,FiscalYear[#All],2,0)," ")</f>
        <v>Q1</v>
      </c>
      <c r="P779" t="str">
        <f t="shared" si="77"/>
        <v>2017</v>
      </c>
    </row>
    <row r="780" spans="1:16" x14ac:dyDescent="0.35">
      <c r="A780" t="s">
        <v>1595</v>
      </c>
      <c r="B780" t="s">
        <v>1596</v>
      </c>
      <c r="C780" t="s">
        <v>1071</v>
      </c>
      <c r="D780" t="s">
        <v>27</v>
      </c>
      <c r="E780" t="s">
        <v>20</v>
      </c>
      <c r="F780" t="s">
        <v>1059</v>
      </c>
      <c r="G780" t="s">
        <v>156</v>
      </c>
      <c r="H780" s="1">
        <v>43054</v>
      </c>
      <c r="I780" s="1">
        <v>43094</v>
      </c>
      <c r="J780" s="17" t="str">
        <f t="shared" si="72"/>
        <v>Filled</v>
      </c>
      <c r="K780">
        <f t="shared" ca="1" si="73"/>
        <v>29</v>
      </c>
      <c r="L780" s="18">
        <f t="shared" ca="1" si="74"/>
        <v>40</v>
      </c>
      <c r="M780" t="str">
        <f t="shared" si="75"/>
        <v>2017</v>
      </c>
      <c r="N780" t="str">
        <f t="shared" si="76"/>
        <v>December</v>
      </c>
      <c r="O780" t="str">
        <f>IFERROR(VLOOKUP(N780,FiscalYear[#All],2,0)," ")</f>
        <v>Q1</v>
      </c>
      <c r="P780" t="str">
        <f t="shared" si="77"/>
        <v>2017</v>
      </c>
    </row>
    <row r="781" spans="1:16" x14ac:dyDescent="0.35">
      <c r="A781" t="s">
        <v>1597</v>
      </c>
      <c r="B781" t="s">
        <v>1598</v>
      </c>
      <c r="C781" t="s">
        <v>1287</v>
      </c>
      <c r="D781" t="s">
        <v>27</v>
      </c>
      <c r="E781" t="s">
        <v>20</v>
      </c>
      <c r="F781" t="s">
        <v>1051</v>
      </c>
      <c r="G781" t="s">
        <v>22</v>
      </c>
      <c r="H781" s="1">
        <v>43056</v>
      </c>
      <c r="I781" s="1">
        <v>43091</v>
      </c>
      <c r="J781" s="17" t="str">
        <f t="shared" si="72"/>
        <v>Filled</v>
      </c>
      <c r="K781">
        <f t="shared" ca="1" si="73"/>
        <v>26</v>
      </c>
      <c r="L781" s="18">
        <f t="shared" ca="1" si="74"/>
        <v>35</v>
      </c>
      <c r="M781" t="str">
        <f t="shared" si="75"/>
        <v>2017</v>
      </c>
      <c r="N781" t="str">
        <f t="shared" si="76"/>
        <v>December</v>
      </c>
      <c r="O781" t="str">
        <f>IFERROR(VLOOKUP(N781,FiscalYear[#All],2,0)," ")</f>
        <v>Q1</v>
      </c>
      <c r="P781" t="str">
        <f t="shared" si="77"/>
        <v>2017</v>
      </c>
    </row>
    <row r="782" spans="1:16" x14ac:dyDescent="0.35">
      <c r="A782" t="s">
        <v>1599</v>
      </c>
      <c r="B782" t="s">
        <v>1053</v>
      </c>
      <c r="C782" t="s">
        <v>1054</v>
      </c>
      <c r="D782" t="s">
        <v>27</v>
      </c>
      <c r="E782" t="s">
        <v>20</v>
      </c>
      <c r="F782" t="s">
        <v>1051</v>
      </c>
      <c r="G782" t="s">
        <v>117</v>
      </c>
      <c r="H782" s="1">
        <v>43056</v>
      </c>
      <c r="I782" s="1">
        <v>43076</v>
      </c>
      <c r="J782" s="17" t="str">
        <f t="shared" si="72"/>
        <v>Filled</v>
      </c>
      <c r="K782">
        <f t="shared" ca="1" si="73"/>
        <v>15</v>
      </c>
      <c r="L782" s="18">
        <f t="shared" ca="1" si="74"/>
        <v>20</v>
      </c>
      <c r="M782" t="str">
        <f t="shared" si="75"/>
        <v>2017</v>
      </c>
      <c r="N782" t="str">
        <f t="shared" si="76"/>
        <v>December</v>
      </c>
      <c r="O782" t="str">
        <f>IFERROR(VLOOKUP(N782,FiscalYear[#All],2,0)," ")</f>
        <v>Q1</v>
      </c>
      <c r="P782" t="str">
        <f t="shared" si="77"/>
        <v>2017</v>
      </c>
    </row>
    <row r="783" spans="1:16" x14ac:dyDescent="0.35">
      <c r="A783" t="s">
        <v>1600</v>
      </c>
      <c r="B783" t="s">
        <v>1601</v>
      </c>
      <c r="C783" t="s">
        <v>1071</v>
      </c>
      <c r="D783" t="s">
        <v>27</v>
      </c>
      <c r="E783" t="s">
        <v>20</v>
      </c>
      <c r="F783" t="s">
        <v>1059</v>
      </c>
      <c r="G783" t="s">
        <v>117</v>
      </c>
      <c r="H783" s="1">
        <v>43063</v>
      </c>
      <c r="I783" s="1">
        <v>43073</v>
      </c>
      <c r="J783" s="17" t="str">
        <f t="shared" si="72"/>
        <v>Filled</v>
      </c>
      <c r="K783">
        <f t="shared" ca="1" si="73"/>
        <v>7</v>
      </c>
      <c r="L783" s="18">
        <f t="shared" ca="1" si="74"/>
        <v>10</v>
      </c>
      <c r="M783" t="str">
        <f t="shared" si="75"/>
        <v>2017</v>
      </c>
      <c r="N783" t="str">
        <f t="shared" si="76"/>
        <v>December</v>
      </c>
      <c r="O783" t="str">
        <f>IFERROR(VLOOKUP(N783,FiscalYear[#All],2,0)," ")</f>
        <v>Q1</v>
      </c>
      <c r="P783" t="str">
        <f t="shared" si="77"/>
        <v>2017</v>
      </c>
    </row>
    <row r="784" spans="1:16" x14ac:dyDescent="0.35">
      <c r="A784" t="s">
        <v>1602</v>
      </c>
      <c r="B784" t="s">
        <v>1603</v>
      </c>
      <c r="C784" t="s">
        <v>1126</v>
      </c>
      <c r="D784" t="s">
        <v>27</v>
      </c>
      <c r="E784" t="s">
        <v>20</v>
      </c>
      <c r="F784" t="s">
        <v>1051</v>
      </c>
      <c r="G784" t="s">
        <v>22</v>
      </c>
      <c r="H784" s="1">
        <v>43067</v>
      </c>
      <c r="I784" s="1">
        <v>43089</v>
      </c>
      <c r="J784" s="17" t="str">
        <f t="shared" si="72"/>
        <v>Filled</v>
      </c>
      <c r="K784">
        <f t="shared" ca="1" si="73"/>
        <v>17</v>
      </c>
      <c r="L784" s="18">
        <f t="shared" ca="1" si="74"/>
        <v>22</v>
      </c>
      <c r="M784" t="str">
        <f t="shared" si="75"/>
        <v>2017</v>
      </c>
      <c r="N784" t="str">
        <f t="shared" si="76"/>
        <v>December</v>
      </c>
      <c r="O784" t="str">
        <f>IFERROR(VLOOKUP(N784,FiscalYear[#All],2,0)," ")</f>
        <v>Q1</v>
      </c>
      <c r="P784" t="str">
        <f t="shared" si="77"/>
        <v>2017</v>
      </c>
    </row>
    <row r="785" spans="1:16" x14ac:dyDescent="0.35">
      <c r="A785" t="s">
        <v>1604</v>
      </c>
      <c r="B785" t="s">
        <v>1605</v>
      </c>
      <c r="C785" t="s">
        <v>1062</v>
      </c>
      <c r="D785" t="s">
        <v>27</v>
      </c>
      <c r="E785" t="s">
        <v>20</v>
      </c>
      <c r="F785" t="s">
        <v>1051</v>
      </c>
      <c r="G785" t="s">
        <v>47</v>
      </c>
      <c r="H785" s="1">
        <v>43070</v>
      </c>
      <c r="I785" s="1">
        <v>43080</v>
      </c>
      <c r="J785" s="17" t="str">
        <f t="shared" si="72"/>
        <v>Filled</v>
      </c>
      <c r="K785">
        <f t="shared" ca="1" si="73"/>
        <v>7</v>
      </c>
      <c r="L785" s="18">
        <f t="shared" ca="1" si="74"/>
        <v>10</v>
      </c>
      <c r="M785" t="str">
        <f t="shared" si="75"/>
        <v>2017</v>
      </c>
      <c r="N785" t="str">
        <f t="shared" si="76"/>
        <v>December</v>
      </c>
      <c r="O785" t="str">
        <f>IFERROR(VLOOKUP(N785,FiscalYear[#All],2,0)," ")</f>
        <v>Q1</v>
      </c>
      <c r="P785" t="str">
        <f t="shared" si="77"/>
        <v>2017</v>
      </c>
    </row>
    <row r="786" spans="1:16" x14ac:dyDescent="0.35">
      <c r="A786" t="s">
        <v>1606</v>
      </c>
      <c r="B786" t="s">
        <v>1544</v>
      </c>
      <c r="C786" t="s">
        <v>1078</v>
      </c>
      <c r="D786" t="s">
        <v>27</v>
      </c>
      <c r="E786" t="s">
        <v>20</v>
      </c>
      <c r="F786" t="s">
        <v>1055</v>
      </c>
      <c r="G786" t="s">
        <v>47</v>
      </c>
      <c r="H786" s="1">
        <v>43070</v>
      </c>
      <c r="I786" s="1">
        <v>43078</v>
      </c>
      <c r="J786" s="17" t="str">
        <f t="shared" si="72"/>
        <v>Filled</v>
      </c>
      <c r="K786">
        <f t="shared" ca="1" si="73"/>
        <v>6</v>
      </c>
      <c r="L786" s="18">
        <f t="shared" ca="1" si="74"/>
        <v>8</v>
      </c>
      <c r="M786" t="str">
        <f t="shared" si="75"/>
        <v>2017</v>
      </c>
      <c r="N786" t="str">
        <f t="shared" si="76"/>
        <v>December</v>
      </c>
      <c r="O786" t="str">
        <f>IFERROR(VLOOKUP(N786,FiscalYear[#All],2,0)," ")</f>
        <v>Q1</v>
      </c>
      <c r="P786" t="str">
        <f t="shared" si="77"/>
        <v>2017</v>
      </c>
    </row>
    <row r="787" spans="1:16" x14ac:dyDescent="0.35">
      <c r="A787" t="s">
        <v>1607</v>
      </c>
      <c r="B787" t="s">
        <v>1302</v>
      </c>
      <c r="C787" t="s">
        <v>1078</v>
      </c>
      <c r="D787" t="s">
        <v>27</v>
      </c>
      <c r="E787" t="s">
        <v>20</v>
      </c>
      <c r="F787" t="s">
        <v>1055</v>
      </c>
      <c r="G787" t="s">
        <v>156</v>
      </c>
      <c r="H787" s="1">
        <v>43070</v>
      </c>
      <c r="I787" s="1">
        <v>43088</v>
      </c>
      <c r="J787" s="17" t="str">
        <f t="shared" si="72"/>
        <v>Filled</v>
      </c>
      <c r="K787">
        <f t="shared" ca="1" si="73"/>
        <v>13</v>
      </c>
      <c r="L787" s="18">
        <f t="shared" ca="1" si="74"/>
        <v>18</v>
      </c>
      <c r="M787" t="str">
        <f t="shared" si="75"/>
        <v>2017</v>
      </c>
      <c r="N787" t="str">
        <f t="shared" si="76"/>
        <v>December</v>
      </c>
      <c r="O787" t="str">
        <f>IFERROR(VLOOKUP(N787,FiscalYear[#All],2,0)," ")</f>
        <v>Q1</v>
      </c>
      <c r="P787" t="str">
        <f t="shared" si="77"/>
        <v>2017</v>
      </c>
    </row>
    <row r="788" spans="1:16" x14ac:dyDescent="0.35">
      <c r="A788" t="s">
        <v>1608</v>
      </c>
      <c r="B788" t="s">
        <v>1577</v>
      </c>
      <c r="C788" t="s">
        <v>1078</v>
      </c>
      <c r="D788" t="s">
        <v>27</v>
      </c>
      <c r="E788" t="s">
        <v>20</v>
      </c>
      <c r="F788" t="s">
        <v>1055</v>
      </c>
      <c r="G788" t="s">
        <v>22</v>
      </c>
      <c r="H788" s="1">
        <v>43070</v>
      </c>
      <c r="I788" s="1">
        <v>43071</v>
      </c>
      <c r="J788" s="17" t="str">
        <f t="shared" si="72"/>
        <v>Filled</v>
      </c>
      <c r="K788">
        <f t="shared" ca="1" si="73"/>
        <v>1</v>
      </c>
      <c r="L788" s="18">
        <f t="shared" ca="1" si="74"/>
        <v>1</v>
      </c>
      <c r="M788" t="str">
        <f t="shared" si="75"/>
        <v>2017</v>
      </c>
      <c r="N788" t="str">
        <f t="shared" si="76"/>
        <v>December</v>
      </c>
      <c r="O788" t="str">
        <f>IFERROR(VLOOKUP(N788,FiscalYear[#All],2,0)," ")</f>
        <v>Q1</v>
      </c>
      <c r="P788" t="str">
        <f t="shared" si="77"/>
        <v>2017</v>
      </c>
    </row>
    <row r="789" spans="1:16" x14ac:dyDescent="0.35">
      <c r="A789" t="s">
        <v>1609</v>
      </c>
      <c r="B789" t="s">
        <v>1610</v>
      </c>
      <c r="C789" t="s">
        <v>1126</v>
      </c>
      <c r="D789" t="s">
        <v>27</v>
      </c>
      <c r="E789" t="s">
        <v>20</v>
      </c>
      <c r="F789" t="s">
        <v>1059</v>
      </c>
      <c r="G789" t="s">
        <v>156</v>
      </c>
      <c r="H789" s="1">
        <v>43073</v>
      </c>
      <c r="I789" s="1">
        <v>43073</v>
      </c>
      <c r="J789" s="17" t="str">
        <f t="shared" si="72"/>
        <v>Filled</v>
      </c>
      <c r="K789">
        <f t="shared" ca="1" si="73"/>
        <v>1</v>
      </c>
      <c r="L789" s="18">
        <f t="shared" ca="1" si="74"/>
        <v>0</v>
      </c>
      <c r="M789" t="str">
        <f t="shared" si="75"/>
        <v>2017</v>
      </c>
      <c r="N789" t="str">
        <f t="shared" si="76"/>
        <v>December</v>
      </c>
      <c r="O789" t="str">
        <f>IFERROR(VLOOKUP(N789,FiscalYear[#All],2,0)," ")</f>
        <v>Q1</v>
      </c>
      <c r="P789" t="str">
        <f t="shared" si="77"/>
        <v>2017</v>
      </c>
    </row>
    <row r="790" spans="1:16" x14ac:dyDescent="0.35">
      <c r="A790" t="s">
        <v>1611</v>
      </c>
      <c r="B790" t="s">
        <v>1612</v>
      </c>
      <c r="C790" t="s">
        <v>1071</v>
      </c>
      <c r="D790" t="s">
        <v>27</v>
      </c>
      <c r="E790" t="s">
        <v>20</v>
      </c>
      <c r="F790" t="s">
        <v>1059</v>
      </c>
      <c r="G790" t="s">
        <v>47</v>
      </c>
      <c r="H790" s="1">
        <v>43075</v>
      </c>
      <c r="I790" s="1">
        <v>43085</v>
      </c>
      <c r="J790" s="17" t="str">
        <f t="shared" si="72"/>
        <v>Filled</v>
      </c>
      <c r="K790">
        <f t="shared" ca="1" si="73"/>
        <v>8</v>
      </c>
      <c r="L790" s="18">
        <f t="shared" ca="1" si="74"/>
        <v>10</v>
      </c>
      <c r="M790" t="str">
        <f t="shared" si="75"/>
        <v>2017</v>
      </c>
      <c r="N790" t="str">
        <f t="shared" si="76"/>
        <v>December</v>
      </c>
      <c r="O790" t="str">
        <f>IFERROR(VLOOKUP(N790,FiscalYear[#All],2,0)," ")</f>
        <v>Q1</v>
      </c>
      <c r="P790" t="str">
        <f t="shared" si="77"/>
        <v>2017</v>
      </c>
    </row>
    <row r="791" spans="1:16" x14ac:dyDescent="0.35">
      <c r="A791" t="s">
        <v>1613</v>
      </c>
      <c r="B791" t="s">
        <v>1614</v>
      </c>
      <c r="C791" t="s">
        <v>1054</v>
      </c>
      <c r="D791" t="s">
        <v>27</v>
      </c>
      <c r="E791" t="s">
        <v>20</v>
      </c>
      <c r="F791" t="s">
        <v>1051</v>
      </c>
      <c r="G791" t="s">
        <v>22</v>
      </c>
      <c r="H791" s="1">
        <v>43080</v>
      </c>
      <c r="I791" s="1">
        <v>43083</v>
      </c>
      <c r="J791" s="17" t="str">
        <f t="shared" si="72"/>
        <v>Filled</v>
      </c>
      <c r="K791">
        <f t="shared" ca="1" si="73"/>
        <v>4</v>
      </c>
      <c r="L791" s="18">
        <f t="shared" ca="1" si="74"/>
        <v>3</v>
      </c>
      <c r="M791" t="str">
        <f t="shared" si="75"/>
        <v>2017</v>
      </c>
      <c r="N791" t="str">
        <f t="shared" si="76"/>
        <v>December</v>
      </c>
      <c r="O791" t="str">
        <f>IFERROR(VLOOKUP(N791,FiscalYear[#All],2,0)," ")</f>
        <v>Q1</v>
      </c>
      <c r="P791" t="str">
        <f t="shared" si="77"/>
        <v>2017</v>
      </c>
    </row>
    <row r="792" spans="1:16" x14ac:dyDescent="0.35">
      <c r="A792" t="s">
        <v>1615</v>
      </c>
      <c r="B792" t="s">
        <v>1258</v>
      </c>
      <c r="C792" t="s">
        <v>1054</v>
      </c>
      <c r="D792" t="s">
        <v>27</v>
      </c>
      <c r="E792" t="s">
        <v>20</v>
      </c>
      <c r="F792" t="s">
        <v>1051</v>
      </c>
      <c r="G792" t="s">
        <v>117</v>
      </c>
      <c r="H792" s="1">
        <v>43087</v>
      </c>
      <c r="I792" s="1" t="s">
        <v>23</v>
      </c>
      <c r="J792" s="17" t="str">
        <f t="shared" si="72"/>
        <v>Open</v>
      </c>
      <c r="K792">
        <f t="shared" ca="1" si="73"/>
        <v>1318</v>
      </c>
      <c r="L792" s="18">
        <f t="shared" ca="1" si="74"/>
        <v>1843.4963288194413</v>
      </c>
      <c r="M792" t="str">
        <f t="shared" si="75"/>
        <v/>
      </c>
      <c r="N792" t="str">
        <f t="shared" si="76"/>
        <v/>
      </c>
      <c r="O792" t="str">
        <f>IFERROR(VLOOKUP(N792,FiscalYear[#All],2,0)," ")</f>
        <v xml:space="preserve"> </v>
      </c>
      <c r="P792" t="str">
        <f t="shared" si="77"/>
        <v/>
      </c>
    </row>
    <row r="793" spans="1:16" x14ac:dyDescent="0.35">
      <c r="A793" t="s">
        <v>1616</v>
      </c>
      <c r="B793" t="s">
        <v>1617</v>
      </c>
      <c r="C793" t="s">
        <v>1054</v>
      </c>
      <c r="D793" t="s">
        <v>27</v>
      </c>
      <c r="E793" t="s">
        <v>20</v>
      </c>
      <c r="F793" t="s">
        <v>1051</v>
      </c>
      <c r="G793" t="s">
        <v>22</v>
      </c>
      <c r="H793" s="1">
        <v>43097</v>
      </c>
      <c r="I793" s="1">
        <v>43097</v>
      </c>
      <c r="J793" s="17" t="str">
        <f t="shared" si="72"/>
        <v>Filled</v>
      </c>
      <c r="K793">
        <f t="shared" ca="1" si="73"/>
        <v>1</v>
      </c>
      <c r="L793" s="18">
        <f t="shared" ca="1" si="74"/>
        <v>0</v>
      </c>
      <c r="M793" t="str">
        <f t="shared" si="75"/>
        <v>2017</v>
      </c>
      <c r="N793" t="str">
        <f t="shared" si="76"/>
        <v>December</v>
      </c>
      <c r="O793" t="str">
        <f>IFERROR(VLOOKUP(N793,FiscalYear[#All],2,0)," ")</f>
        <v>Q1</v>
      </c>
      <c r="P793" t="str">
        <f t="shared" si="77"/>
        <v>2017</v>
      </c>
    </row>
    <row r="794" spans="1:16" x14ac:dyDescent="0.35">
      <c r="L794" s="18"/>
    </row>
  </sheetData>
  <autoFilter ref="A1:P794" xr:uid="{00000000-0001-0000-0100-000000000000}"/>
  <sortState xmlns:xlrd2="http://schemas.microsoft.com/office/spreadsheetml/2017/richdata2" ref="A2:I523">
    <sortCondition ref="H2:H5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0862-8A3E-491A-988E-D09CB4BC37AF}">
  <sheetPr>
    <tabColor theme="9" tint="-0.249977111117893"/>
  </sheetPr>
  <dimension ref="A1:B13"/>
  <sheetViews>
    <sheetView zoomScale="96" zoomScaleNormal="96" workbookViewId="0">
      <selection activeCell="B4" sqref="B4"/>
    </sheetView>
  </sheetViews>
  <sheetFormatPr defaultRowHeight="14.5" x14ac:dyDescent="0.35"/>
  <cols>
    <col min="1" max="2" width="20.81640625" style="9" customWidth="1"/>
  </cols>
  <sheetData>
    <row r="1" spans="1:2" x14ac:dyDescent="0.35">
      <c r="A1" s="9" t="s">
        <v>1659</v>
      </c>
      <c r="B1" s="9" t="s">
        <v>1660</v>
      </c>
    </row>
    <row r="2" spans="1:2" x14ac:dyDescent="0.35">
      <c r="A2" s="9" t="s">
        <v>1661</v>
      </c>
      <c r="B2" s="9" t="s">
        <v>1629</v>
      </c>
    </row>
    <row r="3" spans="1:2" x14ac:dyDescent="0.35">
      <c r="A3" s="9" t="s">
        <v>1662</v>
      </c>
      <c r="B3" s="9" t="s">
        <v>1629</v>
      </c>
    </row>
    <row r="4" spans="1:2" x14ac:dyDescent="0.35">
      <c r="A4" s="9" t="s">
        <v>1663</v>
      </c>
      <c r="B4" s="9" t="s">
        <v>1629</v>
      </c>
    </row>
    <row r="5" spans="1:2" x14ac:dyDescent="0.35">
      <c r="A5" s="9" t="s">
        <v>1664</v>
      </c>
      <c r="B5" s="9" t="s">
        <v>1630</v>
      </c>
    </row>
    <row r="6" spans="1:2" x14ac:dyDescent="0.35">
      <c r="A6" s="9" t="s">
        <v>1665</v>
      </c>
      <c r="B6" s="9" t="s">
        <v>1630</v>
      </c>
    </row>
    <row r="7" spans="1:2" x14ac:dyDescent="0.35">
      <c r="A7" s="9" t="s">
        <v>1666</v>
      </c>
      <c r="B7" s="9" t="s">
        <v>1630</v>
      </c>
    </row>
    <row r="8" spans="1:2" x14ac:dyDescent="0.35">
      <c r="A8" s="9" t="s">
        <v>1667</v>
      </c>
      <c r="B8" s="9" t="s">
        <v>1631</v>
      </c>
    </row>
    <row r="9" spans="1:2" x14ac:dyDescent="0.35">
      <c r="A9" s="9" t="s">
        <v>1668</v>
      </c>
      <c r="B9" s="9" t="s">
        <v>1631</v>
      </c>
    </row>
    <row r="10" spans="1:2" x14ac:dyDescent="0.35">
      <c r="A10" s="9" t="s">
        <v>1669</v>
      </c>
      <c r="B10" s="9" t="s">
        <v>1631</v>
      </c>
    </row>
    <row r="11" spans="1:2" x14ac:dyDescent="0.35">
      <c r="A11" s="9" t="s">
        <v>1670</v>
      </c>
      <c r="B11" s="9" t="s">
        <v>1632</v>
      </c>
    </row>
    <row r="12" spans="1:2" x14ac:dyDescent="0.35">
      <c r="A12" s="9" t="s">
        <v>1671</v>
      </c>
      <c r="B12" s="9" t="s">
        <v>1632</v>
      </c>
    </row>
    <row r="13" spans="1:2" x14ac:dyDescent="0.35">
      <c r="A13" s="9" t="s">
        <v>1672</v>
      </c>
      <c r="B13" s="9" t="s">
        <v>1632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/>
  </sheetPr>
  <dimension ref="A1:S67"/>
  <sheetViews>
    <sheetView zoomScale="85" zoomScaleNormal="85" workbookViewId="0">
      <selection activeCell="P53" sqref="P53"/>
    </sheetView>
  </sheetViews>
  <sheetFormatPr defaultColWidth="0" defaultRowHeight="14.5" zeroHeight="1" x14ac:dyDescent="0.35"/>
  <cols>
    <col min="1" max="1" width="9.1796875" customWidth="1"/>
    <col min="2" max="2" width="18.54296875" customWidth="1"/>
    <col min="3" max="19" width="9.1796875" customWidth="1"/>
    <col min="20" max="16384" width="9.1796875" hidden="1"/>
  </cols>
  <sheetData>
    <row r="1" spans="1:19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5" x14ac:dyDescent="0.35">
      <c r="A8" s="3"/>
      <c r="B8" s="71" t="s">
        <v>1618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3"/>
    </row>
    <row r="9" spans="1:19" ht="15" thickBo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5">
      <c r="A10" s="3"/>
      <c r="B10" s="46" t="s">
        <v>1619</v>
      </c>
      <c r="C10" s="47"/>
      <c r="D10" s="46">
        <f>COUNTIF(Data!$J$2:$J$793,"Open")</f>
        <v>89</v>
      </c>
      <c r="E10" s="47"/>
      <c r="F10" s="3"/>
      <c r="G10" s="3"/>
      <c r="H10" s="48" t="s">
        <v>1620</v>
      </c>
      <c r="I10" s="74"/>
      <c r="J10" s="74"/>
      <c r="K10" s="74"/>
      <c r="L10" s="74"/>
      <c r="M10" s="74"/>
      <c r="N10" s="74"/>
      <c r="O10" s="74"/>
      <c r="P10" s="74"/>
      <c r="Q10" s="74"/>
      <c r="R10" s="75"/>
      <c r="S10" s="3"/>
    </row>
    <row r="11" spans="1:19" x14ac:dyDescent="0.35">
      <c r="A11" s="3"/>
      <c r="B11" s="46" t="s">
        <v>1621</v>
      </c>
      <c r="C11" s="47"/>
      <c r="D11" s="82">
        <f ca="1">AVERAGEIFS(Data!$K$2:$K$793,Data!$J$2:$J$793,"Open")</f>
        <v>1842.8089887640449</v>
      </c>
      <c r="E11" s="83"/>
      <c r="F11" s="3"/>
      <c r="G11" s="3"/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8"/>
      <c r="S11" s="3"/>
    </row>
    <row r="12" spans="1:19" x14ac:dyDescent="0.35">
      <c r="A12" s="3"/>
      <c r="B12" s="46" t="s">
        <v>1622</v>
      </c>
      <c r="C12" s="47"/>
      <c r="D12" s="72">
        <f ca="1">COUNTIFS(Data!$J$1:$J$794,"Open",Data!$K$1:$K$794,"&gt;50")/COUNTA(Data!$J$1:$J$794)</f>
        <v>0.11223203026481715</v>
      </c>
      <c r="E12" s="73"/>
      <c r="F12" s="3"/>
      <c r="G12" s="3"/>
      <c r="H12" s="76"/>
      <c r="I12" s="77"/>
      <c r="J12" s="77"/>
      <c r="K12" s="77"/>
      <c r="L12" s="77"/>
      <c r="M12" s="77"/>
      <c r="N12" s="77"/>
      <c r="O12" s="77"/>
      <c r="P12" s="77"/>
      <c r="Q12" s="77"/>
      <c r="R12" s="78"/>
      <c r="S12" s="3"/>
    </row>
    <row r="13" spans="1:19" x14ac:dyDescent="0.35">
      <c r="A13" s="3"/>
      <c r="B13" s="3"/>
      <c r="C13" s="3"/>
      <c r="D13" s="3"/>
      <c r="E13" s="3"/>
      <c r="F13" s="3"/>
      <c r="G13" s="3"/>
      <c r="H13" s="76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3"/>
    </row>
    <row r="14" spans="1:19" ht="18.5" x14ac:dyDescent="0.35">
      <c r="A14" s="3"/>
      <c r="B14" s="58" t="s">
        <v>1623</v>
      </c>
      <c r="C14" s="58"/>
      <c r="D14" s="58"/>
      <c r="E14" s="58"/>
      <c r="F14" s="10"/>
      <c r="G14" s="10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8"/>
      <c r="S14" s="3"/>
    </row>
    <row r="15" spans="1:19" x14ac:dyDescent="0.35">
      <c r="A15" s="3"/>
      <c r="B15" s="46" t="s">
        <v>677</v>
      </c>
      <c r="C15" s="47"/>
      <c r="D15" s="46">
        <f>COUNTIFS(Data!$E$1:$E$795,"APAC",Data!$J$1:$J$795,"Open")</f>
        <v>3</v>
      </c>
      <c r="E15" s="47"/>
      <c r="F15" s="10"/>
      <c r="G15" s="10"/>
      <c r="H15" s="76"/>
      <c r="I15" s="77"/>
      <c r="J15" s="77"/>
      <c r="K15" s="77"/>
      <c r="L15" s="77"/>
      <c r="M15" s="77"/>
      <c r="N15" s="77"/>
      <c r="O15" s="77"/>
      <c r="P15" s="77"/>
      <c r="Q15" s="77"/>
      <c r="R15" s="78"/>
      <c r="S15" s="3"/>
    </row>
    <row r="16" spans="1:19" x14ac:dyDescent="0.35">
      <c r="A16" s="3"/>
      <c r="B16" s="46" t="s">
        <v>20</v>
      </c>
      <c r="C16" s="47"/>
      <c r="D16" s="46">
        <f>COUNTIFS(Data!$E$1:$E$795,"EMEA",Data!$J$1:$J$795,"Open")</f>
        <v>84</v>
      </c>
      <c r="E16" s="47"/>
      <c r="F16" s="10"/>
      <c r="G16" s="10"/>
      <c r="H16" s="76"/>
      <c r="I16" s="77"/>
      <c r="J16" s="77"/>
      <c r="K16" s="77"/>
      <c r="L16" s="77"/>
      <c r="M16" s="77"/>
      <c r="N16" s="77"/>
      <c r="O16" s="77"/>
      <c r="P16" s="77"/>
      <c r="Q16" s="77"/>
      <c r="R16" s="78"/>
      <c r="S16" s="3"/>
    </row>
    <row r="17" spans="1:19" x14ac:dyDescent="0.35">
      <c r="A17" s="3"/>
      <c r="B17" s="46" t="s">
        <v>684</v>
      </c>
      <c r="C17" s="47"/>
      <c r="D17" s="46">
        <f>COUNTIFS(Data!$E$1:$E$795,"LATAM",Data!$J$1:$J$795,"Open")</f>
        <v>0</v>
      </c>
      <c r="E17" s="47"/>
      <c r="F17" s="10"/>
      <c r="G17" s="10"/>
      <c r="H17" s="76"/>
      <c r="I17" s="77"/>
      <c r="J17" s="77"/>
      <c r="K17" s="77"/>
      <c r="L17" s="77"/>
      <c r="M17" s="77"/>
      <c r="N17" s="77"/>
      <c r="O17" s="77"/>
      <c r="P17" s="77"/>
      <c r="Q17" s="77"/>
      <c r="R17" s="78"/>
      <c r="S17" s="3"/>
    </row>
    <row r="18" spans="1:19" x14ac:dyDescent="0.35">
      <c r="A18" s="3"/>
      <c r="B18" s="46" t="s">
        <v>674</v>
      </c>
      <c r="C18" s="47"/>
      <c r="D18" s="46">
        <f>COUNTIFS(Data!$E$1:$E$795,"USA",Data!$J$1:$J$795,"Open")</f>
        <v>2</v>
      </c>
      <c r="E18" s="47"/>
      <c r="F18" s="10"/>
      <c r="G18" s="10"/>
      <c r="H18" s="76"/>
      <c r="I18" s="77"/>
      <c r="J18" s="77"/>
      <c r="K18" s="77"/>
      <c r="L18" s="77"/>
      <c r="M18" s="77"/>
      <c r="N18" s="77"/>
      <c r="O18" s="77"/>
      <c r="P18" s="77"/>
      <c r="Q18" s="77"/>
      <c r="R18" s="78"/>
      <c r="S18" s="3"/>
    </row>
    <row r="19" spans="1:19" x14ac:dyDescent="0.35">
      <c r="A19" s="3"/>
      <c r="B19" s="3"/>
      <c r="C19" s="3"/>
      <c r="D19" s="3"/>
      <c r="E19" s="3"/>
      <c r="F19" s="3"/>
      <c r="G19" s="3"/>
      <c r="H19" s="76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3"/>
    </row>
    <row r="20" spans="1:19" x14ac:dyDescent="0.35">
      <c r="A20" s="3"/>
      <c r="B20" s="3"/>
      <c r="C20" s="3"/>
      <c r="D20" s="3"/>
      <c r="E20" s="3"/>
      <c r="F20" s="3"/>
      <c r="G20" s="3"/>
      <c r="H20" s="76"/>
      <c r="I20" s="77"/>
      <c r="J20" s="77"/>
      <c r="K20" s="77"/>
      <c r="L20" s="77"/>
      <c r="M20" s="77"/>
      <c r="N20" s="77"/>
      <c r="O20" s="77"/>
      <c r="P20" s="77"/>
      <c r="Q20" s="77"/>
      <c r="R20" s="78"/>
      <c r="S20" s="3"/>
    </row>
    <row r="21" spans="1:19" ht="15" thickBot="1" x14ac:dyDescent="0.4">
      <c r="A21" s="3"/>
      <c r="B21" s="3"/>
      <c r="C21" s="3"/>
      <c r="D21" s="3"/>
      <c r="E21" s="3"/>
      <c r="F21" s="3"/>
      <c r="G21" s="3"/>
      <c r="H21" s="79"/>
      <c r="I21" s="80"/>
      <c r="J21" s="80"/>
      <c r="K21" s="80"/>
      <c r="L21" s="80"/>
      <c r="M21" s="80"/>
      <c r="N21" s="80"/>
      <c r="O21" s="80"/>
      <c r="P21" s="80"/>
      <c r="Q21" s="80"/>
      <c r="R21" s="81"/>
      <c r="S21" s="3"/>
    </row>
    <row r="22" spans="1:19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5" x14ac:dyDescent="0.35">
      <c r="A23" s="3"/>
      <c r="B23" s="71" t="s">
        <v>1624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3"/>
    </row>
    <row r="24" spans="1:19" ht="15" thickBot="1" x14ac:dyDescent="0.4">
      <c r="A24" s="3"/>
      <c r="B24" s="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"/>
    </row>
    <row r="25" spans="1:19" ht="15" thickBot="1" x14ac:dyDescent="0.4">
      <c r="A25" s="3"/>
      <c r="B25" s="3"/>
      <c r="C25" s="68" t="s">
        <v>1625</v>
      </c>
      <c r="D25" s="69"/>
      <c r="E25" s="69"/>
      <c r="F25" s="70"/>
      <c r="G25" s="68" t="s">
        <v>1626</v>
      </c>
      <c r="H25" s="69"/>
      <c r="I25" s="69"/>
      <c r="J25" s="70"/>
      <c r="K25" s="68" t="s">
        <v>1627</v>
      </c>
      <c r="L25" s="69"/>
      <c r="M25" s="69"/>
      <c r="N25" s="70"/>
      <c r="O25" s="68" t="s">
        <v>1628</v>
      </c>
      <c r="P25" s="69"/>
      <c r="Q25" s="69"/>
      <c r="R25" s="70"/>
      <c r="S25" s="3"/>
    </row>
    <row r="26" spans="1:19" ht="15" thickBot="1" x14ac:dyDescent="0.4">
      <c r="A26" s="3"/>
      <c r="B26" s="3"/>
      <c r="C26" s="13" t="s">
        <v>1629</v>
      </c>
      <c r="D26" s="14" t="s">
        <v>1630</v>
      </c>
      <c r="E26" s="14" t="s">
        <v>1631</v>
      </c>
      <c r="F26" s="15" t="s">
        <v>1632</v>
      </c>
      <c r="G26" s="13" t="s">
        <v>1629</v>
      </c>
      <c r="H26" s="14" t="s">
        <v>1630</v>
      </c>
      <c r="I26" s="14" t="s">
        <v>1631</v>
      </c>
      <c r="J26" s="15" t="s">
        <v>1632</v>
      </c>
      <c r="K26" s="13" t="s">
        <v>1629</v>
      </c>
      <c r="L26" s="14" t="s">
        <v>1630</v>
      </c>
      <c r="M26" s="14" t="s">
        <v>1631</v>
      </c>
      <c r="N26" s="15" t="s">
        <v>1632</v>
      </c>
      <c r="O26" s="21" t="s">
        <v>1629</v>
      </c>
      <c r="P26" s="14" t="s">
        <v>1630</v>
      </c>
      <c r="Q26" s="14" t="s">
        <v>1631</v>
      </c>
      <c r="R26" s="15" t="s">
        <v>1632</v>
      </c>
      <c r="S26" s="3"/>
    </row>
    <row r="27" spans="1:19" x14ac:dyDescent="0.35">
      <c r="A27" s="3"/>
      <c r="B27" s="24" t="s">
        <v>677</v>
      </c>
      <c r="C27" s="27">
        <f>COUNTIFS(Data!$J$1:$J$793,"Filled",Data!$E$1:$E$793,"APAC",Data!$O$1:$O$793,"Q1",Data!$P$1:$P$793,"2014")</f>
        <v>0</v>
      </c>
      <c r="D27" s="28">
        <f>COUNTIFS(Data!$J$1:$J$793,"Filled",Data!$E$1:$E$793,"APAC",Data!$O$1:$O$793,"Q2",Data!$P$1:$P$793,"2014")</f>
        <v>0</v>
      </c>
      <c r="E27" s="28">
        <f>COUNTIFS(Data!$J$1:$J$793,"Filled",Data!$E$1:$E$793,"APAC",Data!$O$1:$O$793,"Q3",Data!$P$1:$P$793,"2014")</f>
        <v>0</v>
      </c>
      <c r="F27" s="35">
        <f>COUNTIFS(Data!$J$1:$J$793,"Filled",Data!$E$1:$E$793,"APAC",Data!$O$1:$O$793,"Q4",Data!$P$1:$P$793,"2014")</f>
        <v>0</v>
      </c>
      <c r="G27" s="27">
        <f>COUNTIFS(Data!$J$1:$J$793,"Filled",Data!$E$1:$E$793,"APAC",Data!$O$1:$O$793,"Q1",Data!$P$1:$P$793,"2015")</f>
        <v>10</v>
      </c>
      <c r="H27" s="28">
        <f>COUNTIFS(Data!$J$1:$J$793,"Filled",Data!$E$1:$E$793,"APAC",Data!$O$1:$O$793,"Q2",Data!$P$1:$P$793,"2015")</f>
        <v>0</v>
      </c>
      <c r="I27" s="28">
        <f>COUNTIFS(Data!$J$1:$J$793,"Filled",Data!$E$1:$E$793,"APAC",Data!$O$1:$O$793,"Q3",Data!$P$1:$P$793,"2015")</f>
        <v>0</v>
      </c>
      <c r="J27" s="29">
        <f>COUNTIFS(Data!$J$1:$J$793,"Filled",Data!$E$1:$E$793,"APAC",Data!$O$1:$O$793,"Q4",Data!$P$1:$P$793,"2015")</f>
        <v>0</v>
      </c>
      <c r="K27" s="27">
        <f>COUNTIFS(Data!$J$1:$J$793,"Filled",Data!$E$1:$E$793,"APAC",Data!$O$1:$O$793,"Q1",Data!$P$1:$P$793,"2016")</f>
        <v>5</v>
      </c>
      <c r="L27" s="28">
        <f>COUNTIFS(Data!$J$1:$J$793,"Filled",Data!$E$1:$E$793,"APAC",Data!$O$1:$O$793,"Q2",Data!$P$1:$P$793,"2016")</f>
        <v>0</v>
      </c>
      <c r="M27" s="28">
        <f>COUNTIFS(Data!$J$1:$J$793,"Filled",Data!$E$1:$E$793,"APAC",Data!$O$1:$O$793,"Q3",Data!$P$1:$P$793,"2016")</f>
        <v>1</v>
      </c>
      <c r="N27" s="29">
        <f>COUNTIFS(Data!$J$1:$J$793,"Filled",Data!$E$1:$E$793,"APAC",Data!$O$1:$O$793,"Q4",Data!$P$1:$P$793,"2016")</f>
        <v>0</v>
      </c>
      <c r="O27" s="27">
        <f>COUNTIFS(Data!$J$1:$J$793,"Filled",Data!$E$1:$E$793,"APAC",Data!$O$1:$O$793,"Q1",Data!$P$1:$P$793,"2017")</f>
        <v>0</v>
      </c>
      <c r="P27" s="28">
        <f>COUNTIFS(Data!$J$1:$J$793,"Filled",Data!$E$1:$E$793,"APAC",Data!$O$1:$O$793,"Q2",Data!$P$1:$P$793,"2017")</f>
        <v>0</v>
      </c>
      <c r="Q27" s="28">
        <f>COUNTIFS(Data!$J$1:$J$793,"Filled",Data!$E$1:$E$793,"APAC",Data!$O$1:$O$793,"Q3",Data!$P$1:$P$793,"2017")</f>
        <v>0</v>
      </c>
      <c r="R27" s="29">
        <f>COUNTIFS(Data!$J$1:$J$793,"Filled",Data!$E$1:$E$793,"APAC",Data!$O$1:$O$793,"Q4",Data!$P$1:$P$793,"2017")</f>
        <v>0</v>
      </c>
      <c r="S27" s="3"/>
    </row>
    <row r="28" spans="1:19" x14ac:dyDescent="0.35">
      <c r="A28" s="3"/>
      <c r="B28" s="25" t="s">
        <v>20</v>
      </c>
      <c r="C28" s="30">
        <f>COUNTIFS(Data!$J$1:$J$793,"Filled",Data!$E$1:$E$793,"EMEA",Data!$O$1:$O$793,"Q1",Data!$P$1:$P$793,"2014")</f>
        <v>35</v>
      </c>
      <c r="D28" s="23">
        <f>COUNTIFS(Data!$J$1:$J$793,"Filled",Data!$E$1:$E$793,"EMEA",Data!$O$1:$O$793,"Q2",Data!$P$1:$P$793,"2014")</f>
        <v>4</v>
      </c>
      <c r="E28" s="23">
        <f>COUNTIFS(Data!$J$1:$J$793,"Filled",Data!$E$1:$E$793,"EMEA",Data!$O$1:$O$793,"Q3",Data!$P$1:$P$793,"2014")</f>
        <v>11</v>
      </c>
      <c r="F28" s="36">
        <f>COUNTIFS(Data!$J$1:$J$793,"Filled",Data!$E$1:$E$793,"EMEA",Data!$O$1:$O$793,"Q4",Data!$P$1:$P$793,"2014")</f>
        <v>19</v>
      </c>
      <c r="G28" s="30">
        <f>COUNTIFS(Data!$J$1:$J$793,"Filled",Data!$E$1:$E$793,"EMEA",Data!$O$1:$O$793,"Q1",Data!$P$1:$P$793,"2015")</f>
        <v>83</v>
      </c>
      <c r="H28" s="23">
        <f>COUNTIFS(Data!$J$1:$J$793,"Filled",Data!$E$1:$E$793,"EMEA",Data!$O$1:$O$793,"Q2",Data!$P$1:$P$793,"2015")</f>
        <v>5</v>
      </c>
      <c r="I28" s="23">
        <f>COUNTIFS(Data!$J$1:$J$793,"Filled",Data!$E$1:$E$793,"EMEA",Data!$O$1:$O$793,"Q3",Data!$P$1:$P$793,"2015")</f>
        <v>18</v>
      </c>
      <c r="J28" s="31">
        <f>COUNTIFS(Data!$J$1:$J$793,"Filled",Data!$E$1:$E$793,"EMEA",Data!$O$1:$O$793,"Q4",Data!$P$1:$P$793,"2015")</f>
        <v>41</v>
      </c>
      <c r="K28" s="30">
        <f>COUNTIFS(Data!$J$1:$J$793,"Filled",Data!$E$1:$E$793,"EMEA",Data!$O$1:$O$793,"Q1",Data!$P$1:$P$793,"2016")</f>
        <v>74</v>
      </c>
      <c r="L28" s="23">
        <f>COUNTIFS(Data!$J$1:$J$793,"Filled",Data!$E$1:$E$793,"EMEA",Data!$O$1:$O$793,"Q2",Data!$P$1:$P$793,"2016")</f>
        <v>2</v>
      </c>
      <c r="M28" s="23">
        <f>COUNTIFS(Data!$J$1:$J$793,"Filled",Data!$E$1:$E$793,"EMEA",Data!$O$1:$O$793,"Q3",Data!$P$1:$P$793,"2016")</f>
        <v>13</v>
      </c>
      <c r="N28" s="31">
        <f>COUNTIFS(Data!$J$1:$J$793,"Filled",Data!$E$1:$E$793,"EMEA",Data!$O$1:$O$793,"Q4",Data!$P$1:$P$793,"2016")</f>
        <v>29</v>
      </c>
      <c r="O28" s="30">
        <f>COUNTIFS(Data!$J$1:$J$793,"Filled",Data!$E$1:$E$793,"EMEA",Data!$O$1:$O$793,"Q1",Data!$P$1:$P$793,"2017")</f>
        <v>111</v>
      </c>
      <c r="P28" s="23">
        <f>COUNTIFS(Data!$J$1:$J$793,"Filled",Data!$E$1:$E$793,"EMEA",Data!$O$1:$O$793,"Q2",Data!$P$1:$P$793,"2017")</f>
        <v>13</v>
      </c>
      <c r="Q28" s="23">
        <f>COUNTIFS(Data!$J$1:$J$793,"Filled",Data!$E$1:$E$793,"EMEA",Data!$O$1:$O$793,"Q3",Data!$P$1:$P$793,"2017")</f>
        <v>42</v>
      </c>
      <c r="R28" s="31">
        <f>COUNTIFS(Data!$J$1:$J$793,"Filled",Data!$E$1:$E$793,"EMEA",Data!$O$1:$O$793,"Q4",Data!$P$1:$P$793,"2017")</f>
        <v>67</v>
      </c>
      <c r="S28" s="3"/>
    </row>
    <row r="29" spans="1:19" x14ac:dyDescent="0.35">
      <c r="A29" s="3"/>
      <c r="B29" s="25" t="s">
        <v>684</v>
      </c>
      <c r="C29" s="30">
        <f>COUNTIFS(Data!$J$1:$J$793,"Filled",Data!$E$1:$E$793,"LATAM",Data!$O$1:$O$793,"Q1",Data!$P$1:$P$793,"2014")</f>
        <v>0</v>
      </c>
      <c r="D29" s="23">
        <f>COUNTIFS(Data!$J$1:$J$793,"Filled",Data!$E$1:$E$793,"LATAM",Data!$O$1:$O$793,"Q2",Data!$P$1:$P$793,"2014")</f>
        <v>0</v>
      </c>
      <c r="E29" s="23">
        <f>COUNTIFS(Data!$J$1:$J$793,"Filled",Data!$E$1:$E$793,"LATAM",Data!$O$1:$O$793,"Q3",Data!$P$1:$P$793,"2014")</f>
        <v>0</v>
      </c>
      <c r="F29" s="36">
        <f>COUNTIFS(Data!$J$1:$J$793,"Filled",Data!$E$1:$E$793,"LATAM",Data!$O$1:$O$793,"Q4",Data!$P$1:$P$793,"2014")</f>
        <v>0</v>
      </c>
      <c r="G29" s="30">
        <f>COUNTIFS(Data!$J$1:$J$793,"Filled",Data!$E$1:$E$793,"LATAM",Data!$O$1:$O$793,"Q1",Data!$P$1:$P$793,"2015")</f>
        <v>2</v>
      </c>
      <c r="H29" s="23">
        <f>COUNTIFS(Data!$J$1:$J$793,"Filled",Data!$E$1:$E$793,"LATAM",Data!$O$1:$O$793,"Q2",Data!$P$1:$P$793,"2015")</f>
        <v>0</v>
      </c>
      <c r="I29" s="23">
        <f>COUNTIFS(Data!$J$1:$J$793,"Filled",Data!$E$1:$E$793,"LATAM",Data!$O$1:$O$793,"Q3",Data!$P$1:$P$793,"2015")</f>
        <v>0</v>
      </c>
      <c r="J29" s="31">
        <f>COUNTIFS(Data!$J$1:$J$793,"Filled",Data!$E$1:$E$793,"LATAM",Data!$O$1:$O$793,"Q4",Data!$P$1:$P$793,"2015")</f>
        <v>1</v>
      </c>
      <c r="K29" s="30">
        <f>COUNTIFS(Data!$J$1:$J$793,"Filled",Data!$E$1:$E$793,"LATAM",Data!$O$1:$O$793,"Q1",Data!$P$1:$P$793,"2016")</f>
        <v>0</v>
      </c>
      <c r="L29" s="23">
        <f>COUNTIFS(Data!$J$1:$J$793,"Filled",Data!$E$1:$E$793,"LATAM",Data!$O$1:$O$793,"Q2",Data!$P$1:$P$793,"2016")</f>
        <v>0</v>
      </c>
      <c r="M29" s="23">
        <f>COUNTIFS(Data!$J$1:$J$793,"Filled",Data!$E$1:$E$793,"LATAM",Data!$O$1:$O$793,"Q3",Data!$P$1:$P$793,"2016")</f>
        <v>0</v>
      </c>
      <c r="N29" s="31">
        <f>COUNTIFS(Data!$J$1:$J$793,"Filled",Data!$E$1:$E$793,"LATAM",Data!$O$1:$O$793,"Q4",Data!$P$1:$P$793,"2016")</f>
        <v>1</v>
      </c>
      <c r="O29" s="30">
        <f>COUNTIFS(Data!$J$1:$J$793,"Filled",Data!$E$1:$E$793,"LATAM",Data!$O$1:$O$793,"Q1",Data!$P$1:$P$793,"2017")</f>
        <v>0</v>
      </c>
      <c r="P29" s="23">
        <f>COUNTIFS(Data!$J$1:$J$793,"Filled",Data!$E$1:$E$793,"LATAM",Data!$O$1:$O$793,"Q2",Data!$P$1:$P$793,"2017")</f>
        <v>0</v>
      </c>
      <c r="Q29" s="23">
        <f>COUNTIFS(Data!$J$1:$J$793,"Filled",Data!$E$1:$E$793,"LATAM",Data!$O$1:$O$793,"Q3",Data!$P$1:$P$793,"2017")</f>
        <v>0</v>
      </c>
      <c r="R29" s="31">
        <f>COUNTIFS(Data!$J$1:$J$793,"Filled",Data!$E$1:$E$793,"LATAM",Data!$O$1:$O$793,"Q4",Data!$P$1:$P$793,"2017")</f>
        <v>0</v>
      </c>
      <c r="S29" s="3"/>
    </row>
    <row r="30" spans="1:19" ht="15" thickBot="1" x14ac:dyDescent="0.4">
      <c r="A30" s="3"/>
      <c r="B30" s="26" t="s">
        <v>674</v>
      </c>
      <c r="C30" s="32">
        <f>COUNTIFS(Data!$J$1:$J$793,"Filled",Data!$E$1:$E$793,"USA",Data!$O$1:$O$793,"Q1",Data!$P$1:$P$793,"2014")</f>
        <v>0</v>
      </c>
      <c r="D30" s="33">
        <f>COUNTIFS(Data!$J$1:$J$793,"Filled",Data!$E$1:$E$793,"USA",Data!$O$1:$O$793,"Q2",Data!$P$1:$P$793,"2014")</f>
        <v>0</v>
      </c>
      <c r="E30" s="33">
        <f>COUNTIFS(Data!$J$1:$J$793,"Filled",Data!$E$1:$E$793,"USA",Data!$O$1:$O$793,"Q3",Data!$P$1:$P$793,"2014")</f>
        <v>0</v>
      </c>
      <c r="F30" s="37">
        <f>COUNTIFS(Data!$J$1:$J$793,"Filled",Data!$E$1:$E$793,"USA",Data!$O$1:$O$793,"Q4",Data!$P$1:$P$793,"2014")</f>
        <v>0</v>
      </c>
      <c r="G30" s="32">
        <f>COUNTIFS(Data!$J$1:$J$793,"Filled",Data!$E$1:$E$793,"USA",Data!$O$1:$O$793,"Q1",Data!$P$1:$P$793,"2015")</f>
        <v>7</v>
      </c>
      <c r="H30" s="33">
        <f>COUNTIFS(Data!$J$1:$J$793,"Filled",Data!$E$1:$E$793,"USA",Data!$O$1:$O$793,"Q2",Data!$P$1:$P$793,"2015")</f>
        <v>0</v>
      </c>
      <c r="I30" s="33">
        <f>COUNTIFS(Data!$J$1:$J$793,"Filled",Data!$E$1:$E$793,"USA",Data!$O$1:$O$793,"Q3",Data!$P$1:$P$793,"2015")</f>
        <v>0</v>
      </c>
      <c r="J30" s="34">
        <f>COUNTIFS(Data!$J$1:$J$793,"Filled",Data!$E$1:$E$793,"USA",Data!$O$1:$O$793,"Q4",Data!$P$1:$P$793,"2015")</f>
        <v>2</v>
      </c>
      <c r="K30" s="32">
        <f>COUNTIFS(Data!$J$1:$J$793,"Filled",Data!$E$1:$E$793,"USA",Data!$O$1:$O$793,"Q1",Data!$P$1:$P$793,"2016")</f>
        <v>7</v>
      </c>
      <c r="L30" s="33">
        <f>COUNTIFS(Data!$J$1:$J$793,"Filled",Data!$E$1:$E$793,"USA",Data!$O$1:$O$793,"Q2",Data!$P$1:$P$793,"2016")</f>
        <v>0</v>
      </c>
      <c r="M30" s="33">
        <f>COUNTIFS(Data!$J$1:$J$793,"Filled",Data!$E$1:$E$793,"USA",Data!$O$1:$O$793,"Q3",Data!$P$1:$P$793,"2016")</f>
        <v>2</v>
      </c>
      <c r="N30" s="34">
        <f>COUNTIFS(Data!$J$1:$J$793,"Filled",Data!$E$1:$E$793,"USA",Data!$O$1:$O$793,"Q4",Data!$P$1:$P$793,"2016")</f>
        <v>1</v>
      </c>
      <c r="O30" s="32">
        <f>COUNTIFS(Data!$J$1:$J$793,"Filled",Data!$E$1:$E$793,"USA",Data!$O$1:$O$793,"Q1",Data!$P$1:$P$793,"2017")</f>
        <v>2</v>
      </c>
      <c r="P30" s="33">
        <f>COUNTIFS(Data!$J$1:$J$793,"Filled",Data!$E$1:$E$793,"USA",Data!$O$1:$O$793,"Q2",Data!$P$1:$P$793,"2017")</f>
        <v>1</v>
      </c>
      <c r="Q30" s="33">
        <f>COUNTIFS(Data!$J$1:$J$793,"Filled",Data!$E$1:$E$793,"USA",Data!$O$1:$O$793,"Q3",Data!$P$1:$P$793,"2017")</f>
        <v>1</v>
      </c>
      <c r="R30" s="34">
        <f>COUNTIFS(Data!$J$1:$J$793,"Filled",Data!$E$1:$E$793,"USA",Data!$O$1:$O$793,"Q4",Data!$P$1:$P$793,"2017")</f>
        <v>0</v>
      </c>
      <c r="S30" s="3"/>
    </row>
    <row r="31" spans="1:19" x14ac:dyDescent="0.35">
      <c r="A31" s="3"/>
      <c r="B31" s="22" t="s">
        <v>1633</v>
      </c>
      <c r="C31" s="11">
        <f t="shared" ref="C31:R31" si="0">SUM(C27:C30)</f>
        <v>35</v>
      </c>
      <c r="D31" s="11">
        <f t="shared" si="0"/>
        <v>4</v>
      </c>
      <c r="E31" s="11">
        <f t="shared" si="0"/>
        <v>11</v>
      </c>
      <c r="F31" s="11">
        <f t="shared" si="0"/>
        <v>19</v>
      </c>
      <c r="G31" s="11">
        <f t="shared" si="0"/>
        <v>102</v>
      </c>
      <c r="H31" s="11">
        <f t="shared" si="0"/>
        <v>5</v>
      </c>
      <c r="I31" s="11">
        <f t="shared" si="0"/>
        <v>18</v>
      </c>
      <c r="J31" s="11">
        <f t="shared" si="0"/>
        <v>44</v>
      </c>
      <c r="K31" s="11">
        <f t="shared" si="0"/>
        <v>86</v>
      </c>
      <c r="L31" s="11">
        <f t="shared" si="0"/>
        <v>2</v>
      </c>
      <c r="M31" s="11">
        <f t="shared" si="0"/>
        <v>16</v>
      </c>
      <c r="N31" s="11">
        <f t="shared" si="0"/>
        <v>31</v>
      </c>
      <c r="O31" s="11">
        <f t="shared" si="0"/>
        <v>113</v>
      </c>
      <c r="P31" s="11">
        <f t="shared" si="0"/>
        <v>14</v>
      </c>
      <c r="Q31" s="11">
        <f t="shared" si="0"/>
        <v>43</v>
      </c>
      <c r="R31" s="11">
        <f t="shared" si="0"/>
        <v>67</v>
      </c>
      <c r="S31" s="3"/>
    </row>
    <row r="32" spans="1:19" ht="15" thickBot="1" x14ac:dyDescent="0.4">
      <c r="A32" s="3"/>
      <c r="B32" s="4" t="s">
        <v>1634</v>
      </c>
      <c r="C32" s="12">
        <f ca="1">AVERAGEIFS(Data!$K$1:$K$793,Data!$J$1:$J$793,"Filled",Data!$O$1:$O$793,"Q1",Data!$P$1:$P$793,"2014")</f>
        <v>49.971428571428568</v>
      </c>
      <c r="D32" s="12">
        <f ca="1">AVERAGEIFS(Data!$K$1:$K$793,Data!$J$1:$J$793,"Filled",Data!$O$1:$O$793,"Q2",Data!$P$1:$P$793,"2014")</f>
        <v>20</v>
      </c>
      <c r="E32" s="12">
        <f ca="1">AVERAGEIFS(Data!$K$1:$K$793,Data!$J$1:$J$793,"Filled",Data!$O$1:$O$793,"Q3",Data!$P$1:$P$793,"2014")</f>
        <v>55.909090909090907</v>
      </c>
      <c r="F32" s="12">
        <f ca="1">AVERAGEIFS(Data!$K$1:$K$793,Data!$J$1:$J$793,"Filled",Data!$O$1:$O$793,"Q4",Data!$P$1:$P$793,"2014")</f>
        <v>79.421052631578945</v>
      </c>
      <c r="G32" s="12">
        <f ca="1">AVERAGEIFS(Data!$K$1:$K$793,Data!$J$1:$J$793,"Filled",Data!$O$1:$O$793,"Q1",Data!$P$1:$P$793,"2015")</f>
        <v>72.950980392156865</v>
      </c>
      <c r="H32" s="12">
        <f ca="1">AVERAGEIFS(Data!$K$1:$K$793,Data!$J$1:$J$793,"Filled",Data!$O$1:$O$793,"Q2",Data!$P$1:$P$793,"2015")</f>
        <v>24.2</v>
      </c>
      <c r="I32" s="12">
        <f ca="1">AVERAGEIFS(Data!$K$1:$K$793,Data!$J$1:$J$793,"Filled",Data!$O$1:$O$793,"Q3",Data!$P$1:$P$793,"2015")</f>
        <v>41.444444444444443</v>
      </c>
      <c r="J32" s="12">
        <f ca="1">AVERAGEIFS(Data!$K$1:$K$793,Data!$J$1:$J$793,"Filled",Data!$O$1:$O$793,"Q4",Data!$P$1:$P$793,"2015")</f>
        <v>76.63636363636364</v>
      </c>
      <c r="K32" s="12">
        <f ca="1">AVERAGEIFS(Data!$K$1:$K$793,Data!$J$1:$J$793,"Filled",Data!$O$1:$O$793,"Q1",Data!$P$1:$P$793,"2016")</f>
        <v>53.488372093023258</v>
      </c>
      <c r="L32" s="12">
        <f ca="1">AVERAGEIFS(Data!$K$1:$K$793,Data!$J$1:$J$793,"Filled",Data!$O$1:$O$793,"Q2",Data!$P$1:$P$793,"2016")</f>
        <v>27.5</v>
      </c>
      <c r="M32" s="12">
        <f ca="1">AVERAGEIFS(Data!$K$1:$K$793,Data!$J$1:$J$793,"Filled",Data!$O$1:$O$793,"Q3",Data!$P$1:$P$793,"2016")</f>
        <v>53.125</v>
      </c>
      <c r="N32" s="12">
        <f ca="1">AVERAGEIFS(Data!$K$1:$K$793,Data!$J$1:$J$793,"Filled",Data!$O$1:$O$793,"Q4",Data!$P$1:$P$793,"2016")</f>
        <v>58.354838709677416</v>
      </c>
      <c r="O32" s="12">
        <f ca="1">AVERAGEIFS(Data!$K$1:$K$793,Data!$J$1:$J$793,"Filled",Data!$O$1:$O$793,"Q1",Data!$P$1:$P$793,"2017")</f>
        <v>91.716814159292042</v>
      </c>
      <c r="P32" s="12">
        <f ca="1">AVERAGEIFS(Data!$K$1:$K$793,Data!$J$1:$J$793,"Filled",Data!$O$1:$O$793,"Q2",Data!$P$1:$P$793,"2017")</f>
        <v>10</v>
      </c>
      <c r="Q32" s="12">
        <f ca="1">AVERAGEIFS(Data!$K$1:$K$793,Data!$J$1:$J$793,"Filled",Data!$O$1:$O$793,"Q3",Data!$P$1:$P$793,"2017")</f>
        <v>53.813953488372093</v>
      </c>
      <c r="R32" s="12">
        <f ca="1">AVERAGEIFS(Data!$K$1:$K$793,Data!$J$1:$J$793,"Filled",Data!$O$1:$O$793,"Q4",Data!$P$1:$P$793,"2017")</f>
        <v>87.28358208955224</v>
      </c>
      <c r="S32" s="3"/>
    </row>
    <row r="33" spans="1:19" x14ac:dyDescent="0.35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9" thickBot="1" x14ac:dyDescent="0.4">
      <c r="A34" s="3"/>
      <c r="B34" s="58" t="s">
        <v>1635</v>
      </c>
      <c r="C34" s="58"/>
      <c r="D34" s="58"/>
      <c r="E34" s="58"/>
      <c r="F34" s="6"/>
      <c r="G34" s="57" t="s">
        <v>1636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3"/>
    </row>
    <row r="35" spans="1:19" ht="15" customHeight="1" x14ac:dyDescent="0.35">
      <c r="A35" s="3"/>
      <c r="B35" s="59" t="s">
        <v>1637</v>
      </c>
      <c r="C35" s="60"/>
      <c r="D35" s="60"/>
      <c r="E35" s="61"/>
      <c r="F35" s="3"/>
      <c r="G35" s="48" t="s">
        <v>1638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0"/>
      <c r="S35" s="3"/>
    </row>
    <row r="36" spans="1:19" ht="15" customHeight="1" x14ac:dyDescent="0.35">
      <c r="A36" s="3"/>
      <c r="B36" s="62"/>
      <c r="C36" s="63"/>
      <c r="D36" s="63"/>
      <c r="E36" s="64"/>
      <c r="F36" s="3"/>
      <c r="G36" s="51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3"/>
    </row>
    <row r="37" spans="1:19" ht="15" customHeight="1" x14ac:dyDescent="0.35">
      <c r="A37" s="3"/>
      <c r="B37" s="62"/>
      <c r="C37" s="63"/>
      <c r="D37" s="63"/>
      <c r="E37" s="64"/>
      <c r="F37" s="3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3"/>
    </row>
    <row r="38" spans="1:19" ht="15" customHeight="1" x14ac:dyDescent="0.35">
      <c r="A38" s="3"/>
      <c r="B38" s="62"/>
      <c r="C38" s="63"/>
      <c r="D38" s="63"/>
      <c r="E38" s="64"/>
      <c r="F38" s="3"/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3"/>
    </row>
    <row r="39" spans="1:19" ht="15" customHeight="1" x14ac:dyDescent="0.35">
      <c r="A39" s="3"/>
      <c r="B39" s="62"/>
      <c r="C39" s="63"/>
      <c r="D39" s="63"/>
      <c r="E39" s="64"/>
      <c r="F39" s="3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3"/>
    </row>
    <row r="40" spans="1:19" ht="15" customHeight="1" x14ac:dyDescent="0.35">
      <c r="A40" s="3"/>
      <c r="B40" s="62"/>
      <c r="C40" s="63"/>
      <c r="D40" s="63"/>
      <c r="E40" s="64"/>
      <c r="F40" s="3"/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3"/>
    </row>
    <row r="41" spans="1:19" ht="15" customHeight="1" x14ac:dyDescent="0.35">
      <c r="A41" s="3"/>
      <c r="B41" s="62"/>
      <c r="C41" s="63"/>
      <c r="D41" s="63"/>
      <c r="E41" s="64"/>
      <c r="F41" s="3"/>
      <c r="G41" s="51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3"/>
    </row>
    <row r="42" spans="1:19" ht="15" customHeight="1" x14ac:dyDescent="0.35">
      <c r="A42" s="3"/>
      <c r="B42" s="62"/>
      <c r="C42" s="63"/>
      <c r="D42" s="63"/>
      <c r="E42" s="64"/>
      <c r="F42" s="3"/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3"/>
    </row>
    <row r="43" spans="1:19" ht="15" customHeight="1" x14ac:dyDescent="0.35">
      <c r="A43" s="3"/>
      <c r="B43" s="62"/>
      <c r="C43" s="63"/>
      <c r="D43" s="63"/>
      <c r="E43" s="64"/>
      <c r="F43" s="3"/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3"/>
    </row>
    <row r="44" spans="1:19" ht="15" customHeight="1" x14ac:dyDescent="0.35">
      <c r="A44" s="3"/>
      <c r="B44" s="62"/>
      <c r="C44" s="63"/>
      <c r="D44" s="63"/>
      <c r="E44" s="64"/>
      <c r="F44" s="3"/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3"/>
    </row>
    <row r="45" spans="1:19" ht="15" customHeight="1" x14ac:dyDescent="0.35">
      <c r="A45" s="3"/>
      <c r="B45" s="62"/>
      <c r="C45" s="63"/>
      <c r="D45" s="63"/>
      <c r="E45" s="64"/>
      <c r="F45" s="3"/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  <c r="S45" s="3"/>
    </row>
    <row r="46" spans="1:19" ht="15" customHeight="1" x14ac:dyDescent="0.35">
      <c r="A46" s="3"/>
      <c r="B46" s="62"/>
      <c r="C46" s="63"/>
      <c r="D46" s="63"/>
      <c r="E46" s="64"/>
      <c r="F46" s="3"/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3"/>
      <c r="S46" s="3"/>
    </row>
    <row r="47" spans="1:19" ht="15" customHeight="1" x14ac:dyDescent="0.35">
      <c r="A47" s="3"/>
      <c r="B47" s="62"/>
      <c r="C47" s="63"/>
      <c r="D47" s="63"/>
      <c r="E47" s="64"/>
      <c r="F47" s="3"/>
      <c r="G47" s="5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  <c r="S47" s="3"/>
    </row>
    <row r="48" spans="1:19" ht="15" customHeight="1" x14ac:dyDescent="0.35">
      <c r="A48" s="3"/>
      <c r="B48" s="62"/>
      <c r="C48" s="63"/>
      <c r="D48" s="63"/>
      <c r="E48" s="64"/>
      <c r="F48" s="3"/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3"/>
      <c r="S48" s="3"/>
    </row>
    <row r="49" spans="1:19" ht="15" customHeight="1" x14ac:dyDescent="0.35">
      <c r="A49" s="3"/>
      <c r="B49" s="62"/>
      <c r="C49" s="63"/>
      <c r="D49" s="63"/>
      <c r="E49" s="64"/>
      <c r="F49" s="3"/>
      <c r="G49" s="51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3"/>
      <c r="S49" s="3"/>
    </row>
    <row r="50" spans="1:19" ht="15.75" customHeight="1" thickBot="1" x14ac:dyDescent="0.4">
      <c r="A50" s="3"/>
      <c r="B50" s="65"/>
      <c r="C50" s="66"/>
      <c r="D50" s="66"/>
      <c r="E50" s="67"/>
      <c r="F50" s="3"/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6"/>
      <c r="S50" s="3"/>
    </row>
    <row r="51" spans="1:19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6">
    <mergeCell ref="B8:R8"/>
    <mergeCell ref="B15:C15"/>
    <mergeCell ref="B16:C16"/>
    <mergeCell ref="B17:C17"/>
    <mergeCell ref="B23:R23"/>
    <mergeCell ref="B10:C10"/>
    <mergeCell ref="B11:C11"/>
    <mergeCell ref="B12:C12"/>
    <mergeCell ref="D12:E12"/>
    <mergeCell ref="B18:C18"/>
    <mergeCell ref="H10:R21"/>
    <mergeCell ref="D11:E11"/>
    <mergeCell ref="D10:E10"/>
    <mergeCell ref="B14:E14"/>
    <mergeCell ref="D15:E15"/>
    <mergeCell ref="D16:E16"/>
    <mergeCell ref="D17:E17"/>
    <mergeCell ref="D18:E18"/>
    <mergeCell ref="G35:R50"/>
    <mergeCell ref="G34:R34"/>
    <mergeCell ref="B34:E34"/>
    <mergeCell ref="B35:E50"/>
    <mergeCell ref="O25:R25"/>
    <mergeCell ref="K25:N25"/>
    <mergeCell ref="G25:J25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EBC9-B76B-4D8E-920F-3754A724734C}">
  <dimension ref="A1:L782"/>
  <sheetViews>
    <sheetView topLeftCell="A29" workbookViewId="0">
      <selection activeCell="D41" sqref="D41:H46"/>
    </sheetView>
  </sheetViews>
  <sheetFormatPr defaultRowHeight="14.5" x14ac:dyDescent="0.35"/>
  <cols>
    <col min="1" max="1" width="19.54296875" bestFit="1" customWidth="1"/>
    <col min="2" max="2" width="15.26953125" bestFit="1" customWidth="1"/>
    <col min="3" max="3" width="4.81640625" bestFit="1" customWidth="1"/>
    <col min="4" max="4" width="10.81640625" customWidth="1"/>
    <col min="5" max="5" width="16.81640625" customWidth="1"/>
    <col min="6" max="6" width="10.7265625" bestFit="1" customWidth="1"/>
    <col min="7" max="7" width="15.7265625" bestFit="1" customWidth="1"/>
    <col min="8" max="8" width="15.26953125" bestFit="1" customWidth="1"/>
    <col min="9" max="9" width="5.7265625" bestFit="1" customWidth="1"/>
    <col min="10" max="10" width="6.7265625" bestFit="1" customWidth="1"/>
    <col min="11" max="11" width="4.1796875" bestFit="1" customWidth="1"/>
    <col min="12" max="13" width="10.7265625" bestFit="1" customWidth="1"/>
    <col min="14" max="14" width="12.54296875" bestFit="1" customWidth="1"/>
    <col min="15" max="15" width="6" bestFit="1" customWidth="1"/>
    <col min="16" max="16" width="13.81640625" bestFit="1" customWidth="1"/>
    <col min="17" max="17" width="13.54296875" bestFit="1" customWidth="1"/>
    <col min="18" max="18" width="6.1796875" bestFit="1" customWidth="1"/>
    <col min="19" max="19" width="13.54296875" bestFit="1" customWidth="1"/>
    <col min="20" max="20" width="8.54296875" bestFit="1" customWidth="1"/>
    <col min="21" max="21" width="22.7265625" bestFit="1" customWidth="1"/>
    <col min="22" max="22" width="14.453125" bestFit="1" customWidth="1"/>
    <col min="23" max="23" width="4.1796875" bestFit="1" customWidth="1"/>
    <col min="24" max="24" width="5.7265625" bestFit="1" customWidth="1"/>
    <col min="25" max="25" width="13.1796875" bestFit="1" customWidth="1"/>
    <col min="26" max="26" width="9.453125" bestFit="1" customWidth="1"/>
    <col min="27" max="27" width="15.1796875" bestFit="1" customWidth="1"/>
    <col min="28" max="28" width="7.1796875" bestFit="1" customWidth="1"/>
    <col min="29" max="29" width="10.1796875" bestFit="1" customWidth="1"/>
    <col min="30" max="30" width="14.26953125" bestFit="1" customWidth="1"/>
    <col min="31" max="31" width="11.81640625" bestFit="1" customWidth="1"/>
    <col min="32" max="32" width="13.453125" bestFit="1" customWidth="1"/>
    <col min="33" max="33" width="8.7265625" bestFit="1" customWidth="1"/>
    <col min="34" max="34" width="14.26953125" bestFit="1" customWidth="1"/>
    <col min="35" max="35" width="14.54296875" bestFit="1" customWidth="1"/>
    <col min="36" max="36" width="13.54296875" bestFit="1" customWidth="1"/>
    <col min="37" max="37" width="10.54296875" bestFit="1" customWidth="1"/>
    <col min="38" max="38" width="15.81640625" bestFit="1" customWidth="1"/>
    <col min="39" max="39" width="6.7265625" bestFit="1" customWidth="1"/>
    <col min="40" max="40" width="13.26953125" bestFit="1" customWidth="1"/>
    <col min="41" max="42" width="10.7265625" bestFit="1" customWidth="1"/>
  </cols>
  <sheetData>
    <row r="1" spans="1:12" x14ac:dyDescent="0.35">
      <c r="A1" t="s">
        <v>1639</v>
      </c>
      <c r="B1" t="s">
        <v>1640</v>
      </c>
      <c r="D1" s="20" t="s">
        <v>1641</v>
      </c>
      <c r="E1" s="20" t="s">
        <v>1642</v>
      </c>
      <c r="G1" s="19" t="s">
        <v>9</v>
      </c>
      <c r="H1" t="s">
        <v>1643</v>
      </c>
    </row>
    <row r="2" spans="1:12" x14ac:dyDescent="0.35">
      <c r="A2" t="s">
        <v>429</v>
      </c>
      <c r="B2">
        <v>1</v>
      </c>
      <c r="D2" s="17" t="s">
        <v>305</v>
      </c>
      <c r="E2">
        <v>1</v>
      </c>
    </row>
    <row r="3" spans="1:12" x14ac:dyDescent="0.35">
      <c r="A3" t="s">
        <v>1078</v>
      </c>
      <c r="B3">
        <v>7</v>
      </c>
      <c r="D3" s="17" t="s">
        <v>117</v>
      </c>
      <c r="E3">
        <v>57</v>
      </c>
      <c r="G3" s="19" t="s">
        <v>1644</v>
      </c>
      <c r="H3" s="19" t="s">
        <v>1645</v>
      </c>
    </row>
    <row r="4" spans="1:12" x14ac:dyDescent="0.35">
      <c r="A4" t="s">
        <v>1058</v>
      </c>
      <c r="B4">
        <v>1</v>
      </c>
      <c r="D4" s="17" t="s">
        <v>22</v>
      </c>
      <c r="E4">
        <v>98</v>
      </c>
      <c r="G4" s="19" t="s">
        <v>1639</v>
      </c>
      <c r="H4" t="s">
        <v>677</v>
      </c>
      <c r="I4" t="s">
        <v>20</v>
      </c>
      <c r="J4" t="s">
        <v>684</v>
      </c>
      <c r="K4" t="s">
        <v>674</v>
      </c>
      <c r="L4" t="s">
        <v>1646</v>
      </c>
    </row>
    <row r="5" spans="1:12" x14ac:dyDescent="0.35">
      <c r="A5" t="s">
        <v>1054</v>
      </c>
      <c r="B5">
        <v>11</v>
      </c>
      <c r="D5" s="17" t="s">
        <v>47</v>
      </c>
      <c r="E5">
        <v>26</v>
      </c>
      <c r="G5" s="17" t="s">
        <v>1647</v>
      </c>
      <c r="I5">
        <v>35</v>
      </c>
      <c r="L5">
        <v>35</v>
      </c>
    </row>
    <row r="6" spans="1:12" x14ac:dyDescent="0.35">
      <c r="A6" t="s">
        <v>1062</v>
      </c>
      <c r="B6">
        <v>2</v>
      </c>
      <c r="D6" s="17" t="s">
        <v>156</v>
      </c>
      <c r="E6">
        <v>55</v>
      </c>
      <c r="G6" s="17" t="s">
        <v>1648</v>
      </c>
      <c r="I6">
        <v>27</v>
      </c>
      <c r="L6">
        <v>27</v>
      </c>
    </row>
    <row r="7" spans="1:12" x14ac:dyDescent="0.35">
      <c r="A7" t="s">
        <v>377</v>
      </c>
      <c r="B7">
        <v>2</v>
      </c>
      <c r="D7" s="17"/>
      <c r="G7" s="17" t="s">
        <v>1649</v>
      </c>
      <c r="I7">
        <v>31</v>
      </c>
      <c r="L7">
        <v>31</v>
      </c>
    </row>
    <row r="8" spans="1:12" x14ac:dyDescent="0.35">
      <c r="A8" t="s">
        <v>178</v>
      </c>
      <c r="B8">
        <v>2</v>
      </c>
      <c r="G8" s="17" t="s">
        <v>1650</v>
      </c>
      <c r="I8">
        <v>69</v>
      </c>
      <c r="L8">
        <v>69</v>
      </c>
    </row>
    <row r="9" spans="1:12" x14ac:dyDescent="0.35">
      <c r="A9" t="s">
        <v>161</v>
      </c>
      <c r="B9">
        <v>1</v>
      </c>
      <c r="D9" s="20" t="s">
        <v>4</v>
      </c>
      <c r="E9" s="20" t="s">
        <v>1644</v>
      </c>
      <c r="G9" s="17" t="s">
        <v>1651</v>
      </c>
      <c r="H9">
        <v>10</v>
      </c>
      <c r="I9">
        <v>147</v>
      </c>
      <c r="J9">
        <v>3</v>
      </c>
      <c r="K9">
        <v>9</v>
      </c>
      <c r="L9">
        <v>169</v>
      </c>
    </row>
    <row r="10" spans="1:12" x14ac:dyDescent="0.35">
      <c r="A10" t="s">
        <v>181</v>
      </c>
      <c r="B10">
        <v>4</v>
      </c>
      <c r="D10" s="17" t="s">
        <v>20</v>
      </c>
      <c r="E10">
        <v>233</v>
      </c>
      <c r="G10" s="17" t="s">
        <v>1652</v>
      </c>
      <c r="H10">
        <v>6</v>
      </c>
      <c r="I10">
        <v>118</v>
      </c>
      <c r="J10">
        <v>1</v>
      </c>
      <c r="K10">
        <v>10</v>
      </c>
      <c r="L10">
        <v>135</v>
      </c>
    </row>
    <row r="11" spans="1:12" x14ac:dyDescent="0.35">
      <c r="A11" t="s">
        <v>26</v>
      </c>
      <c r="B11">
        <v>5</v>
      </c>
      <c r="D11" s="17" t="s">
        <v>674</v>
      </c>
      <c r="E11">
        <v>4</v>
      </c>
      <c r="G11" s="17" t="s">
        <v>1653</v>
      </c>
      <c r="I11">
        <v>233</v>
      </c>
      <c r="K11">
        <v>4</v>
      </c>
      <c r="L11">
        <v>237</v>
      </c>
    </row>
    <row r="12" spans="1:12" x14ac:dyDescent="0.35">
      <c r="A12" t="s">
        <v>255</v>
      </c>
      <c r="B12">
        <v>4</v>
      </c>
      <c r="G12" s="17" t="s">
        <v>1646</v>
      </c>
      <c r="H12">
        <v>16</v>
      </c>
      <c r="I12">
        <v>660</v>
      </c>
      <c r="J12">
        <v>4</v>
      </c>
      <c r="K12">
        <v>23</v>
      </c>
      <c r="L12">
        <v>703</v>
      </c>
    </row>
    <row r="13" spans="1:12" x14ac:dyDescent="0.35">
      <c r="A13" t="s">
        <v>1071</v>
      </c>
      <c r="B13">
        <v>1</v>
      </c>
    </row>
    <row r="14" spans="1:12" x14ac:dyDescent="0.35">
      <c r="A14" t="s">
        <v>481</v>
      </c>
      <c r="B14">
        <v>15</v>
      </c>
      <c r="D14" s="20" t="s">
        <v>1639</v>
      </c>
      <c r="E14" s="20" t="s">
        <v>1643</v>
      </c>
    </row>
    <row r="15" spans="1:12" x14ac:dyDescent="0.35">
      <c r="A15" t="s">
        <v>364</v>
      </c>
      <c r="B15">
        <v>2</v>
      </c>
      <c r="D15" s="17">
        <v>2011</v>
      </c>
      <c r="E15">
        <v>35</v>
      </c>
    </row>
    <row r="16" spans="1:12" x14ac:dyDescent="0.35">
      <c r="A16" t="s">
        <v>308</v>
      </c>
      <c r="B16">
        <v>3</v>
      </c>
      <c r="D16" s="17">
        <v>2012</v>
      </c>
      <c r="E16">
        <v>27</v>
      </c>
    </row>
    <row r="17" spans="1:9" x14ac:dyDescent="0.35">
      <c r="A17" t="s">
        <v>1102</v>
      </c>
      <c r="B17">
        <v>1</v>
      </c>
      <c r="D17" s="17">
        <v>2013</v>
      </c>
      <c r="E17">
        <v>31</v>
      </c>
    </row>
    <row r="18" spans="1:9" x14ac:dyDescent="0.35">
      <c r="A18" t="s">
        <v>18</v>
      </c>
      <c r="B18">
        <v>16</v>
      </c>
      <c r="D18" s="17">
        <v>2014</v>
      </c>
      <c r="E18">
        <v>69</v>
      </c>
    </row>
    <row r="19" spans="1:9" x14ac:dyDescent="0.35">
      <c r="A19" t="s">
        <v>1265</v>
      </c>
      <c r="B19">
        <v>1</v>
      </c>
      <c r="D19" s="17">
        <v>2015</v>
      </c>
      <c r="E19">
        <v>169</v>
      </c>
    </row>
    <row r="20" spans="1:9" x14ac:dyDescent="0.35">
      <c r="A20" t="s">
        <v>1126</v>
      </c>
      <c r="B20">
        <v>4</v>
      </c>
      <c r="D20" s="17">
        <v>2016</v>
      </c>
      <c r="E20">
        <v>135</v>
      </c>
      <c r="I20" s="17"/>
    </row>
    <row r="21" spans="1:9" x14ac:dyDescent="0.35">
      <c r="A21" t="s">
        <v>36</v>
      </c>
      <c r="B21">
        <v>1</v>
      </c>
      <c r="D21" s="17">
        <v>2017</v>
      </c>
      <c r="E21">
        <v>237</v>
      </c>
      <c r="I21" s="17"/>
    </row>
    <row r="22" spans="1:9" x14ac:dyDescent="0.35">
      <c r="A22" t="s">
        <v>822</v>
      </c>
      <c r="B22">
        <v>5</v>
      </c>
      <c r="I22" s="17"/>
    </row>
    <row r="23" spans="1:9" x14ac:dyDescent="0.35">
      <c r="D23" s="20" t="s">
        <v>1639</v>
      </c>
      <c r="E23" s="20" t="s">
        <v>1629</v>
      </c>
      <c r="F23" s="20" t="s">
        <v>1630</v>
      </c>
      <c r="G23" s="20" t="s">
        <v>1631</v>
      </c>
      <c r="H23" s="20" t="s">
        <v>1632</v>
      </c>
      <c r="I23" s="17"/>
    </row>
    <row r="24" spans="1:9" x14ac:dyDescent="0.35">
      <c r="A24" s="39"/>
      <c r="B24" s="40" t="s">
        <v>1654</v>
      </c>
      <c r="D24" s="17">
        <v>2011</v>
      </c>
      <c r="E24">
        <v>24</v>
      </c>
      <c r="G24">
        <v>3</v>
      </c>
      <c r="H24">
        <v>8</v>
      </c>
      <c r="I24" s="17"/>
    </row>
    <row r="25" spans="1:9" x14ac:dyDescent="0.35">
      <c r="A25" s="39" t="s">
        <v>1655</v>
      </c>
      <c r="B25" s="40">
        <v>69</v>
      </c>
      <c r="D25" s="17">
        <v>2012</v>
      </c>
      <c r="E25">
        <v>16</v>
      </c>
      <c r="F25">
        <v>1</v>
      </c>
      <c r="G25">
        <v>2</v>
      </c>
      <c r="H25">
        <v>8</v>
      </c>
      <c r="I25" s="17"/>
    </row>
    <row r="26" spans="1:9" x14ac:dyDescent="0.35">
      <c r="A26" s="39" t="s">
        <v>1656</v>
      </c>
      <c r="B26" s="40">
        <v>169</v>
      </c>
      <c r="D26" s="17">
        <v>2013</v>
      </c>
      <c r="E26">
        <v>20</v>
      </c>
      <c r="F26">
        <v>1</v>
      </c>
      <c r="G26">
        <v>2</v>
      </c>
      <c r="H26">
        <v>8</v>
      </c>
      <c r="I26" s="17"/>
    </row>
    <row r="27" spans="1:9" x14ac:dyDescent="0.35">
      <c r="A27" s="39" t="s">
        <v>1657</v>
      </c>
      <c r="B27" s="40">
        <v>135</v>
      </c>
      <c r="D27" s="17">
        <v>2014</v>
      </c>
      <c r="E27">
        <v>35</v>
      </c>
      <c r="F27">
        <v>4</v>
      </c>
      <c r="G27">
        <v>11</v>
      </c>
      <c r="H27">
        <v>19</v>
      </c>
      <c r="I27" s="17"/>
    </row>
    <row r="28" spans="1:9" x14ac:dyDescent="0.35">
      <c r="A28" s="39" t="s">
        <v>1658</v>
      </c>
      <c r="B28" s="40">
        <v>237</v>
      </c>
      <c r="D28" s="17">
        <v>2015</v>
      </c>
      <c r="E28">
        <v>102</v>
      </c>
      <c r="F28">
        <v>5</v>
      </c>
      <c r="G28">
        <v>18</v>
      </c>
      <c r="H28">
        <v>44</v>
      </c>
      <c r="I28" s="17"/>
    </row>
    <row r="29" spans="1:9" x14ac:dyDescent="0.35">
      <c r="D29" s="17">
        <v>2016</v>
      </c>
      <c r="E29">
        <v>86</v>
      </c>
      <c r="F29">
        <v>2</v>
      </c>
      <c r="G29">
        <v>16</v>
      </c>
      <c r="H29">
        <v>31</v>
      </c>
      <c r="I29" s="17"/>
    </row>
    <row r="30" spans="1:9" x14ac:dyDescent="0.35">
      <c r="A30" s="41" t="s">
        <v>1619</v>
      </c>
      <c r="B30" s="41">
        <f>COUNTIF(Data!$J$2:$J$793,"Open")</f>
        <v>89</v>
      </c>
      <c r="D30" s="17">
        <v>2017</v>
      </c>
      <c r="E30">
        <v>113</v>
      </c>
      <c r="F30">
        <v>14</v>
      </c>
      <c r="G30">
        <v>43</v>
      </c>
      <c r="H30">
        <v>67</v>
      </c>
      <c r="I30" s="17"/>
    </row>
    <row r="31" spans="1:9" x14ac:dyDescent="0.35">
      <c r="A31" s="41" t="s">
        <v>1621</v>
      </c>
      <c r="B31" s="42">
        <f ca="1">AVERAGEIFS(Data!$K$2:$K$793,Data!$J$2:$J$793,"Open")</f>
        <v>1842.8089887640449</v>
      </c>
      <c r="I31" s="17"/>
    </row>
    <row r="32" spans="1:9" x14ac:dyDescent="0.35">
      <c r="A32" s="41" t="s">
        <v>1622</v>
      </c>
      <c r="B32" s="43">
        <f ca="1">COUNTIFS(Data!$J$1:$J$794,"Open",Data!$K$1:$K$794,"&gt;50")/COUNTA(Data!$J$1:$J$794)</f>
        <v>0.11223203026481715</v>
      </c>
      <c r="D32" s="20" t="s">
        <v>1639</v>
      </c>
      <c r="E32" s="20" t="s">
        <v>677</v>
      </c>
      <c r="F32" s="20" t="s">
        <v>20</v>
      </c>
      <c r="G32" s="20" t="s">
        <v>684</v>
      </c>
      <c r="H32" s="20" t="s">
        <v>674</v>
      </c>
      <c r="I32" s="17"/>
    </row>
    <row r="33" spans="1:9" x14ac:dyDescent="0.35">
      <c r="D33" s="17">
        <v>2011</v>
      </c>
      <c r="F33">
        <v>35</v>
      </c>
      <c r="I33" s="17"/>
    </row>
    <row r="34" spans="1:9" x14ac:dyDescent="0.35">
      <c r="D34" s="17">
        <v>2012</v>
      </c>
      <c r="F34">
        <v>27</v>
      </c>
      <c r="I34" s="17"/>
    </row>
    <row r="35" spans="1:9" x14ac:dyDescent="0.35">
      <c r="A35" s="20" t="s">
        <v>1639</v>
      </c>
      <c r="B35" s="20" t="s">
        <v>1642</v>
      </c>
      <c r="D35" s="17">
        <v>2013</v>
      </c>
      <c r="F35">
        <v>31</v>
      </c>
      <c r="I35" s="17"/>
    </row>
    <row r="36" spans="1:9" x14ac:dyDescent="0.35">
      <c r="A36" s="17" t="s">
        <v>305</v>
      </c>
      <c r="B36">
        <v>10</v>
      </c>
      <c r="D36" s="17">
        <v>2014</v>
      </c>
      <c r="F36">
        <v>69</v>
      </c>
      <c r="I36" s="17"/>
    </row>
    <row r="37" spans="1:9" x14ac:dyDescent="0.35">
      <c r="A37" s="17" t="s">
        <v>117</v>
      </c>
      <c r="B37">
        <v>94</v>
      </c>
      <c r="D37" s="17">
        <v>2015</v>
      </c>
      <c r="E37">
        <v>10</v>
      </c>
      <c r="F37">
        <v>147</v>
      </c>
      <c r="G37">
        <v>3</v>
      </c>
      <c r="H37">
        <v>9</v>
      </c>
      <c r="I37" s="17"/>
    </row>
    <row r="38" spans="1:9" x14ac:dyDescent="0.35">
      <c r="A38" s="17" t="s">
        <v>22</v>
      </c>
      <c r="B38">
        <v>324</v>
      </c>
      <c r="D38" s="17">
        <v>2016</v>
      </c>
      <c r="E38">
        <v>6</v>
      </c>
      <c r="F38">
        <v>118</v>
      </c>
      <c r="G38">
        <v>1</v>
      </c>
      <c r="H38">
        <v>10</v>
      </c>
      <c r="I38" s="17"/>
    </row>
    <row r="39" spans="1:9" x14ac:dyDescent="0.35">
      <c r="A39" s="17" t="s">
        <v>47</v>
      </c>
      <c r="B39">
        <v>180</v>
      </c>
      <c r="D39" s="17">
        <v>2017</v>
      </c>
      <c r="F39">
        <v>233</v>
      </c>
      <c r="H39">
        <v>4</v>
      </c>
      <c r="I39" s="17"/>
    </row>
    <row r="40" spans="1:9" x14ac:dyDescent="0.35">
      <c r="A40" s="17" t="s">
        <v>156</v>
      </c>
      <c r="B40">
        <v>95</v>
      </c>
      <c r="I40" s="17"/>
    </row>
    <row r="41" spans="1:9" x14ac:dyDescent="0.35">
      <c r="A41" s="44" t="s">
        <v>1646</v>
      </c>
      <c r="B41" s="45">
        <v>703</v>
      </c>
      <c r="D41" s="20" t="s">
        <v>1639</v>
      </c>
      <c r="E41" s="20" t="s">
        <v>1650</v>
      </c>
      <c r="F41" s="20" t="s">
        <v>1651</v>
      </c>
      <c r="G41" s="20" t="s">
        <v>1652</v>
      </c>
      <c r="H41" s="20" t="s">
        <v>1653</v>
      </c>
      <c r="I41" s="17"/>
    </row>
    <row r="42" spans="1:9" x14ac:dyDescent="0.35">
      <c r="D42" s="17" t="s">
        <v>305</v>
      </c>
      <c r="E42">
        <v>3</v>
      </c>
      <c r="F42">
        <v>4</v>
      </c>
      <c r="G42">
        <v>2</v>
      </c>
      <c r="H42">
        <v>1</v>
      </c>
      <c r="I42" s="17"/>
    </row>
    <row r="43" spans="1:9" x14ac:dyDescent="0.35">
      <c r="D43" s="17" t="s">
        <v>117</v>
      </c>
      <c r="E43">
        <v>8</v>
      </c>
      <c r="F43">
        <v>12</v>
      </c>
      <c r="G43">
        <v>10</v>
      </c>
      <c r="H43">
        <v>57</v>
      </c>
      <c r="I43" s="17"/>
    </row>
    <row r="44" spans="1:9" x14ac:dyDescent="0.35">
      <c r="D44" s="17" t="s">
        <v>22</v>
      </c>
      <c r="E44">
        <v>23</v>
      </c>
      <c r="F44">
        <v>68</v>
      </c>
      <c r="G44">
        <v>66</v>
      </c>
      <c r="H44">
        <v>98</v>
      </c>
      <c r="I44" s="17"/>
    </row>
    <row r="45" spans="1:9" x14ac:dyDescent="0.35">
      <c r="D45" s="17" t="s">
        <v>47</v>
      </c>
      <c r="E45">
        <v>30</v>
      </c>
      <c r="F45">
        <v>73</v>
      </c>
      <c r="G45">
        <v>41</v>
      </c>
      <c r="H45">
        <v>26</v>
      </c>
      <c r="I45" s="17"/>
    </row>
    <row r="46" spans="1:9" x14ac:dyDescent="0.35">
      <c r="D46" s="17" t="s">
        <v>156</v>
      </c>
      <c r="E46">
        <v>5</v>
      </c>
      <c r="F46">
        <v>12</v>
      </c>
      <c r="G46">
        <v>16</v>
      </c>
      <c r="H46">
        <v>55</v>
      </c>
      <c r="I46" s="17"/>
    </row>
    <row r="47" spans="1:9" x14ac:dyDescent="0.35">
      <c r="I47" s="17"/>
    </row>
    <row r="48" spans="1:9" x14ac:dyDescent="0.35">
      <c r="I48" s="17"/>
    </row>
    <row r="49" spans="9:9" x14ac:dyDescent="0.35">
      <c r="I49" s="17"/>
    </row>
    <row r="50" spans="9:9" x14ac:dyDescent="0.35">
      <c r="I50" s="17"/>
    </row>
    <row r="51" spans="9:9" x14ac:dyDescent="0.35">
      <c r="I51" s="17"/>
    </row>
    <row r="52" spans="9:9" x14ac:dyDescent="0.35">
      <c r="I52" s="17"/>
    </row>
    <row r="53" spans="9:9" x14ac:dyDescent="0.35">
      <c r="I53" s="17"/>
    </row>
    <row r="54" spans="9:9" x14ac:dyDescent="0.35">
      <c r="I54" s="17"/>
    </row>
    <row r="55" spans="9:9" x14ac:dyDescent="0.35">
      <c r="I55" s="17"/>
    </row>
    <row r="56" spans="9:9" x14ac:dyDescent="0.35">
      <c r="I56" s="17"/>
    </row>
    <row r="57" spans="9:9" x14ac:dyDescent="0.35">
      <c r="I57" s="17"/>
    </row>
    <row r="58" spans="9:9" x14ac:dyDescent="0.35">
      <c r="I58" s="17"/>
    </row>
    <row r="59" spans="9:9" x14ac:dyDescent="0.35">
      <c r="I59" s="17"/>
    </row>
    <row r="60" spans="9:9" x14ac:dyDescent="0.35">
      <c r="I60" s="17"/>
    </row>
    <row r="61" spans="9:9" x14ac:dyDescent="0.35">
      <c r="I61" s="17"/>
    </row>
    <row r="62" spans="9:9" x14ac:dyDescent="0.35">
      <c r="I62" s="17"/>
    </row>
    <row r="63" spans="9:9" x14ac:dyDescent="0.35">
      <c r="I63" s="17"/>
    </row>
    <row r="64" spans="9:9" x14ac:dyDescent="0.35">
      <c r="I64" s="17"/>
    </row>
    <row r="65" spans="9:9" x14ac:dyDescent="0.35">
      <c r="I65" s="17"/>
    </row>
    <row r="66" spans="9:9" x14ac:dyDescent="0.35">
      <c r="I66" s="17"/>
    </row>
    <row r="67" spans="9:9" x14ac:dyDescent="0.35">
      <c r="I67" s="17"/>
    </row>
    <row r="68" spans="9:9" x14ac:dyDescent="0.35">
      <c r="I68" s="17"/>
    </row>
    <row r="69" spans="9:9" x14ac:dyDescent="0.35">
      <c r="I69" s="17"/>
    </row>
    <row r="70" spans="9:9" x14ac:dyDescent="0.35">
      <c r="I70" s="17"/>
    </row>
    <row r="71" spans="9:9" x14ac:dyDescent="0.35">
      <c r="I71" s="17"/>
    </row>
    <row r="72" spans="9:9" x14ac:dyDescent="0.35">
      <c r="I72" s="17"/>
    </row>
    <row r="73" spans="9:9" x14ac:dyDescent="0.35">
      <c r="I73" s="17"/>
    </row>
    <row r="74" spans="9:9" x14ac:dyDescent="0.35">
      <c r="I74" s="17"/>
    </row>
    <row r="75" spans="9:9" x14ac:dyDescent="0.35">
      <c r="I75" s="17"/>
    </row>
    <row r="76" spans="9:9" x14ac:dyDescent="0.35">
      <c r="I76" s="17"/>
    </row>
    <row r="77" spans="9:9" x14ac:dyDescent="0.35">
      <c r="I77" s="17"/>
    </row>
    <row r="78" spans="9:9" x14ac:dyDescent="0.35">
      <c r="I78" s="17"/>
    </row>
    <row r="79" spans="9:9" x14ac:dyDescent="0.35">
      <c r="I79" s="17"/>
    </row>
    <row r="80" spans="9:9" x14ac:dyDescent="0.35">
      <c r="I80" s="17"/>
    </row>
    <row r="81" spans="9:9" x14ac:dyDescent="0.35">
      <c r="I81" s="17"/>
    </row>
    <row r="82" spans="9:9" x14ac:dyDescent="0.35">
      <c r="I82" s="17"/>
    </row>
    <row r="83" spans="9:9" x14ac:dyDescent="0.35">
      <c r="I83" s="17"/>
    </row>
    <row r="84" spans="9:9" x14ac:dyDescent="0.35">
      <c r="I84" s="17"/>
    </row>
    <row r="85" spans="9:9" x14ac:dyDescent="0.35">
      <c r="I85" s="17"/>
    </row>
    <row r="86" spans="9:9" x14ac:dyDescent="0.35">
      <c r="I86" s="17"/>
    </row>
    <row r="87" spans="9:9" x14ac:dyDescent="0.35">
      <c r="I87" s="17"/>
    </row>
    <row r="88" spans="9:9" x14ac:dyDescent="0.35">
      <c r="I88" s="17"/>
    </row>
    <row r="89" spans="9:9" x14ac:dyDescent="0.35">
      <c r="I89" s="17"/>
    </row>
    <row r="90" spans="9:9" x14ac:dyDescent="0.35">
      <c r="I90" s="17"/>
    </row>
    <row r="91" spans="9:9" x14ac:dyDescent="0.35">
      <c r="I91" s="17"/>
    </row>
    <row r="92" spans="9:9" x14ac:dyDescent="0.35">
      <c r="I92" s="17"/>
    </row>
    <row r="93" spans="9:9" x14ac:dyDescent="0.35">
      <c r="I93" s="17"/>
    </row>
    <row r="94" spans="9:9" x14ac:dyDescent="0.35">
      <c r="I94" s="17"/>
    </row>
    <row r="95" spans="9:9" x14ac:dyDescent="0.35">
      <c r="I95" s="17"/>
    </row>
    <row r="96" spans="9:9" x14ac:dyDescent="0.35">
      <c r="I96" s="17"/>
    </row>
    <row r="97" spans="9:9" x14ac:dyDescent="0.35">
      <c r="I97" s="17"/>
    </row>
    <row r="98" spans="9:9" x14ac:dyDescent="0.35">
      <c r="I98" s="17"/>
    </row>
    <row r="99" spans="9:9" x14ac:dyDescent="0.35">
      <c r="I99" s="17"/>
    </row>
    <row r="100" spans="9:9" x14ac:dyDescent="0.35">
      <c r="I100" s="17"/>
    </row>
    <row r="101" spans="9:9" x14ac:dyDescent="0.35">
      <c r="I101" s="17"/>
    </row>
    <row r="102" spans="9:9" x14ac:dyDescent="0.35">
      <c r="I102" s="17"/>
    </row>
    <row r="103" spans="9:9" x14ac:dyDescent="0.35">
      <c r="I103" s="17"/>
    </row>
    <row r="104" spans="9:9" x14ac:dyDescent="0.35">
      <c r="I104" s="17"/>
    </row>
    <row r="105" spans="9:9" x14ac:dyDescent="0.35">
      <c r="I105" s="17"/>
    </row>
    <row r="106" spans="9:9" x14ac:dyDescent="0.35">
      <c r="I106" s="17"/>
    </row>
    <row r="107" spans="9:9" x14ac:dyDescent="0.35">
      <c r="I107" s="17"/>
    </row>
    <row r="108" spans="9:9" x14ac:dyDescent="0.35">
      <c r="I108" s="17"/>
    </row>
    <row r="109" spans="9:9" x14ac:dyDescent="0.35">
      <c r="I109" s="17"/>
    </row>
    <row r="110" spans="9:9" x14ac:dyDescent="0.35">
      <c r="I110" s="17"/>
    </row>
    <row r="111" spans="9:9" x14ac:dyDescent="0.35">
      <c r="I111" s="17"/>
    </row>
    <row r="112" spans="9:9" x14ac:dyDescent="0.35">
      <c r="I112" s="17"/>
    </row>
    <row r="113" spans="9:9" x14ac:dyDescent="0.35">
      <c r="I113" s="17"/>
    </row>
    <row r="114" spans="9:9" x14ac:dyDescent="0.35">
      <c r="I114" s="17"/>
    </row>
    <row r="115" spans="9:9" x14ac:dyDescent="0.35">
      <c r="I115" s="17"/>
    </row>
    <row r="116" spans="9:9" x14ac:dyDescent="0.35">
      <c r="I116" s="17"/>
    </row>
    <row r="117" spans="9:9" x14ac:dyDescent="0.35">
      <c r="I117" s="17"/>
    </row>
    <row r="118" spans="9:9" x14ac:dyDescent="0.35">
      <c r="I118" s="17"/>
    </row>
    <row r="119" spans="9:9" x14ac:dyDescent="0.35">
      <c r="I119" s="17"/>
    </row>
    <row r="120" spans="9:9" x14ac:dyDescent="0.35">
      <c r="I120" s="17"/>
    </row>
    <row r="121" spans="9:9" x14ac:dyDescent="0.35">
      <c r="I121" s="17"/>
    </row>
    <row r="122" spans="9:9" x14ac:dyDescent="0.35">
      <c r="I122" s="17"/>
    </row>
    <row r="123" spans="9:9" x14ac:dyDescent="0.35">
      <c r="I123" s="17"/>
    </row>
    <row r="124" spans="9:9" x14ac:dyDescent="0.35">
      <c r="I124" s="17"/>
    </row>
    <row r="125" spans="9:9" x14ac:dyDescent="0.35">
      <c r="I125" s="17"/>
    </row>
    <row r="126" spans="9:9" x14ac:dyDescent="0.35">
      <c r="I126" s="17"/>
    </row>
    <row r="127" spans="9:9" x14ac:dyDescent="0.35">
      <c r="I127" s="17"/>
    </row>
    <row r="128" spans="9:9" x14ac:dyDescent="0.35">
      <c r="I128" s="17"/>
    </row>
    <row r="129" spans="9:9" x14ac:dyDescent="0.35">
      <c r="I129" s="17"/>
    </row>
    <row r="130" spans="9:9" x14ac:dyDescent="0.35">
      <c r="I130" s="17"/>
    </row>
    <row r="131" spans="9:9" x14ac:dyDescent="0.35">
      <c r="I131" s="17"/>
    </row>
    <row r="132" spans="9:9" x14ac:dyDescent="0.35">
      <c r="I132" s="17"/>
    </row>
    <row r="133" spans="9:9" x14ac:dyDescent="0.35">
      <c r="I133" s="17"/>
    </row>
    <row r="134" spans="9:9" x14ac:dyDescent="0.35">
      <c r="I134" s="17"/>
    </row>
    <row r="135" spans="9:9" x14ac:dyDescent="0.35">
      <c r="I135" s="17"/>
    </row>
    <row r="136" spans="9:9" x14ac:dyDescent="0.35">
      <c r="I136" s="17"/>
    </row>
    <row r="137" spans="9:9" x14ac:dyDescent="0.35">
      <c r="I137" s="17"/>
    </row>
    <row r="138" spans="9:9" x14ac:dyDescent="0.35">
      <c r="I138" s="17"/>
    </row>
    <row r="139" spans="9:9" x14ac:dyDescent="0.35">
      <c r="I139" s="17"/>
    </row>
    <row r="140" spans="9:9" x14ac:dyDescent="0.35">
      <c r="I140" s="17"/>
    </row>
    <row r="141" spans="9:9" x14ac:dyDescent="0.35">
      <c r="I141" s="17"/>
    </row>
    <row r="142" spans="9:9" x14ac:dyDescent="0.35">
      <c r="I142" s="17"/>
    </row>
    <row r="143" spans="9:9" x14ac:dyDescent="0.35">
      <c r="I143" s="17"/>
    </row>
    <row r="144" spans="9:9" x14ac:dyDescent="0.35">
      <c r="I144" s="17"/>
    </row>
    <row r="145" spans="9:9" x14ac:dyDescent="0.35">
      <c r="I145" s="17"/>
    </row>
    <row r="146" spans="9:9" x14ac:dyDescent="0.35">
      <c r="I146" s="17"/>
    </row>
    <row r="147" spans="9:9" x14ac:dyDescent="0.35">
      <c r="I147" s="17"/>
    </row>
    <row r="148" spans="9:9" x14ac:dyDescent="0.35">
      <c r="I148" s="17"/>
    </row>
    <row r="149" spans="9:9" x14ac:dyDescent="0.35">
      <c r="I149" s="17"/>
    </row>
    <row r="150" spans="9:9" x14ac:dyDescent="0.35">
      <c r="I150" s="17"/>
    </row>
    <row r="151" spans="9:9" x14ac:dyDescent="0.35">
      <c r="I151" s="17"/>
    </row>
    <row r="152" spans="9:9" x14ac:dyDescent="0.35">
      <c r="I152" s="17"/>
    </row>
    <row r="153" spans="9:9" x14ac:dyDescent="0.35">
      <c r="I153" s="17"/>
    </row>
    <row r="154" spans="9:9" x14ac:dyDescent="0.35">
      <c r="I154" s="17"/>
    </row>
    <row r="155" spans="9:9" x14ac:dyDescent="0.35">
      <c r="I155" s="17"/>
    </row>
    <row r="156" spans="9:9" x14ac:dyDescent="0.35">
      <c r="I156" s="17"/>
    </row>
    <row r="157" spans="9:9" x14ac:dyDescent="0.35">
      <c r="I157" s="17"/>
    </row>
    <row r="158" spans="9:9" x14ac:dyDescent="0.35">
      <c r="I158" s="17"/>
    </row>
    <row r="159" spans="9:9" x14ac:dyDescent="0.35">
      <c r="I159" s="17"/>
    </row>
    <row r="160" spans="9:9" x14ac:dyDescent="0.35">
      <c r="I160" s="17"/>
    </row>
    <row r="161" spans="9:9" x14ac:dyDescent="0.35">
      <c r="I161" s="17"/>
    </row>
    <row r="162" spans="9:9" x14ac:dyDescent="0.35">
      <c r="I162" s="17"/>
    </row>
    <row r="163" spans="9:9" x14ac:dyDescent="0.35">
      <c r="I163" s="17"/>
    </row>
    <row r="164" spans="9:9" x14ac:dyDescent="0.35">
      <c r="I164" s="17"/>
    </row>
    <row r="165" spans="9:9" x14ac:dyDescent="0.35">
      <c r="I165" s="17"/>
    </row>
    <row r="166" spans="9:9" x14ac:dyDescent="0.35">
      <c r="I166" s="17"/>
    </row>
    <row r="167" spans="9:9" x14ac:dyDescent="0.35">
      <c r="I167" s="17"/>
    </row>
    <row r="168" spans="9:9" x14ac:dyDescent="0.35">
      <c r="I168" s="17"/>
    </row>
    <row r="169" spans="9:9" x14ac:dyDescent="0.35">
      <c r="I169" s="17"/>
    </row>
    <row r="170" spans="9:9" x14ac:dyDescent="0.35">
      <c r="I170" s="17"/>
    </row>
    <row r="171" spans="9:9" x14ac:dyDescent="0.35">
      <c r="I171" s="17"/>
    </row>
    <row r="172" spans="9:9" x14ac:dyDescent="0.35">
      <c r="I172" s="17"/>
    </row>
    <row r="173" spans="9:9" x14ac:dyDescent="0.35">
      <c r="I173" s="17"/>
    </row>
    <row r="174" spans="9:9" x14ac:dyDescent="0.35">
      <c r="I174" s="17"/>
    </row>
    <row r="175" spans="9:9" x14ac:dyDescent="0.35">
      <c r="I175" s="17"/>
    </row>
    <row r="176" spans="9:9" x14ac:dyDescent="0.35">
      <c r="I176" s="17"/>
    </row>
    <row r="177" spans="9:9" x14ac:dyDescent="0.35">
      <c r="I177" s="17"/>
    </row>
    <row r="178" spans="9:9" x14ac:dyDescent="0.35">
      <c r="I178" s="17"/>
    </row>
    <row r="179" spans="9:9" x14ac:dyDescent="0.35">
      <c r="I179" s="17"/>
    </row>
    <row r="180" spans="9:9" x14ac:dyDescent="0.35">
      <c r="I180" s="17"/>
    </row>
    <row r="181" spans="9:9" x14ac:dyDescent="0.35">
      <c r="I181" s="17"/>
    </row>
    <row r="182" spans="9:9" x14ac:dyDescent="0.35">
      <c r="I182" s="17"/>
    </row>
    <row r="183" spans="9:9" x14ac:dyDescent="0.35">
      <c r="I183" s="17"/>
    </row>
    <row r="184" spans="9:9" x14ac:dyDescent="0.35">
      <c r="I184" s="17"/>
    </row>
    <row r="185" spans="9:9" x14ac:dyDescent="0.35">
      <c r="I185" s="17"/>
    </row>
    <row r="186" spans="9:9" x14ac:dyDescent="0.35">
      <c r="I186" s="17"/>
    </row>
    <row r="187" spans="9:9" x14ac:dyDescent="0.35">
      <c r="I187" s="17"/>
    </row>
    <row r="188" spans="9:9" x14ac:dyDescent="0.35">
      <c r="I188" s="17"/>
    </row>
    <row r="189" spans="9:9" x14ac:dyDescent="0.35">
      <c r="I189" s="17"/>
    </row>
    <row r="190" spans="9:9" x14ac:dyDescent="0.35">
      <c r="I190" s="17"/>
    </row>
    <row r="191" spans="9:9" x14ac:dyDescent="0.35">
      <c r="I191" s="17"/>
    </row>
    <row r="192" spans="9:9" x14ac:dyDescent="0.35">
      <c r="I192" s="17"/>
    </row>
    <row r="193" spans="9:9" x14ac:dyDescent="0.35">
      <c r="I193" s="17"/>
    </row>
    <row r="194" spans="9:9" x14ac:dyDescent="0.35">
      <c r="I194" s="17"/>
    </row>
    <row r="195" spans="9:9" x14ac:dyDescent="0.35">
      <c r="I195" s="17"/>
    </row>
    <row r="196" spans="9:9" x14ac:dyDescent="0.35">
      <c r="I196" s="17"/>
    </row>
    <row r="197" spans="9:9" x14ac:dyDescent="0.35">
      <c r="I197" s="17"/>
    </row>
    <row r="198" spans="9:9" x14ac:dyDescent="0.35">
      <c r="I198" s="17"/>
    </row>
    <row r="199" spans="9:9" x14ac:dyDescent="0.35">
      <c r="I199" s="17"/>
    </row>
    <row r="200" spans="9:9" x14ac:dyDescent="0.35">
      <c r="I200" s="17"/>
    </row>
    <row r="201" spans="9:9" x14ac:dyDescent="0.35">
      <c r="I201" s="17"/>
    </row>
    <row r="202" spans="9:9" x14ac:dyDescent="0.35">
      <c r="I202" s="17"/>
    </row>
    <row r="203" spans="9:9" x14ac:dyDescent="0.35">
      <c r="I203" s="17"/>
    </row>
    <row r="204" spans="9:9" x14ac:dyDescent="0.35">
      <c r="I204" s="17"/>
    </row>
    <row r="205" spans="9:9" x14ac:dyDescent="0.35">
      <c r="I205" s="17"/>
    </row>
    <row r="206" spans="9:9" x14ac:dyDescent="0.35">
      <c r="I206" s="17"/>
    </row>
    <row r="207" spans="9:9" x14ac:dyDescent="0.35">
      <c r="I207" s="17"/>
    </row>
    <row r="208" spans="9:9" x14ac:dyDescent="0.35">
      <c r="I208" s="17"/>
    </row>
    <row r="209" spans="9:9" x14ac:dyDescent="0.35">
      <c r="I209" s="17"/>
    </row>
    <row r="210" spans="9:9" x14ac:dyDescent="0.35">
      <c r="I210" s="17"/>
    </row>
    <row r="211" spans="9:9" x14ac:dyDescent="0.35">
      <c r="I211" s="17"/>
    </row>
    <row r="212" spans="9:9" x14ac:dyDescent="0.35">
      <c r="I212" s="17"/>
    </row>
    <row r="213" spans="9:9" x14ac:dyDescent="0.35">
      <c r="I213" s="17"/>
    </row>
    <row r="214" spans="9:9" x14ac:dyDescent="0.35">
      <c r="I214" s="17"/>
    </row>
    <row r="215" spans="9:9" x14ac:dyDescent="0.35">
      <c r="I215" s="17"/>
    </row>
    <row r="216" spans="9:9" x14ac:dyDescent="0.35">
      <c r="I216" s="17"/>
    </row>
    <row r="217" spans="9:9" x14ac:dyDescent="0.35">
      <c r="I217" s="17"/>
    </row>
    <row r="218" spans="9:9" x14ac:dyDescent="0.35">
      <c r="I218" s="17"/>
    </row>
    <row r="219" spans="9:9" x14ac:dyDescent="0.35">
      <c r="I219" s="17"/>
    </row>
    <row r="220" spans="9:9" x14ac:dyDescent="0.35">
      <c r="I220" s="17"/>
    </row>
    <row r="221" spans="9:9" x14ac:dyDescent="0.35">
      <c r="I221" s="17"/>
    </row>
    <row r="222" spans="9:9" x14ac:dyDescent="0.35">
      <c r="I222" s="17"/>
    </row>
    <row r="223" spans="9:9" x14ac:dyDescent="0.35">
      <c r="I223" s="17"/>
    </row>
    <row r="224" spans="9:9" x14ac:dyDescent="0.35">
      <c r="I224" s="17"/>
    </row>
    <row r="225" spans="9:9" x14ac:dyDescent="0.35">
      <c r="I225" s="17"/>
    </row>
    <row r="226" spans="9:9" x14ac:dyDescent="0.35">
      <c r="I226" s="17"/>
    </row>
    <row r="227" spans="9:9" x14ac:dyDescent="0.35">
      <c r="I227" s="17"/>
    </row>
    <row r="228" spans="9:9" x14ac:dyDescent="0.35">
      <c r="I228" s="17"/>
    </row>
    <row r="229" spans="9:9" x14ac:dyDescent="0.35">
      <c r="I229" s="17"/>
    </row>
    <row r="230" spans="9:9" x14ac:dyDescent="0.35">
      <c r="I230" s="17"/>
    </row>
    <row r="231" spans="9:9" x14ac:dyDescent="0.35">
      <c r="I231" s="17"/>
    </row>
    <row r="232" spans="9:9" x14ac:dyDescent="0.35">
      <c r="I232" s="17"/>
    </row>
    <row r="233" spans="9:9" x14ac:dyDescent="0.35">
      <c r="I233" s="17"/>
    </row>
    <row r="234" spans="9:9" x14ac:dyDescent="0.35">
      <c r="I234" s="17"/>
    </row>
    <row r="235" spans="9:9" x14ac:dyDescent="0.35">
      <c r="I235" s="17"/>
    </row>
    <row r="236" spans="9:9" x14ac:dyDescent="0.35">
      <c r="I236" s="17"/>
    </row>
    <row r="237" spans="9:9" x14ac:dyDescent="0.35">
      <c r="I237" s="17"/>
    </row>
    <row r="238" spans="9:9" x14ac:dyDescent="0.35">
      <c r="I238" s="17"/>
    </row>
    <row r="239" spans="9:9" x14ac:dyDescent="0.35">
      <c r="I239" s="17"/>
    </row>
    <row r="240" spans="9:9" x14ac:dyDescent="0.35">
      <c r="I240" s="17"/>
    </row>
    <row r="241" spans="9:9" x14ac:dyDescent="0.35">
      <c r="I241" s="17"/>
    </row>
    <row r="242" spans="9:9" x14ac:dyDescent="0.35">
      <c r="I242" s="17"/>
    </row>
    <row r="243" spans="9:9" x14ac:dyDescent="0.35">
      <c r="I243" s="17"/>
    </row>
    <row r="244" spans="9:9" x14ac:dyDescent="0.35">
      <c r="I244" s="17"/>
    </row>
    <row r="245" spans="9:9" x14ac:dyDescent="0.35">
      <c r="I245" s="17"/>
    </row>
    <row r="246" spans="9:9" x14ac:dyDescent="0.35">
      <c r="I246" s="17"/>
    </row>
    <row r="247" spans="9:9" x14ac:dyDescent="0.35">
      <c r="I247" s="17"/>
    </row>
    <row r="248" spans="9:9" x14ac:dyDescent="0.35">
      <c r="I248" s="17"/>
    </row>
    <row r="249" spans="9:9" x14ac:dyDescent="0.35">
      <c r="I249" s="17"/>
    </row>
    <row r="250" spans="9:9" x14ac:dyDescent="0.35">
      <c r="I250" s="17"/>
    </row>
    <row r="251" spans="9:9" x14ac:dyDescent="0.35">
      <c r="I251" s="17"/>
    </row>
    <row r="252" spans="9:9" x14ac:dyDescent="0.35">
      <c r="I252" s="17"/>
    </row>
    <row r="253" spans="9:9" x14ac:dyDescent="0.35">
      <c r="I253" s="17"/>
    </row>
    <row r="254" spans="9:9" x14ac:dyDescent="0.35">
      <c r="I254" s="17"/>
    </row>
    <row r="255" spans="9:9" x14ac:dyDescent="0.35">
      <c r="I255" s="17"/>
    </row>
    <row r="256" spans="9:9" x14ac:dyDescent="0.35">
      <c r="I256" s="17"/>
    </row>
    <row r="257" spans="9:9" x14ac:dyDescent="0.35">
      <c r="I257" s="17"/>
    </row>
    <row r="258" spans="9:9" x14ac:dyDescent="0.35">
      <c r="I258" s="17"/>
    </row>
    <row r="259" spans="9:9" x14ac:dyDescent="0.35">
      <c r="I259" s="17"/>
    </row>
    <row r="260" spans="9:9" x14ac:dyDescent="0.35">
      <c r="I260" s="17"/>
    </row>
    <row r="261" spans="9:9" x14ac:dyDescent="0.35">
      <c r="I261" s="17"/>
    </row>
    <row r="262" spans="9:9" x14ac:dyDescent="0.35">
      <c r="I262" s="17"/>
    </row>
    <row r="263" spans="9:9" x14ac:dyDescent="0.35">
      <c r="I263" s="17"/>
    </row>
    <row r="264" spans="9:9" x14ac:dyDescent="0.35">
      <c r="I264" s="17"/>
    </row>
    <row r="265" spans="9:9" x14ac:dyDescent="0.35">
      <c r="I265" s="17"/>
    </row>
    <row r="266" spans="9:9" x14ac:dyDescent="0.35">
      <c r="I266" s="17"/>
    </row>
    <row r="267" spans="9:9" x14ac:dyDescent="0.35">
      <c r="I267" s="17"/>
    </row>
    <row r="268" spans="9:9" x14ac:dyDescent="0.35">
      <c r="I268" s="17"/>
    </row>
    <row r="269" spans="9:9" x14ac:dyDescent="0.35">
      <c r="I269" s="17"/>
    </row>
    <row r="270" spans="9:9" x14ac:dyDescent="0.35">
      <c r="I270" s="17"/>
    </row>
    <row r="271" spans="9:9" x14ac:dyDescent="0.35">
      <c r="I271" s="17"/>
    </row>
    <row r="272" spans="9:9" x14ac:dyDescent="0.35">
      <c r="I272" s="17"/>
    </row>
    <row r="273" spans="9:9" x14ac:dyDescent="0.35">
      <c r="I273" s="17"/>
    </row>
    <row r="274" spans="9:9" x14ac:dyDescent="0.35">
      <c r="I274" s="17"/>
    </row>
    <row r="275" spans="9:9" x14ac:dyDescent="0.35">
      <c r="I275" s="17"/>
    </row>
    <row r="276" spans="9:9" x14ac:dyDescent="0.35">
      <c r="I276" s="17"/>
    </row>
    <row r="277" spans="9:9" x14ac:dyDescent="0.35">
      <c r="I277" s="17"/>
    </row>
    <row r="278" spans="9:9" x14ac:dyDescent="0.35">
      <c r="I278" s="17"/>
    </row>
    <row r="279" spans="9:9" x14ac:dyDescent="0.35">
      <c r="I279" s="17"/>
    </row>
    <row r="280" spans="9:9" x14ac:dyDescent="0.35">
      <c r="I280" s="17"/>
    </row>
    <row r="281" spans="9:9" x14ac:dyDescent="0.35">
      <c r="I281" s="17"/>
    </row>
    <row r="282" spans="9:9" x14ac:dyDescent="0.35">
      <c r="I282" s="17"/>
    </row>
    <row r="283" spans="9:9" x14ac:dyDescent="0.35">
      <c r="I283" s="17"/>
    </row>
    <row r="284" spans="9:9" x14ac:dyDescent="0.35">
      <c r="I284" s="17"/>
    </row>
    <row r="285" spans="9:9" x14ac:dyDescent="0.35">
      <c r="I285" s="17"/>
    </row>
    <row r="286" spans="9:9" x14ac:dyDescent="0.35">
      <c r="I286" s="17"/>
    </row>
    <row r="287" spans="9:9" x14ac:dyDescent="0.35">
      <c r="I287" s="17"/>
    </row>
    <row r="288" spans="9:9" x14ac:dyDescent="0.35">
      <c r="I288" s="17"/>
    </row>
    <row r="289" spans="9:9" x14ac:dyDescent="0.35">
      <c r="I289" s="17"/>
    </row>
    <row r="290" spans="9:9" x14ac:dyDescent="0.35">
      <c r="I290" s="17"/>
    </row>
    <row r="291" spans="9:9" x14ac:dyDescent="0.35">
      <c r="I291" s="17"/>
    </row>
    <row r="292" spans="9:9" x14ac:dyDescent="0.35">
      <c r="I292" s="17"/>
    </row>
    <row r="293" spans="9:9" x14ac:dyDescent="0.35">
      <c r="I293" s="17"/>
    </row>
    <row r="294" spans="9:9" x14ac:dyDescent="0.35">
      <c r="I294" s="17"/>
    </row>
    <row r="295" spans="9:9" x14ac:dyDescent="0.35">
      <c r="I295" s="17"/>
    </row>
    <row r="296" spans="9:9" x14ac:dyDescent="0.35">
      <c r="I296" s="17"/>
    </row>
    <row r="297" spans="9:9" x14ac:dyDescent="0.35">
      <c r="I297" s="17"/>
    </row>
    <row r="298" spans="9:9" x14ac:dyDescent="0.35">
      <c r="I298" s="17"/>
    </row>
    <row r="299" spans="9:9" x14ac:dyDescent="0.35">
      <c r="I299" s="17"/>
    </row>
    <row r="300" spans="9:9" x14ac:dyDescent="0.35">
      <c r="I300" s="17"/>
    </row>
    <row r="301" spans="9:9" x14ac:dyDescent="0.35">
      <c r="I301" s="17"/>
    </row>
    <row r="302" spans="9:9" x14ac:dyDescent="0.35">
      <c r="I302" s="17"/>
    </row>
    <row r="303" spans="9:9" x14ac:dyDescent="0.35">
      <c r="I303" s="17"/>
    </row>
    <row r="304" spans="9:9" x14ac:dyDescent="0.35">
      <c r="I304" s="17"/>
    </row>
    <row r="305" spans="9:9" x14ac:dyDescent="0.35">
      <c r="I305" s="17"/>
    </row>
    <row r="306" spans="9:9" x14ac:dyDescent="0.35">
      <c r="I306" s="17"/>
    </row>
    <row r="307" spans="9:9" x14ac:dyDescent="0.35">
      <c r="I307" s="17"/>
    </row>
    <row r="308" spans="9:9" x14ac:dyDescent="0.35">
      <c r="I308" s="17"/>
    </row>
    <row r="309" spans="9:9" x14ac:dyDescent="0.35">
      <c r="I309" s="17"/>
    </row>
    <row r="310" spans="9:9" x14ac:dyDescent="0.35">
      <c r="I310" s="17"/>
    </row>
    <row r="311" spans="9:9" x14ac:dyDescent="0.35">
      <c r="I311" s="17"/>
    </row>
    <row r="312" spans="9:9" x14ac:dyDescent="0.35">
      <c r="I312" s="17"/>
    </row>
    <row r="313" spans="9:9" x14ac:dyDescent="0.35">
      <c r="I313" s="17"/>
    </row>
    <row r="314" spans="9:9" x14ac:dyDescent="0.35">
      <c r="I314" s="17"/>
    </row>
    <row r="315" spans="9:9" x14ac:dyDescent="0.35">
      <c r="I315" s="17"/>
    </row>
    <row r="316" spans="9:9" x14ac:dyDescent="0.35">
      <c r="I316" s="17"/>
    </row>
    <row r="317" spans="9:9" x14ac:dyDescent="0.35">
      <c r="I317" s="17"/>
    </row>
    <row r="318" spans="9:9" x14ac:dyDescent="0.35">
      <c r="I318" s="17"/>
    </row>
    <row r="319" spans="9:9" x14ac:dyDescent="0.35">
      <c r="I319" s="17"/>
    </row>
    <row r="320" spans="9:9" x14ac:dyDescent="0.35">
      <c r="I320" s="17"/>
    </row>
    <row r="321" spans="9:9" x14ac:dyDescent="0.35">
      <c r="I321" s="17"/>
    </row>
    <row r="322" spans="9:9" x14ac:dyDescent="0.35">
      <c r="I322" s="17"/>
    </row>
    <row r="323" spans="9:9" x14ac:dyDescent="0.35">
      <c r="I323" s="17"/>
    </row>
    <row r="324" spans="9:9" x14ac:dyDescent="0.35">
      <c r="I324" s="17"/>
    </row>
    <row r="325" spans="9:9" x14ac:dyDescent="0.35">
      <c r="I325" s="17"/>
    </row>
    <row r="326" spans="9:9" x14ac:dyDescent="0.35">
      <c r="I326" s="17"/>
    </row>
    <row r="327" spans="9:9" x14ac:dyDescent="0.35">
      <c r="I327" s="17"/>
    </row>
    <row r="328" spans="9:9" x14ac:dyDescent="0.35">
      <c r="I328" s="17"/>
    </row>
    <row r="329" spans="9:9" x14ac:dyDescent="0.35">
      <c r="I329" s="17"/>
    </row>
    <row r="330" spans="9:9" x14ac:dyDescent="0.35">
      <c r="I330" s="17"/>
    </row>
    <row r="331" spans="9:9" x14ac:dyDescent="0.35">
      <c r="I331" s="17"/>
    </row>
    <row r="332" spans="9:9" x14ac:dyDescent="0.35">
      <c r="I332" s="17"/>
    </row>
    <row r="333" spans="9:9" x14ac:dyDescent="0.35">
      <c r="I333" s="17"/>
    </row>
    <row r="334" spans="9:9" x14ac:dyDescent="0.35">
      <c r="I334" s="17"/>
    </row>
    <row r="335" spans="9:9" x14ac:dyDescent="0.35">
      <c r="I335" s="17"/>
    </row>
    <row r="336" spans="9:9" x14ac:dyDescent="0.35">
      <c r="I336" s="17"/>
    </row>
    <row r="337" spans="9:9" x14ac:dyDescent="0.35">
      <c r="I337" s="17"/>
    </row>
    <row r="338" spans="9:9" x14ac:dyDescent="0.35">
      <c r="I338" s="17"/>
    </row>
    <row r="339" spans="9:9" x14ac:dyDescent="0.35">
      <c r="I339" s="17"/>
    </row>
    <row r="340" spans="9:9" x14ac:dyDescent="0.35">
      <c r="I340" s="17"/>
    </row>
    <row r="341" spans="9:9" x14ac:dyDescent="0.35">
      <c r="I341" s="17"/>
    </row>
    <row r="342" spans="9:9" x14ac:dyDescent="0.35">
      <c r="I342" s="17"/>
    </row>
    <row r="343" spans="9:9" x14ac:dyDescent="0.35">
      <c r="I343" s="17"/>
    </row>
    <row r="344" spans="9:9" x14ac:dyDescent="0.35">
      <c r="I344" s="17"/>
    </row>
    <row r="345" spans="9:9" x14ac:dyDescent="0.35">
      <c r="I345" s="17"/>
    </row>
    <row r="346" spans="9:9" x14ac:dyDescent="0.35">
      <c r="I346" s="17"/>
    </row>
    <row r="347" spans="9:9" x14ac:dyDescent="0.35">
      <c r="I347" s="17"/>
    </row>
    <row r="348" spans="9:9" x14ac:dyDescent="0.35">
      <c r="I348" s="17"/>
    </row>
    <row r="349" spans="9:9" x14ac:dyDescent="0.35">
      <c r="I349" s="17"/>
    </row>
    <row r="350" spans="9:9" x14ac:dyDescent="0.35">
      <c r="I350" s="17"/>
    </row>
    <row r="351" spans="9:9" x14ac:dyDescent="0.35">
      <c r="I351" s="17"/>
    </row>
    <row r="352" spans="9:9" x14ac:dyDescent="0.35">
      <c r="I352" s="17"/>
    </row>
    <row r="353" spans="9:9" x14ac:dyDescent="0.35">
      <c r="I353" s="17"/>
    </row>
    <row r="354" spans="9:9" x14ac:dyDescent="0.35">
      <c r="I354" s="17"/>
    </row>
    <row r="355" spans="9:9" x14ac:dyDescent="0.35">
      <c r="I355" s="17"/>
    </row>
    <row r="356" spans="9:9" x14ac:dyDescent="0.35">
      <c r="I356" s="17"/>
    </row>
    <row r="357" spans="9:9" x14ac:dyDescent="0.35">
      <c r="I357" s="17"/>
    </row>
    <row r="358" spans="9:9" x14ac:dyDescent="0.35">
      <c r="I358" s="17"/>
    </row>
    <row r="359" spans="9:9" x14ac:dyDescent="0.35">
      <c r="I359" s="17"/>
    </row>
    <row r="360" spans="9:9" x14ac:dyDescent="0.35">
      <c r="I360" s="17"/>
    </row>
    <row r="361" spans="9:9" x14ac:dyDescent="0.35">
      <c r="I361" s="17"/>
    </row>
    <row r="362" spans="9:9" x14ac:dyDescent="0.35">
      <c r="I362" s="17"/>
    </row>
    <row r="363" spans="9:9" x14ac:dyDescent="0.35">
      <c r="I363" s="17"/>
    </row>
    <row r="364" spans="9:9" x14ac:dyDescent="0.35">
      <c r="I364" s="17"/>
    </row>
    <row r="365" spans="9:9" x14ac:dyDescent="0.35">
      <c r="I365" s="17"/>
    </row>
    <row r="366" spans="9:9" x14ac:dyDescent="0.35">
      <c r="I366" s="17"/>
    </row>
    <row r="367" spans="9:9" x14ac:dyDescent="0.35">
      <c r="I367" s="17"/>
    </row>
    <row r="368" spans="9:9" x14ac:dyDescent="0.35">
      <c r="I368" s="17"/>
    </row>
    <row r="369" spans="9:9" x14ac:dyDescent="0.35">
      <c r="I369" s="17"/>
    </row>
    <row r="370" spans="9:9" x14ac:dyDescent="0.35">
      <c r="I370" s="17"/>
    </row>
    <row r="371" spans="9:9" x14ac:dyDescent="0.35">
      <c r="I371" s="17"/>
    </row>
    <row r="372" spans="9:9" x14ac:dyDescent="0.35">
      <c r="I372" s="17"/>
    </row>
    <row r="373" spans="9:9" x14ac:dyDescent="0.35">
      <c r="I373" s="17"/>
    </row>
    <row r="374" spans="9:9" x14ac:dyDescent="0.35">
      <c r="I374" s="17"/>
    </row>
    <row r="375" spans="9:9" x14ac:dyDescent="0.35">
      <c r="I375" s="17"/>
    </row>
    <row r="376" spans="9:9" x14ac:dyDescent="0.35">
      <c r="I376" s="17"/>
    </row>
    <row r="377" spans="9:9" x14ac:dyDescent="0.35">
      <c r="I377" s="17"/>
    </row>
    <row r="378" spans="9:9" x14ac:dyDescent="0.35">
      <c r="I378" s="17"/>
    </row>
    <row r="379" spans="9:9" x14ac:dyDescent="0.35">
      <c r="I379" s="17"/>
    </row>
    <row r="380" spans="9:9" x14ac:dyDescent="0.35">
      <c r="I380" s="17"/>
    </row>
    <row r="381" spans="9:9" x14ac:dyDescent="0.35">
      <c r="I381" s="17"/>
    </row>
    <row r="382" spans="9:9" x14ac:dyDescent="0.35">
      <c r="I382" s="17"/>
    </row>
    <row r="383" spans="9:9" x14ac:dyDescent="0.35">
      <c r="I383" s="17"/>
    </row>
    <row r="384" spans="9:9" x14ac:dyDescent="0.35">
      <c r="I384" s="17"/>
    </row>
    <row r="385" spans="9:9" x14ac:dyDescent="0.35">
      <c r="I385" s="17"/>
    </row>
    <row r="386" spans="9:9" x14ac:dyDescent="0.35">
      <c r="I386" s="17"/>
    </row>
    <row r="387" spans="9:9" x14ac:dyDescent="0.35">
      <c r="I387" s="17"/>
    </row>
    <row r="388" spans="9:9" x14ac:dyDescent="0.35">
      <c r="I388" s="17"/>
    </row>
    <row r="389" spans="9:9" x14ac:dyDescent="0.35">
      <c r="I389" s="17"/>
    </row>
    <row r="390" spans="9:9" x14ac:dyDescent="0.35">
      <c r="I390" s="17"/>
    </row>
    <row r="391" spans="9:9" x14ac:dyDescent="0.35">
      <c r="I391" s="17"/>
    </row>
    <row r="392" spans="9:9" x14ac:dyDescent="0.35">
      <c r="I392" s="17"/>
    </row>
    <row r="393" spans="9:9" x14ac:dyDescent="0.35">
      <c r="I393" s="17"/>
    </row>
    <row r="394" spans="9:9" x14ac:dyDescent="0.35">
      <c r="I394" s="17"/>
    </row>
    <row r="395" spans="9:9" x14ac:dyDescent="0.35">
      <c r="I395" s="17"/>
    </row>
    <row r="396" spans="9:9" x14ac:dyDescent="0.35">
      <c r="I396" s="17"/>
    </row>
    <row r="397" spans="9:9" x14ac:dyDescent="0.35">
      <c r="I397" s="17"/>
    </row>
    <row r="398" spans="9:9" x14ac:dyDescent="0.35">
      <c r="I398" s="17"/>
    </row>
    <row r="399" spans="9:9" x14ac:dyDescent="0.35">
      <c r="I399" s="17"/>
    </row>
    <row r="400" spans="9:9" x14ac:dyDescent="0.35">
      <c r="I400" s="17"/>
    </row>
    <row r="401" spans="9:9" x14ac:dyDescent="0.35">
      <c r="I401" s="17"/>
    </row>
    <row r="402" spans="9:9" x14ac:dyDescent="0.35">
      <c r="I402" s="17"/>
    </row>
    <row r="403" spans="9:9" x14ac:dyDescent="0.35">
      <c r="I403" s="17"/>
    </row>
    <row r="404" spans="9:9" x14ac:dyDescent="0.35">
      <c r="I404" s="17"/>
    </row>
    <row r="405" spans="9:9" x14ac:dyDescent="0.35">
      <c r="I405" s="17"/>
    </row>
    <row r="406" spans="9:9" x14ac:dyDescent="0.35">
      <c r="I406" s="17"/>
    </row>
    <row r="407" spans="9:9" x14ac:dyDescent="0.35">
      <c r="I407" s="17"/>
    </row>
    <row r="408" spans="9:9" x14ac:dyDescent="0.35">
      <c r="I408" s="17"/>
    </row>
    <row r="409" spans="9:9" x14ac:dyDescent="0.35">
      <c r="I409" s="17"/>
    </row>
    <row r="410" spans="9:9" x14ac:dyDescent="0.35">
      <c r="I410" s="17"/>
    </row>
    <row r="411" spans="9:9" x14ac:dyDescent="0.35">
      <c r="I411" s="17"/>
    </row>
    <row r="412" spans="9:9" x14ac:dyDescent="0.35">
      <c r="I412" s="17"/>
    </row>
    <row r="413" spans="9:9" x14ac:dyDescent="0.35">
      <c r="I413" s="17"/>
    </row>
    <row r="414" spans="9:9" x14ac:dyDescent="0.35">
      <c r="I414" s="17"/>
    </row>
    <row r="415" spans="9:9" x14ac:dyDescent="0.35">
      <c r="I415" s="17"/>
    </row>
    <row r="416" spans="9:9" x14ac:dyDescent="0.35">
      <c r="I416" s="17"/>
    </row>
    <row r="417" spans="9:9" x14ac:dyDescent="0.35">
      <c r="I417" s="17"/>
    </row>
    <row r="418" spans="9:9" x14ac:dyDescent="0.35">
      <c r="I418" s="17"/>
    </row>
    <row r="419" spans="9:9" x14ac:dyDescent="0.35">
      <c r="I419" s="17"/>
    </row>
    <row r="420" spans="9:9" x14ac:dyDescent="0.35">
      <c r="I420" s="17"/>
    </row>
    <row r="421" spans="9:9" x14ac:dyDescent="0.35">
      <c r="I421" s="17"/>
    </row>
    <row r="422" spans="9:9" x14ac:dyDescent="0.35">
      <c r="I422" s="17"/>
    </row>
    <row r="423" spans="9:9" x14ac:dyDescent="0.35">
      <c r="I423" s="17"/>
    </row>
    <row r="424" spans="9:9" x14ac:dyDescent="0.35">
      <c r="I424" s="17"/>
    </row>
    <row r="425" spans="9:9" x14ac:dyDescent="0.35">
      <c r="I425" s="17"/>
    </row>
    <row r="426" spans="9:9" x14ac:dyDescent="0.35">
      <c r="I426" s="17"/>
    </row>
    <row r="427" spans="9:9" x14ac:dyDescent="0.35">
      <c r="I427" s="17"/>
    </row>
    <row r="428" spans="9:9" x14ac:dyDescent="0.35">
      <c r="I428" s="17"/>
    </row>
    <row r="429" spans="9:9" x14ac:dyDescent="0.35">
      <c r="I429" s="17"/>
    </row>
    <row r="430" spans="9:9" x14ac:dyDescent="0.35">
      <c r="I430" s="17"/>
    </row>
    <row r="431" spans="9:9" x14ac:dyDescent="0.35">
      <c r="I431" s="17"/>
    </row>
    <row r="432" spans="9:9" x14ac:dyDescent="0.35">
      <c r="I432" s="17"/>
    </row>
    <row r="433" spans="9:9" x14ac:dyDescent="0.35">
      <c r="I433" s="17"/>
    </row>
    <row r="434" spans="9:9" x14ac:dyDescent="0.35">
      <c r="I434" s="17"/>
    </row>
    <row r="435" spans="9:9" x14ac:dyDescent="0.35">
      <c r="I435" s="17"/>
    </row>
    <row r="436" spans="9:9" x14ac:dyDescent="0.35">
      <c r="I436" s="17"/>
    </row>
    <row r="437" spans="9:9" x14ac:dyDescent="0.35">
      <c r="I437" s="17"/>
    </row>
    <row r="438" spans="9:9" x14ac:dyDescent="0.35">
      <c r="I438" s="17"/>
    </row>
    <row r="439" spans="9:9" x14ac:dyDescent="0.35">
      <c r="I439" s="17"/>
    </row>
    <row r="440" spans="9:9" x14ac:dyDescent="0.35">
      <c r="I440" s="17"/>
    </row>
    <row r="441" spans="9:9" x14ac:dyDescent="0.35">
      <c r="I441" s="17"/>
    </row>
    <row r="442" spans="9:9" x14ac:dyDescent="0.35">
      <c r="I442" s="17"/>
    </row>
    <row r="443" spans="9:9" x14ac:dyDescent="0.35">
      <c r="I443" s="17"/>
    </row>
    <row r="444" spans="9:9" x14ac:dyDescent="0.35">
      <c r="I444" s="17"/>
    </row>
    <row r="445" spans="9:9" x14ac:dyDescent="0.35">
      <c r="I445" s="17"/>
    </row>
    <row r="446" spans="9:9" x14ac:dyDescent="0.35">
      <c r="I446" s="17"/>
    </row>
    <row r="447" spans="9:9" x14ac:dyDescent="0.35">
      <c r="I447" s="17"/>
    </row>
    <row r="448" spans="9:9" x14ac:dyDescent="0.35">
      <c r="I448" s="17"/>
    </row>
    <row r="449" spans="9:9" x14ac:dyDescent="0.35">
      <c r="I449" s="17"/>
    </row>
    <row r="450" spans="9:9" x14ac:dyDescent="0.35">
      <c r="I450" s="17"/>
    </row>
    <row r="451" spans="9:9" x14ac:dyDescent="0.35">
      <c r="I451" s="17"/>
    </row>
    <row r="452" spans="9:9" x14ac:dyDescent="0.35">
      <c r="I452" s="17"/>
    </row>
    <row r="453" spans="9:9" x14ac:dyDescent="0.35">
      <c r="I453" s="17"/>
    </row>
    <row r="454" spans="9:9" x14ac:dyDescent="0.35">
      <c r="I454" s="17"/>
    </row>
    <row r="455" spans="9:9" x14ac:dyDescent="0.35">
      <c r="I455" s="17"/>
    </row>
    <row r="456" spans="9:9" x14ac:dyDescent="0.35">
      <c r="I456" s="17"/>
    </row>
    <row r="457" spans="9:9" x14ac:dyDescent="0.35">
      <c r="I457" s="17"/>
    </row>
    <row r="458" spans="9:9" x14ac:dyDescent="0.35">
      <c r="I458" s="17"/>
    </row>
    <row r="459" spans="9:9" x14ac:dyDescent="0.35">
      <c r="I459" s="17"/>
    </row>
    <row r="460" spans="9:9" x14ac:dyDescent="0.35">
      <c r="I460" s="17"/>
    </row>
    <row r="461" spans="9:9" x14ac:dyDescent="0.35">
      <c r="I461" s="17"/>
    </row>
    <row r="462" spans="9:9" x14ac:dyDescent="0.35">
      <c r="I462" s="17"/>
    </row>
    <row r="463" spans="9:9" x14ac:dyDescent="0.35">
      <c r="I463" s="17"/>
    </row>
    <row r="464" spans="9:9" x14ac:dyDescent="0.35">
      <c r="I464" s="17"/>
    </row>
    <row r="465" spans="9:9" x14ac:dyDescent="0.35">
      <c r="I465" s="17"/>
    </row>
    <row r="466" spans="9:9" x14ac:dyDescent="0.35">
      <c r="I466" s="17"/>
    </row>
    <row r="467" spans="9:9" x14ac:dyDescent="0.35">
      <c r="I467" s="17"/>
    </row>
    <row r="468" spans="9:9" x14ac:dyDescent="0.35">
      <c r="I468" s="17"/>
    </row>
    <row r="469" spans="9:9" x14ac:dyDescent="0.35">
      <c r="I469" s="17"/>
    </row>
    <row r="470" spans="9:9" x14ac:dyDescent="0.35">
      <c r="I470" s="17"/>
    </row>
    <row r="471" spans="9:9" x14ac:dyDescent="0.35">
      <c r="I471" s="17"/>
    </row>
    <row r="472" spans="9:9" x14ac:dyDescent="0.35">
      <c r="I472" s="17"/>
    </row>
    <row r="473" spans="9:9" x14ac:dyDescent="0.35">
      <c r="I473" s="17"/>
    </row>
    <row r="474" spans="9:9" x14ac:dyDescent="0.35">
      <c r="I474" s="17"/>
    </row>
    <row r="475" spans="9:9" x14ac:dyDescent="0.35">
      <c r="I475" s="17"/>
    </row>
    <row r="476" spans="9:9" x14ac:dyDescent="0.35">
      <c r="I476" s="17"/>
    </row>
    <row r="477" spans="9:9" x14ac:dyDescent="0.35">
      <c r="I477" s="17"/>
    </row>
    <row r="478" spans="9:9" x14ac:dyDescent="0.35">
      <c r="I478" s="17"/>
    </row>
    <row r="479" spans="9:9" x14ac:dyDescent="0.35">
      <c r="I479" s="17"/>
    </row>
    <row r="480" spans="9:9" x14ac:dyDescent="0.35">
      <c r="I480" s="17"/>
    </row>
    <row r="481" spans="9:9" x14ac:dyDescent="0.35">
      <c r="I481" s="17"/>
    </row>
    <row r="482" spans="9:9" x14ac:dyDescent="0.35">
      <c r="I482" s="17"/>
    </row>
    <row r="483" spans="9:9" x14ac:dyDescent="0.35">
      <c r="I483" s="17"/>
    </row>
    <row r="484" spans="9:9" x14ac:dyDescent="0.35">
      <c r="I484" s="17"/>
    </row>
    <row r="485" spans="9:9" x14ac:dyDescent="0.35">
      <c r="I485" s="17"/>
    </row>
    <row r="486" spans="9:9" x14ac:dyDescent="0.35">
      <c r="I486" s="17"/>
    </row>
    <row r="487" spans="9:9" x14ac:dyDescent="0.35">
      <c r="I487" s="17"/>
    </row>
    <row r="488" spans="9:9" x14ac:dyDescent="0.35">
      <c r="I488" s="17"/>
    </row>
    <row r="489" spans="9:9" x14ac:dyDescent="0.35">
      <c r="I489" s="17"/>
    </row>
    <row r="490" spans="9:9" x14ac:dyDescent="0.35">
      <c r="I490" s="17"/>
    </row>
    <row r="491" spans="9:9" x14ac:dyDescent="0.35">
      <c r="I491" s="17"/>
    </row>
    <row r="492" spans="9:9" x14ac:dyDescent="0.35">
      <c r="I492" s="17"/>
    </row>
    <row r="493" spans="9:9" x14ac:dyDescent="0.35">
      <c r="I493" s="17"/>
    </row>
    <row r="494" spans="9:9" x14ac:dyDescent="0.35">
      <c r="I494" s="17"/>
    </row>
    <row r="495" spans="9:9" x14ac:dyDescent="0.35">
      <c r="I495" s="17"/>
    </row>
    <row r="496" spans="9:9" x14ac:dyDescent="0.35">
      <c r="I496" s="17"/>
    </row>
    <row r="497" spans="9:9" x14ac:dyDescent="0.35">
      <c r="I497" s="17"/>
    </row>
    <row r="498" spans="9:9" x14ac:dyDescent="0.35">
      <c r="I498" s="17"/>
    </row>
    <row r="499" spans="9:9" x14ac:dyDescent="0.35">
      <c r="I499" s="17"/>
    </row>
    <row r="500" spans="9:9" x14ac:dyDescent="0.35">
      <c r="I500" s="17"/>
    </row>
    <row r="501" spans="9:9" x14ac:dyDescent="0.35">
      <c r="I501" s="17"/>
    </row>
    <row r="502" spans="9:9" x14ac:dyDescent="0.35">
      <c r="I502" s="17"/>
    </row>
    <row r="503" spans="9:9" x14ac:dyDescent="0.35">
      <c r="I503" s="17"/>
    </row>
    <row r="504" spans="9:9" x14ac:dyDescent="0.35">
      <c r="I504" s="17"/>
    </row>
    <row r="505" spans="9:9" x14ac:dyDescent="0.35">
      <c r="I505" s="17"/>
    </row>
    <row r="506" spans="9:9" x14ac:dyDescent="0.35">
      <c r="I506" s="17"/>
    </row>
    <row r="507" spans="9:9" x14ac:dyDescent="0.35">
      <c r="I507" s="17"/>
    </row>
    <row r="508" spans="9:9" x14ac:dyDescent="0.35">
      <c r="I508" s="17"/>
    </row>
    <row r="509" spans="9:9" x14ac:dyDescent="0.35">
      <c r="I509" s="17"/>
    </row>
    <row r="510" spans="9:9" x14ac:dyDescent="0.35">
      <c r="I510" s="17"/>
    </row>
    <row r="511" spans="9:9" x14ac:dyDescent="0.35">
      <c r="I511" s="17"/>
    </row>
    <row r="512" spans="9:9" x14ac:dyDescent="0.35">
      <c r="I512" s="17"/>
    </row>
    <row r="513" spans="9:9" x14ac:dyDescent="0.35">
      <c r="I513" s="17"/>
    </row>
    <row r="514" spans="9:9" x14ac:dyDescent="0.35">
      <c r="I514" s="17"/>
    </row>
    <row r="515" spans="9:9" x14ac:dyDescent="0.35">
      <c r="I515" s="17"/>
    </row>
    <row r="516" spans="9:9" x14ac:dyDescent="0.35">
      <c r="I516" s="17"/>
    </row>
    <row r="517" spans="9:9" x14ac:dyDescent="0.35">
      <c r="I517" s="17"/>
    </row>
    <row r="518" spans="9:9" x14ac:dyDescent="0.35">
      <c r="I518" s="17"/>
    </row>
    <row r="519" spans="9:9" x14ac:dyDescent="0.35">
      <c r="I519" s="17"/>
    </row>
    <row r="520" spans="9:9" x14ac:dyDescent="0.35">
      <c r="I520" s="17"/>
    </row>
    <row r="521" spans="9:9" x14ac:dyDescent="0.35">
      <c r="I521" s="17"/>
    </row>
    <row r="522" spans="9:9" x14ac:dyDescent="0.35">
      <c r="I522" s="17"/>
    </row>
    <row r="523" spans="9:9" x14ac:dyDescent="0.35">
      <c r="I523" s="17"/>
    </row>
    <row r="524" spans="9:9" x14ac:dyDescent="0.35">
      <c r="I524" s="17"/>
    </row>
    <row r="525" spans="9:9" x14ac:dyDescent="0.35">
      <c r="I525" s="17"/>
    </row>
    <row r="526" spans="9:9" x14ac:dyDescent="0.35">
      <c r="I526" s="17"/>
    </row>
    <row r="527" spans="9:9" x14ac:dyDescent="0.35">
      <c r="I527" s="17"/>
    </row>
    <row r="528" spans="9:9" x14ac:dyDescent="0.35">
      <c r="I528" s="17"/>
    </row>
    <row r="529" spans="9:9" x14ac:dyDescent="0.35">
      <c r="I529" s="17"/>
    </row>
    <row r="530" spans="9:9" x14ac:dyDescent="0.35">
      <c r="I530" s="17"/>
    </row>
    <row r="531" spans="9:9" x14ac:dyDescent="0.35">
      <c r="I531" s="17"/>
    </row>
    <row r="532" spans="9:9" x14ac:dyDescent="0.35">
      <c r="I532" s="17"/>
    </row>
    <row r="533" spans="9:9" x14ac:dyDescent="0.35">
      <c r="I533" s="17"/>
    </row>
    <row r="534" spans="9:9" x14ac:dyDescent="0.35">
      <c r="I534" s="17"/>
    </row>
    <row r="535" spans="9:9" x14ac:dyDescent="0.35">
      <c r="I535" s="17"/>
    </row>
    <row r="536" spans="9:9" x14ac:dyDescent="0.35">
      <c r="I536" s="17"/>
    </row>
    <row r="537" spans="9:9" x14ac:dyDescent="0.35">
      <c r="I537" s="17"/>
    </row>
    <row r="538" spans="9:9" x14ac:dyDescent="0.35">
      <c r="I538" s="17"/>
    </row>
    <row r="539" spans="9:9" x14ac:dyDescent="0.35">
      <c r="I539" s="17"/>
    </row>
    <row r="540" spans="9:9" x14ac:dyDescent="0.35">
      <c r="I540" s="17"/>
    </row>
    <row r="541" spans="9:9" x14ac:dyDescent="0.35">
      <c r="I541" s="17"/>
    </row>
    <row r="542" spans="9:9" x14ac:dyDescent="0.35">
      <c r="I542" s="17"/>
    </row>
    <row r="543" spans="9:9" x14ac:dyDescent="0.35">
      <c r="I543" s="17"/>
    </row>
    <row r="544" spans="9:9" x14ac:dyDescent="0.35">
      <c r="I544" s="17"/>
    </row>
    <row r="545" spans="9:9" x14ac:dyDescent="0.35">
      <c r="I545" s="17"/>
    </row>
    <row r="546" spans="9:9" x14ac:dyDescent="0.35">
      <c r="I546" s="17"/>
    </row>
    <row r="547" spans="9:9" x14ac:dyDescent="0.35">
      <c r="I547" s="17"/>
    </row>
    <row r="548" spans="9:9" x14ac:dyDescent="0.35">
      <c r="I548" s="17"/>
    </row>
    <row r="549" spans="9:9" x14ac:dyDescent="0.35">
      <c r="I549" s="17"/>
    </row>
    <row r="550" spans="9:9" x14ac:dyDescent="0.35">
      <c r="I550" s="17"/>
    </row>
    <row r="551" spans="9:9" x14ac:dyDescent="0.35">
      <c r="I551" s="17"/>
    </row>
    <row r="552" spans="9:9" x14ac:dyDescent="0.35">
      <c r="I552" s="17"/>
    </row>
    <row r="553" spans="9:9" x14ac:dyDescent="0.35">
      <c r="I553" s="17"/>
    </row>
    <row r="554" spans="9:9" x14ac:dyDescent="0.35">
      <c r="I554" s="17"/>
    </row>
    <row r="555" spans="9:9" x14ac:dyDescent="0.35">
      <c r="I555" s="17"/>
    </row>
    <row r="556" spans="9:9" x14ac:dyDescent="0.35">
      <c r="I556" s="17"/>
    </row>
    <row r="557" spans="9:9" x14ac:dyDescent="0.35">
      <c r="I557" s="17"/>
    </row>
    <row r="558" spans="9:9" x14ac:dyDescent="0.35">
      <c r="I558" s="17"/>
    </row>
    <row r="559" spans="9:9" x14ac:dyDescent="0.35">
      <c r="I559" s="17"/>
    </row>
    <row r="560" spans="9:9" x14ac:dyDescent="0.35">
      <c r="I560" s="17"/>
    </row>
    <row r="561" spans="9:9" x14ac:dyDescent="0.35">
      <c r="I561" s="17"/>
    </row>
    <row r="562" spans="9:9" x14ac:dyDescent="0.35">
      <c r="I562" s="17"/>
    </row>
    <row r="563" spans="9:9" x14ac:dyDescent="0.35">
      <c r="I563" s="17"/>
    </row>
    <row r="564" spans="9:9" x14ac:dyDescent="0.35">
      <c r="I564" s="17"/>
    </row>
    <row r="565" spans="9:9" x14ac:dyDescent="0.35">
      <c r="I565" s="17"/>
    </row>
    <row r="566" spans="9:9" x14ac:dyDescent="0.35">
      <c r="I566" s="17"/>
    </row>
    <row r="567" spans="9:9" x14ac:dyDescent="0.35">
      <c r="I567" s="17"/>
    </row>
    <row r="568" spans="9:9" x14ac:dyDescent="0.35">
      <c r="I568" s="17"/>
    </row>
    <row r="569" spans="9:9" x14ac:dyDescent="0.35">
      <c r="I569" s="17"/>
    </row>
    <row r="570" spans="9:9" x14ac:dyDescent="0.35">
      <c r="I570" s="17"/>
    </row>
    <row r="571" spans="9:9" x14ac:dyDescent="0.35">
      <c r="I571" s="17"/>
    </row>
    <row r="572" spans="9:9" x14ac:dyDescent="0.35">
      <c r="I572" s="17"/>
    </row>
    <row r="573" spans="9:9" x14ac:dyDescent="0.35">
      <c r="I573" s="17"/>
    </row>
    <row r="574" spans="9:9" x14ac:dyDescent="0.35">
      <c r="I574" s="17"/>
    </row>
    <row r="575" spans="9:9" x14ac:dyDescent="0.35">
      <c r="I575" s="17"/>
    </row>
    <row r="576" spans="9:9" x14ac:dyDescent="0.35">
      <c r="I576" s="17"/>
    </row>
    <row r="577" spans="9:9" x14ac:dyDescent="0.35">
      <c r="I577" s="17"/>
    </row>
    <row r="578" spans="9:9" x14ac:dyDescent="0.35">
      <c r="I578" s="17"/>
    </row>
    <row r="579" spans="9:9" x14ac:dyDescent="0.35">
      <c r="I579" s="17"/>
    </row>
    <row r="580" spans="9:9" x14ac:dyDescent="0.35">
      <c r="I580" s="17"/>
    </row>
    <row r="581" spans="9:9" x14ac:dyDescent="0.35">
      <c r="I581" s="17"/>
    </row>
    <row r="582" spans="9:9" x14ac:dyDescent="0.35">
      <c r="I582" s="17"/>
    </row>
    <row r="583" spans="9:9" x14ac:dyDescent="0.35">
      <c r="I583" s="17"/>
    </row>
    <row r="584" spans="9:9" x14ac:dyDescent="0.35">
      <c r="I584" s="17"/>
    </row>
    <row r="585" spans="9:9" x14ac:dyDescent="0.35">
      <c r="I585" s="17"/>
    </row>
    <row r="586" spans="9:9" x14ac:dyDescent="0.35">
      <c r="I586" s="17"/>
    </row>
    <row r="587" spans="9:9" x14ac:dyDescent="0.35">
      <c r="I587" s="17"/>
    </row>
    <row r="588" spans="9:9" x14ac:dyDescent="0.35">
      <c r="I588" s="17"/>
    </row>
    <row r="589" spans="9:9" x14ac:dyDescent="0.35">
      <c r="I589" s="17"/>
    </row>
    <row r="590" spans="9:9" x14ac:dyDescent="0.35">
      <c r="I590" s="17"/>
    </row>
    <row r="591" spans="9:9" x14ac:dyDescent="0.35">
      <c r="I591" s="17"/>
    </row>
    <row r="592" spans="9:9" x14ac:dyDescent="0.35">
      <c r="I592" s="17"/>
    </row>
    <row r="593" spans="9:9" x14ac:dyDescent="0.35">
      <c r="I593" s="17"/>
    </row>
    <row r="594" spans="9:9" x14ac:dyDescent="0.35">
      <c r="I594" s="17"/>
    </row>
    <row r="595" spans="9:9" x14ac:dyDescent="0.35">
      <c r="I595" s="17"/>
    </row>
    <row r="596" spans="9:9" x14ac:dyDescent="0.35">
      <c r="I596" s="17"/>
    </row>
    <row r="597" spans="9:9" x14ac:dyDescent="0.35">
      <c r="I597" s="17"/>
    </row>
    <row r="598" spans="9:9" x14ac:dyDescent="0.35">
      <c r="I598" s="17"/>
    </row>
    <row r="599" spans="9:9" x14ac:dyDescent="0.35">
      <c r="I599" s="17"/>
    </row>
    <row r="600" spans="9:9" x14ac:dyDescent="0.35">
      <c r="I600" s="17"/>
    </row>
    <row r="601" spans="9:9" x14ac:dyDescent="0.35">
      <c r="I601" s="17"/>
    </row>
    <row r="602" spans="9:9" x14ac:dyDescent="0.35">
      <c r="I602" s="17"/>
    </row>
    <row r="603" spans="9:9" x14ac:dyDescent="0.35">
      <c r="I603" s="17"/>
    </row>
    <row r="604" spans="9:9" x14ac:dyDescent="0.35">
      <c r="I604" s="17"/>
    </row>
    <row r="605" spans="9:9" x14ac:dyDescent="0.35">
      <c r="I605" s="17"/>
    </row>
    <row r="606" spans="9:9" x14ac:dyDescent="0.35">
      <c r="I606" s="17"/>
    </row>
    <row r="607" spans="9:9" x14ac:dyDescent="0.35">
      <c r="I607" s="17"/>
    </row>
    <row r="608" spans="9:9" x14ac:dyDescent="0.35">
      <c r="I608" s="17"/>
    </row>
    <row r="609" spans="9:9" x14ac:dyDescent="0.35">
      <c r="I609" s="17"/>
    </row>
    <row r="610" spans="9:9" x14ac:dyDescent="0.35">
      <c r="I610" s="17"/>
    </row>
    <row r="611" spans="9:9" x14ac:dyDescent="0.35">
      <c r="I611" s="17"/>
    </row>
    <row r="612" spans="9:9" x14ac:dyDescent="0.35">
      <c r="I612" s="17"/>
    </row>
    <row r="613" spans="9:9" x14ac:dyDescent="0.35">
      <c r="I613" s="17"/>
    </row>
    <row r="614" spans="9:9" x14ac:dyDescent="0.35">
      <c r="I614" s="17"/>
    </row>
    <row r="615" spans="9:9" x14ac:dyDescent="0.35">
      <c r="I615" s="17"/>
    </row>
    <row r="616" spans="9:9" x14ac:dyDescent="0.35">
      <c r="I616" s="17"/>
    </row>
    <row r="617" spans="9:9" x14ac:dyDescent="0.35">
      <c r="I617" s="17"/>
    </row>
    <row r="618" spans="9:9" x14ac:dyDescent="0.35">
      <c r="I618" s="17"/>
    </row>
    <row r="619" spans="9:9" x14ac:dyDescent="0.35">
      <c r="I619" s="17"/>
    </row>
    <row r="620" spans="9:9" x14ac:dyDescent="0.35">
      <c r="I620" s="17"/>
    </row>
    <row r="621" spans="9:9" x14ac:dyDescent="0.35">
      <c r="I621" s="17"/>
    </row>
    <row r="622" spans="9:9" x14ac:dyDescent="0.35">
      <c r="I622" s="17"/>
    </row>
    <row r="623" spans="9:9" x14ac:dyDescent="0.35">
      <c r="I623" s="17"/>
    </row>
    <row r="624" spans="9:9" x14ac:dyDescent="0.35">
      <c r="I624" s="17"/>
    </row>
    <row r="625" spans="9:9" x14ac:dyDescent="0.35">
      <c r="I625" s="17"/>
    </row>
    <row r="626" spans="9:9" x14ac:dyDescent="0.35">
      <c r="I626" s="17"/>
    </row>
    <row r="627" spans="9:9" x14ac:dyDescent="0.35">
      <c r="I627" s="17"/>
    </row>
    <row r="628" spans="9:9" x14ac:dyDescent="0.35">
      <c r="I628" s="17"/>
    </row>
    <row r="629" spans="9:9" x14ac:dyDescent="0.35">
      <c r="I629" s="17"/>
    </row>
    <row r="630" spans="9:9" x14ac:dyDescent="0.35">
      <c r="I630" s="17"/>
    </row>
    <row r="631" spans="9:9" x14ac:dyDescent="0.35">
      <c r="I631" s="17"/>
    </row>
    <row r="632" spans="9:9" x14ac:dyDescent="0.35">
      <c r="I632" s="17"/>
    </row>
    <row r="633" spans="9:9" x14ac:dyDescent="0.35">
      <c r="I633" s="17"/>
    </row>
    <row r="634" spans="9:9" x14ac:dyDescent="0.35">
      <c r="I634" s="17"/>
    </row>
    <row r="635" spans="9:9" x14ac:dyDescent="0.35">
      <c r="I635" s="17"/>
    </row>
    <row r="636" spans="9:9" x14ac:dyDescent="0.35">
      <c r="I636" s="17"/>
    </row>
    <row r="637" spans="9:9" x14ac:dyDescent="0.35">
      <c r="I637" s="17"/>
    </row>
    <row r="638" spans="9:9" x14ac:dyDescent="0.35">
      <c r="I638" s="17"/>
    </row>
    <row r="639" spans="9:9" x14ac:dyDescent="0.35">
      <c r="I639" s="17"/>
    </row>
    <row r="640" spans="9:9" x14ac:dyDescent="0.35">
      <c r="I640" s="17"/>
    </row>
    <row r="641" spans="9:9" x14ac:dyDescent="0.35">
      <c r="I641" s="17"/>
    </row>
    <row r="642" spans="9:9" x14ac:dyDescent="0.35">
      <c r="I642" s="17"/>
    </row>
    <row r="643" spans="9:9" x14ac:dyDescent="0.35">
      <c r="I643" s="17"/>
    </row>
    <row r="644" spans="9:9" x14ac:dyDescent="0.35">
      <c r="I644" s="17"/>
    </row>
    <row r="645" spans="9:9" x14ac:dyDescent="0.35">
      <c r="I645" s="17"/>
    </row>
    <row r="646" spans="9:9" x14ac:dyDescent="0.35">
      <c r="I646" s="17"/>
    </row>
    <row r="647" spans="9:9" x14ac:dyDescent="0.35">
      <c r="I647" s="17"/>
    </row>
    <row r="648" spans="9:9" x14ac:dyDescent="0.35">
      <c r="I648" s="17"/>
    </row>
    <row r="649" spans="9:9" x14ac:dyDescent="0.35">
      <c r="I649" s="17"/>
    </row>
    <row r="650" spans="9:9" x14ac:dyDescent="0.35">
      <c r="I650" s="17"/>
    </row>
    <row r="651" spans="9:9" x14ac:dyDescent="0.35">
      <c r="I651" s="17"/>
    </row>
    <row r="652" spans="9:9" x14ac:dyDescent="0.35">
      <c r="I652" s="17"/>
    </row>
    <row r="653" spans="9:9" x14ac:dyDescent="0.35">
      <c r="I653" s="17"/>
    </row>
    <row r="654" spans="9:9" x14ac:dyDescent="0.35">
      <c r="I654" s="17"/>
    </row>
    <row r="655" spans="9:9" x14ac:dyDescent="0.35">
      <c r="I655" s="17"/>
    </row>
    <row r="656" spans="9:9" x14ac:dyDescent="0.35">
      <c r="I656" s="17"/>
    </row>
    <row r="657" spans="9:9" x14ac:dyDescent="0.35">
      <c r="I657" s="17"/>
    </row>
    <row r="658" spans="9:9" x14ac:dyDescent="0.35">
      <c r="I658" s="17"/>
    </row>
    <row r="659" spans="9:9" x14ac:dyDescent="0.35">
      <c r="I659" s="17"/>
    </row>
    <row r="660" spans="9:9" x14ac:dyDescent="0.35">
      <c r="I660" s="17"/>
    </row>
    <row r="661" spans="9:9" x14ac:dyDescent="0.35">
      <c r="I661" s="17"/>
    </row>
    <row r="662" spans="9:9" x14ac:dyDescent="0.35">
      <c r="I662" s="17"/>
    </row>
    <row r="663" spans="9:9" x14ac:dyDescent="0.35">
      <c r="I663" s="17"/>
    </row>
    <row r="664" spans="9:9" x14ac:dyDescent="0.35">
      <c r="I664" s="17"/>
    </row>
    <row r="665" spans="9:9" x14ac:dyDescent="0.35">
      <c r="I665" s="17"/>
    </row>
    <row r="666" spans="9:9" x14ac:dyDescent="0.35">
      <c r="I666" s="17"/>
    </row>
    <row r="667" spans="9:9" x14ac:dyDescent="0.35">
      <c r="I667" s="17"/>
    </row>
    <row r="668" spans="9:9" x14ac:dyDescent="0.35">
      <c r="I668" s="17"/>
    </row>
    <row r="669" spans="9:9" x14ac:dyDescent="0.35">
      <c r="I669" s="17"/>
    </row>
    <row r="670" spans="9:9" x14ac:dyDescent="0.35">
      <c r="I670" s="17"/>
    </row>
    <row r="671" spans="9:9" x14ac:dyDescent="0.35">
      <c r="I671" s="17"/>
    </row>
    <row r="672" spans="9:9" x14ac:dyDescent="0.35">
      <c r="I672" s="17"/>
    </row>
    <row r="673" spans="9:9" x14ac:dyDescent="0.35">
      <c r="I673" s="17"/>
    </row>
    <row r="674" spans="9:9" x14ac:dyDescent="0.35">
      <c r="I674" s="17"/>
    </row>
    <row r="675" spans="9:9" x14ac:dyDescent="0.35">
      <c r="I675" s="17"/>
    </row>
    <row r="676" spans="9:9" x14ac:dyDescent="0.35">
      <c r="I676" s="17"/>
    </row>
    <row r="677" spans="9:9" x14ac:dyDescent="0.35">
      <c r="I677" s="17"/>
    </row>
    <row r="678" spans="9:9" x14ac:dyDescent="0.35">
      <c r="I678" s="17"/>
    </row>
    <row r="679" spans="9:9" x14ac:dyDescent="0.35">
      <c r="I679" s="17"/>
    </row>
    <row r="680" spans="9:9" x14ac:dyDescent="0.35">
      <c r="I680" s="17"/>
    </row>
    <row r="681" spans="9:9" x14ac:dyDescent="0.35">
      <c r="I681" s="17"/>
    </row>
    <row r="682" spans="9:9" x14ac:dyDescent="0.35">
      <c r="I682" s="17"/>
    </row>
    <row r="683" spans="9:9" x14ac:dyDescent="0.35">
      <c r="I683" s="17"/>
    </row>
    <row r="684" spans="9:9" x14ac:dyDescent="0.35">
      <c r="I684" s="17"/>
    </row>
    <row r="685" spans="9:9" x14ac:dyDescent="0.35">
      <c r="I685" s="17"/>
    </row>
    <row r="686" spans="9:9" x14ac:dyDescent="0.35">
      <c r="I686" s="17"/>
    </row>
    <row r="687" spans="9:9" x14ac:dyDescent="0.35">
      <c r="I687" s="17"/>
    </row>
    <row r="688" spans="9:9" x14ac:dyDescent="0.35">
      <c r="I688" s="17"/>
    </row>
    <row r="689" spans="9:9" x14ac:dyDescent="0.35">
      <c r="I689" s="17"/>
    </row>
    <row r="690" spans="9:9" x14ac:dyDescent="0.35">
      <c r="I690" s="17"/>
    </row>
    <row r="691" spans="9:9" x14ac:dyDescent="0.35">
      <c r="I691" s="17"/>
    </row>
    <row r="692" spans="9:9" x14ac:dyDescent="0.35">
      <c r="I692" s="17"/>
    </row>
    <row r="693" spans="9:9" x14ac:dyDescent="0.35">
      <c r="I693" s="17"/>
    </row>
    <row r="694" spans="9:9" x14ac:dyDescent="0.35">
      <c r="I694" s="17"/>
    </row>
    <row r="695" spans="9:9" x14ac:dyDescent="0.35">
      <c r="I695" s="17"/>
    </row>
    <row r="696" spans="9:9" x14ac:dyDescent="0.35">
      <c r="I696" s="17"/>
    </row>
    <row r="697" spans="9:9" x14ac:dyDescent="0.35">
      <c r="I697" s="17"/>
    </row>
    <row r="698" spans="9:9" x14ac:dyDescent="0.35">
      <c r="I698" s="17"/>
    </row>
    <row r="699" spans="9:9" x14ac:dyDescent="0.35">
      <c r="I699" s="17"/>
    </row>
    <row r="700" spans="9:9" x14ac:dyDescent="0.35">
      <c r="I700" s="17"/>
    </row>
    <row r="701" spans="9:9" x14ac:dyDescent="0.35">
      <c r="I701" s="17"/>
    </row>
    <row r="702" spans="9:9" x14ac:dyDescent="0.35">
      <c r="I702" s="17"/>
    </row>
    <row r="703" spans="9:9" x14ac:dyDescent="0.35">
      <c r="I703" s="17"/>
    </row>
    <row r="704" spans="9:9" x14ac:dyDescent="0.35">
      <c r="I704" s="17"/>
    </row>
    <row r="705" spans="9:9" x14ac:dyDescent="0.35">
      <c r="I705" s="17"/>
    </row>
    <row r="706" spans="9:9" x14ac:dyDescent="0.35">
      <c r="I706" s="17"/>
    </row>
    <row r="707" spans="9:9" x14ac:dyDescent="0.35">
      <c r="I707" s="17"/>
    </row>
    <row r="708" spans="9:9" x14ac:dyDescent="0.35">
      <c r="I708" s="17"/>
    </row>
    <row r="709" spans="9:9" x14ac:dyDescent="0.35">
      <c r="I709" s="17"/>
    </row>
    <row r="710" spans="9:9" x14ac:dyDescent="0.35">
      <c r="I710" s="17"/>
    </row>
    <row r="711" spans="9:9" x14ac:dyDescent="0.35">
      <c r="I711" s="17"/>
    </row>
    <row r="712" spans="9:9" x14ac:dyDescent="0.35">
      <c r="I712" s="17"/>
    </row>
    <row r="713" spans="9:9" x14ac:dyDescent="0.35">
      <c r="I713" s="17"/>
    </row>
    <row r="714" spans="9:9" x14ac:dyDescent="0.35">
      <c r="I714" s="17"/>
    </row>
    <row r="715" spans="9:9" x14ac:dyDescent="0.35">
      <c r="I715" s="17"/>
    </row>
    <row r="716" spans="9:9" x14ac:dyDescent="0.35">
      <c r="I716" s="17"/>
    </row>
    <row r="717" spans="9:9" x14ac:dyDescent="0.35">
      <c r="I717" s="17"/>
    </row>
    <row r="718" spans="9:9" x14ac:dyDescent="0.35">
      <c r="I718" s="17"/>
    </row>
    <row r="719" spans="9:9" x14ac:dyDescent="0.35">
      <c r="I719" s="17"/>
    </row>
    <row r="720" spans="9:9" x14ac:dyDescent="0.35">
      <c r="I720" s="17"/>
    </row>
    <row r="721" spans="9:9" x14ac:dyDescent="0.35">
      <c r="I721" s="17"/>
    </row>
    <row r="722" spans="9:9" x14ac:dyDescent="0.35">
      <c r="I722" s="17"/>
    </row>
    <row r="723" spans="9:9" x14ac:dyDescent="0.35">
      <c r="I723" s="17"/>
    </row>
    <row r="724" spans="9:9" x14ac:dyDescent="0.35">
      <c r="I724" s="17"/>
    </row>
    <row r="725" spans="9:9" x14ac:dyDescent="0.35">
      <c r="I725" s="17"/>
    </row>
    <row r="726" spans="9:9" x14ac:dyDescent="0.35">
      <c r="I726" s="17"/>
    </row>
    <row r="727" spans="9:9" x14ac:dyDescent="0.35">
      <c r="I727" s="17"/>
    </row>
    <row r="728" spans="9:9" x14ac:dyDescent="0.35">
      <c r="I728" s="17"/>
    </row>
    <row r="729" spans="9:9" x14ac:dyDescent="0.35">
      <c r="I729" s="17"/>
    </row>
    <row r="730" spans="9:9" x14ac:dyDescent="0.35">
      <c r="I730" s="17"/>
    </row>
    <row r="731" spans="9:9" x14ac:dyDescent="0.35">
      <c r="I731" s="17"/>
    </row>
    <row r="732" spans="9:9" x14ac:dyDescent="0.35">
      <c r="I732" s="17"/>
    </row>
    <row r="733" spans="9:9" x14ac:dyDescent="0.35">
      <c r="I733" s="17"/>
    </row>
    <row r="734" spans="9:9" x14ac:dyDescent="0.35">
      <c r="I734" s="17"/>
    </row>
    <row r="735" spans="9:9" x14ac:dyDescent="0.35">
      <c r="I735" s="17"/>
    </row>
    <row r="736" spans="9:9" x14ac:dyDescent="0.35">
      <c r="I736" s="17"/>
    </row>
    <row r="737" spans="9:9" x14ac:dyDescent="0.35">
      <c r="I737" s="17"/>
    </row>
    <row r="738" spans="9:9" x14ac:dyDescent="0.35">
      <c r="I738" s="17"/>
    </row>
    <row r="739" spans="9:9" x14ac:dyDescent="0.35">
      <c r="I739" s="17"/>
    </row>
    <row r="740" spans="9:9" x14ac:dyDescent="0.35">
      <c r="I740" s="17"/>
    </row>
    <row r="741" spans="9:9" x14ac:dyDescent="0.35">
      <c r="I741" s="17"/>
    </row>
    <row r="742" spans="9:9" x14ac:dyDescent="0.35">
      <c r="I742" s="17"/>
    </row>
    <row r="743" spans="9:9" x14ac:dyDescent="0.35">
      <c r="I743" s="17"/>
    </row>
    <row r="744" spans="9:9" x14ac:dyDescent="0.35">
      <c r="I744" s="17"/>
    </row>
    <row r="745" spans="9:9" x14ac:dyDescent="0.35">
      <c r="I745" s="17"/>
    </row>
    <row r="746" spans="9:9" x14ac:dyDescent="0.35">
      <c r="I746" s="17"/>
    </row>
    <row r="747" spans="9:9" x14ac:dyDescent="0.35">
      <c r="I747" s="17"/>
    </row>
    <row r="748" spans="9:9" x14ac:dyDescent="0.35">
      <c r="I748" s="17"/>
    </row>
    <row r="749" spans="9:9" x14ac:dyDescent="0.35">
      <c r="I749" s="17"/>
    </row>
    <row r="750" spans="9:9" x14ac:dyDescent="0.35">
      <c r="I750" s="17"/>
    </row>
    <row r="751" spans="9:9" x14ac:dyDescent="0.35">
      <c r="I751" s="17"/>
    </row>
    <row r="752" spans="9:9" x14ac:dyDescent="0.35">
      <c r="I752" s="17"/>
    </row>
    <row r="753" spans="9:9" x14ac:dyDescent="0.35">
      <c r="I753" s="17"/>
    </row>
    <row r="754" spans="9:9" x14ac:dyDescent="0.35">
      <c r="I754" s="17"/>
    </row>
    <row r="755" spans="9:9" x14ac:dyDescent="0.35">
      <c r="I755" s="17"/>
    </row>
    <row r="756" spans="9:9" x14ac:dyDescent="0.35">
      <c r="I756" s="17"/>
    </row>
    <row r="757" spans="9:9" x14ac:dyDescent="0.35">
      <c r="I757" s="17"/>
    </row>
    <row r="758" spans="9:9" x14ac:dyDescent="0.35">
      <c r="I758" s="17"/>
    </row>
    <row r="759" spans="9:9" x14ac:dyDescent="0.35">
      <c r="I759" s="17"/>
    </row>
    <row r="760" spans="9:9" x14ac:dyDescent="0.35">
      <c r="I760" s="17"/>
    </row>
    <row r="761" spans="9:9" x14ac:dyDescent="0.35">
      <c r="I761" s="17"/>
    </row>
    <row r="762" spans="9:9" x14ac:dyDescent="0.35">
      <c r="I762" s="17"/>
    </row>
    <row r="763" spans="9:9" x14ac:dyDescent="0.35">
      <c r="I763" s="17"/>
    </row>
    <row r="764" spans="9:9" x14ac:dyDescent="0.35">
      <c r="I764" s="17"/>
    </row>
    <row r="765" spans="9:9" x14ac:dyDescent="0.35">
      <c r="I765" s="17"/>
    </row>
    <row r="766" spans="9:9" x14ac:dyDescent="0.35">
      <c r="I766" s="17"/>
    </row>
    <row r="767" spans="9:9" x14ac:dyDescent="0.35">
      <c r="I767" s="17"/>
    </row>
    <row r="768" spans="9:9" x14ac:dyDescent="0.35">
      <c r="I768" s="17"/>
    </row>
    <row r="769" spans="9:9" x14ac:dyDescent="0.35">
      <c r="I769" s="17"/>
    </row>
    <row r="770" spans="9:9" x14ac:dyDescent="0.35">
      <c r="I770" s="17"/>
    </row>
    <row r="771" spans="9:9" x14ac:dyDescent="0.35">
      <c r="I771" s="17"/>
    </row>
    <row r="772" spans="9:9" x14ac:dyDescent="0.35">
      <c r="I772" s="17"/>
    </row>
    <row r="773" spans="9:9" x14ac:dyDescent="0.35">
      <c r="I773" s="17"/>
    </row>
    <row r="774" spans="9:9" x14ac:dyDescent="0.35">
      <c r="I774" s="17"/>
    </row>
    <row r="775" spans="9:9" x14ac:dyDescent="0.35">
      <c r="I775" s="17"/>
    </row>
    <row r="776" spans="9:9" x14ac:dyDescent="0.35">
      <c r="I776" s="17"/>
    </row>
    <row r="777" spans="9:9" x14ac:dyDescent="0.35">
      <c r="I777" s="17"/>
    </row>
    <row r="778" spans="9:9" x14ac:dyDescent="0.35">
      <c r="I778" s="17"/>
    </row>
    <row r="779" spans="9:9" x14ac:dyDescent="0.35">
      <c r="I779" s="17"/>
    </row>
    <row r="780" spans="9:9" x14ac:dyDescent="0.35">
      <c r="I780" s="17"/>
    </row>
    <row r="781" spans="9:9" x14ac:dyDescent="0.35">
      <c r="I781" s="17"/>
    </row>
    <row r="782" spans="9:9" x14ac:dyDescent="0.35">
      <c r="I782" s="17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00A2-F584-4AC7-84BA-0BC91E4E6031}">
  <sheetPr>
    <tabColor theme="7"/>
  </sheetPr>
  <dimension ref="A1"/>
  <sheetViews>
    <sheetView showGridLines="0" tabSelected="1" zoomScaleNormal="100" workbookViewId="0">
      <selection activeCell="V46" sqref="V46"/>
    </sheetView>
  </sheetViews>
  <sheetFormatPr defaultRowHeight="14.5" x14ac:dyDescent="0.35"/>
  <cols>
    <col min="1" max="1" width="12.1796875" customWidth="1"/>
    <col min="2" max="2" width="15.26953125" bestFit="1" customWidth="1"/>
    <col min="3" max="3" width="5.453125" bestFit="1" customWidth="1"/>
    <col min="4" max="4" width="10.7265625" bestFit="1" customWidth="1"/>
    <col min="5" max="5" width="4.1796875" bestFit="1" customWidth="1"/>
    <col min="6" max="6" width="10.7265625" bestFit="1" customWidth="1"/>
    <col min="7" max="7" width="8.54296875" bestFit="1" customWidth="1"/>
    <col min="8" max="8" width="11.453125" bestFit="1" customWidth="1"/>
    <col min="9" max="10" width="6" bestFit="1" customWidth="1"/>
    <col min="11" max="11" width="8.81640625" bestFit="1" customWidth="1"/>
    <col min="12" max="12" width="10.726562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B650A659F5248B042D44F1B0F3E12" ma:contentTypeVersion="12" ma:contentTypeDescription="Create a new document." ma:contentTypeScope="" ma:versionID="7a66ef1827f328e68452fa52cc655e34">
  <xsd:schema xmlns:xsd="http://www.w3.org/2001/XMLSchema" xmlns:xs="http://www.w3.org/2001/XMLSchema" xmlns:p="http://schemas.microsoft.com/office/2006/metadata/properties" xmlns:ns2="35597f0d-df57-4083-8a35-2a2285103955" xmlns:ns3="628bd75a-bfb2-4b84-b14e-19524059e692" targetNamespace="http://schemas.microsoft.com/office/2006/metadata/properties" ma:root="true" ma:fieldsID="78249ecb9af0dad6dc2d4a565fea9c94" ns2:_="" ns3:_="">
    <xsd:import namespace="35597f0d-df57-4083-8a35-2a2285103955"/>
    <xsd:import namespace="628bd75a-bfb2-4b84-b14e-19524059e6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97f0d-df57-4083-8a35-2a22851039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1d62bea-ad8b-45f1-9452-bde28b5c2a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bd75a-bfb2-4b84-b14e-19524059e69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9cb3a10-2a91-43de-8fcf-eac9929bf745}" ma:internalName="TaxCatchAll" ma:showField="CatchAllData" ma:web="628bd75a-bfb2-4b84-b14e-19524059e6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597f0d-df57-4083-8a35-2a2285103955">
      <Terms xmlns="http://schemas.microsoft.com/office/infopath/2007/PartnerControls"/>
    </lcf76f155ced4ddcb4097134ff3c332f>
    <TaxCatchAll xmlns="628bd75a-bfb2-4b84-b14e-19524059e692" xsi:nil="true"/>
  </documentManagement>
</p:properties>
</file>

<file path=customXml/itemProps1.xml><?xml version="1.0" encoding="utf-8"?>
<ds:datastoreItem xmlns:ds="http://schemas.openxmlformats.org/officeDocument/2006/customXml" ds:itemID="{21B1208B-D9A7-4AE1-95F7-51DAF9B1A9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9781B-88B5-4E95-A0B6-2AE59896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97f0d-df57-4083-8a35-2a2285103955"/>
    <ds:schemaRef ds:uri="628bd75a-bfb2-4b84-b14e-19524059e6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D0528D-F1B0-41AA-8FFB-9BC075D22803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  <ds:schemaRef ds:uri="628bd75a-bfb2-4b84-b14e-19524059e692"/>
    <ds:schemaRef ds:uri="http://purl.org/dc/dcmitype/"/>
    <ds:schemaRef ds:uri="http://schemas.microsoft.com/office/2006/documentManagement/types"/>
    <ds:schemaRef ds:uri="http://schemas.microsoft.com/office/infopath/2007/PartnerControls"/>
    <ds:schemaRef ds:uri="35597f0d-df57-4083-8a35-2a228510395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FiscalYearLookUp</vt:lpstr>
      <vt:lpstr>Summary</vt:lpstr>
      <vt:lpstr>Sheet1</vt:lpstr>
      <vt:lpstr>Blank Canvas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Vince Mata</cp:lastModifiedBy>
  <cp:revision/>
  <dcterms:created xsi:type="dcterms:W3CDTF">2017-04-24T10:11:29Z</dcterms:created>
  <dcterms:modified xsi:type="dcterms:W3CDTF">2023-01-04T03:54:42Z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0x010100087B650A659F5248B042D44F1B0F3E12</vt:lpwstr>
  </property>
  <property fmtid="{D5CDD505-2E9C-101B-9397-08002B2CF9AE}" pid="3" name="MediaServiceImageTags">
    <vt:lpwstr/>
  </property>
</Properties>
</file>