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<sst xmlns="http://schemas.openxmlformats.org/spreadsheetml/2006/main" count="74">
  <si>
    <t>Date</t>
  </si>
  <si>
    <t>Pageviews</t>
  </si>
  <si>
    <t>Clicks</t>
  </si>
  <si>
    <t>Enrollments</t>
  </si>
  <si>
    <t>Payments</t>
  </si>
  <si>
    <t>Gross conversion</t>
  </si>
  <si>
    <t>Net conversion</t>
  </si>
  <si>
    <t>total pageviews</t>
  </si>
  <si>
    <t>total clicks</t>
  </si>
  <si>
    <t>total enrollment</t>
  </si>
  <si>
    <t>total payment</t>
  </si>
  <si>
    <t>Sat, Oct 11</t>
  </si>
  <si>
    <t>Sun, Oct 12</t>
  </si>
  <si>
    <t>Mon, Oct 13</t>
  </si>
  <si>
    <t>CI-</t>
  </si>
  <si>
    <t>Tue, Oct 14</t>
  </si>
  <si>
    <t>CI+</t>
  </si>
  <si>
    <t>Wed, Oct 15</t>
  </si>
  <si>
    <t>Thu, Oct 16</t>
  </si>
  <si>
    <t>d</t>
  </si>
  <si>
    <t>Fri, Oct 17</t>
  </si>
  <si>
    <t>m</t>
  </si>
  <si>
    <t>Sat, Oct 18</t>
  </si>
  <si>
    <t>total enrollments</t>
  </si>
  <si>
    <t>Probability of enrolling, given click:</t>
  </si>
  <si>
    <t>p</t>
  </si>
  <si>
    <t>Sun, Oct 19</t>
  </si>
  <si>
    <t>dmin</t>
  </si>
  <si>
    <t>se</t>
  </si>
  <si>
    <t>Mon, Oct 20</t>
  </si>
  <si>
    <t>Tue, Oct 21</t>
  </si>
  <si>
    <t>total payments</t>
  </si>
  <si>
    <t>Probability of payment, given click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</si>
  <si>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</si>
  <si>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</si>
  <si>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</si>
  <si>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</si>
  <si>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</si>
  <si>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</si>
  <si>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</si>
  <si>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</si>
  <si>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</si>
  <si>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</si>
  <si>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</si>
  <si>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</si>
  <si>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</si>
  <si>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</si>
  <si>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</si>
  <si>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</si>
  <si>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</si>
  <si>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</si>
  <si>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</si>
  <si>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</si>
  <si>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</si>
  <si>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</si>
  <si>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</si>
  <si>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</si>
  <si>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</si>
  <si>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</si>
  <si>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cookies</t>
  </si>
  <si>
    <t>期望值</t>
  </si>
  <si>
    <t>Ncont</t>
  </si>
  <si>
    <t>Xcont</t>
  </si>
  <si>
    <t>Ncont+Nexp</t>
  </si>
  <si>
    <t>Xcont+Xexp</t>
  </si>
  <si>
    <t>助教</t>
  </si>
  <si>
    <t>hat p</t>
  </si>
  <si>
    <t>click</t>
  </si>
  <si>
    <t>Nexp</t>
  </si>
  <si>
    <t>click_though_probability</t>
  </si>
  <si>
    <t>Npageview</t>
  </si>
  <si>
    <t>Nclick</t>
  </si>
  <si>
    <t>CTP</t>
  </si>
  <si>
    <t>Xexp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</si>
</sst>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 applyAlignment="1"/>
    <xf numFmtId="0" fontId="4" fillId="2" borderId="0" xfId="0" applyFont="1" applyFill="1" applyAlignment="1"/>
    <xf numFmtId="176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tabSelected="1" topLeftCell="B1" workbookViewId="0">
      <pane ySplit="1" topLeftCell="A2" activePane="bottomLeft" state="frozen"/>
      <selection/>
      <selection pane="bottomLeft" activeCell="G24" sqref="G2:G24"/>
    </sheetView>
  </sheetViews>
  <sheetFormatPr defaultColWidth="14.4285714285714" defaultRowHeight="15.75" customHeight="1"/>
  <cols>
    <col min="6" max="9" width="14.4285714285714" style="5"/>
  </cols>
  <sheetData>
    <row r="1" ht="12.7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t="s">
        <v>6</v>
      </c>
      <c r="I1"/>
      <c r="J1" t="s">
        <v>7</v>
      </c>
      <c r="K1" t="s">
        <v>8</v>
      </c>
      <c r="L1" t="s">
        <v>9</v>
      </c>
      <c r="M1" t="s">
        <v>10</v>
      </c>
    </row>
    <row r="2" ht="12.75" spans="1:13">
      <c r="A2" s="1" t="s">
        <v>11</v>
      </c>
      <c r="B2" s="3">
        <v>7723</v>
      </c>
      <c r="C2" s="3">
        <v>687</v>
      </c>
      <c r="D2" s="3">
        <v>134</v>
      </c>
      <c r="E2" s="3">
        <v>70</v>
      </c>
      <c r="F2" s="4">
        <f>D2/C2</f>
        <v>0.195050946142649</v>
      </c>
      <c r="G2" s="4">
        <f>IF(Experiment!F2&gt;F2,1,0)</f>
        <v>0</v>
      </c>
      <c r="H2" s="5">
        <f>E2/C2</f>
        <v>0.101892285298399</v>
      </c>
      <c r="I2" s="4">
        <f>IF(Experiment!H2&gt;H2,1,0)</f>
        <v>0</v>
      </c>
      <c r="J2">
        <f>SUM(B2:B24)</f>
        <v>212163</v>
      </c>
      <c r="K2">
        <f>SUM(C2:C24)</f>
        <v>17293</v>
      </c>
      <c r="L2">
        <f>SUM(D2:D24)</f>
        <v>3785</v>
      </c>
      <c r="M2">
        <f>SUM(E2:E24)</f>
        <v>2033</v>
      </c>
    </row>
    <row r="3" ht="12.75" spans="1:9">
      <c r="A3" s="1" t="s">
        <v>12</v>
      </c>
      <c r="B3" s="3">
        <v>9102</v>
      </c>
      <c r="C3" s="3">
        <v>779</v>
      </c>
      <c r="D3" s="3">
        <v>147</v>
      </c>
      <c r="E3" s="3">
        <v>70</v>
      </c>
      <c r="F3" s="4">
        <f t="shared" ref="F3:F24" si="0">D3/C3</f>
        <v>0.188703465982028</v>
      </c>
      <c r="G3" s="4">
        <f>IF(Experiment!F3&gt;F3,1,0)</f>
        <v>0</v>
      </c>
      <c r="H3" s="5">
        <f t="shared" ref="H3:H24" si="1">E3/C3</f>
        <v>0.0898587933247754</v>
      </c>
      <c r="I3" s="4">
        <f>IF(Experiment!H3&gt;H3,1,0)</f>
        <v>1</v>
      </c>
    </row>
    <row r="4" ht="12.75" spans="1:19">
      <c r="A4" s="1" t="s">
        <v>13</v>
      </c>
      <c r="B4" s="3">
        <v>10511</v>
      </c>
      <c r="C4" s="3">
        <v>909</v>
      </c>
      <c r="D4" s="3">
        <v>167</v>
      </c>
      <c r="E4" s="3">
        <v>95</v>
      </c>
      <c r="F4" s="4">
        <f t="shared" si="0"/>
        <v>0.183718371837184</v>
      </c>
      <c r="G4" s="4">
        <f>IF(Experiment!F4&gt;F4,1,0)</f>
        <v>0</v>
      </c>
      <c r="H4" s="5">
        <f t="shared" si="1"/>
        <v>0.104510451045105</v>
      </c>
      <c r="I4" s="4">
        <f>IF(Experiment!H4&gt;H4,1,0)</f>
        <v>0</v>
      </c>
      <c r="Q4" t="s">
        <v>14</v>
      </c>
      <c r="R4">
        <f>R7-R8</f>
        <v>-0.0291233583354044</v>
      </c>
      <c r="S4" s="11">
        <v>-0.0291233583354044</v>
      </c>
    </row>
    <row r="5" ht="12.75" spans="1:19">
      <c r="A5" s="1" t="s">
        <v>15</v>
      </c>
      <c r="B5" s="3">
        <v>9871</v>
      </c>
      <c r="C5" s="3">
        <v>836</v>
      </c>
      <c r="D5" s="3">
        <v>156</v>
      </c>
      <c r="E5" s="3">
        <v>105</v>
      </c>
      <c r="F5" s="4">
        <f t="shared" si="0"/>
        <v>0.186602870813397</v>
      </c>
      <c r="G5" s="4">
        <f>IF(Experiment!F5&gt;F5,1,0)</f>
        <v>0</v>
      </c>
      <c r="H5" s="5">
        <f t="shared" si="1"/>
        <v>0.125598086124402</v>
      </c>
      <c r="I5" s="4">
        <f>IF(Experiment!H5&gt;H5,1,0)</f>
        <v>0</v>
      </c>
      <c r="Q5" t="s">
        <v>16</v>
      </c>
      <c r="R5">
        <f>R7+R8</f>
        <v>-0.0119863908253187</v>
      </c>
      <c r="S5" s="11">
        <v>-0.0119863908253187</v>
      </c>
    </row>
    <row r="6" ht="12.75" spans="1:9">
      <c r="A6" s="1" t="s">
        <v>17</v>
      </c>
      <c r="B6" s="3">
        <v>10014</v>
      </c>
      <c r="C6" s="3">
        <v>837</v>
      </c>
      <c r="D6" s="3">
        <v>163</v>
      </c>
      <c r="E6" s="3">
        <v>64</v>
      </c>
      <c r="F6" s="4">
        <f t="shared" si="0"/>
        <v>0.194743130227001</v>
      </c>
      <c r="G6" s="4">
        <f>IF(Experiment!F6&gt;F6,1,0)</f>
        <v>0</v>
      </c>
      <c r="H6" s="5">
        <f t="shared" si="1"/>
        <v>0.0764635603345281</v>
      </c>
      <c r="I6" s="4">
        <f>IF(Experiment!H6&gt;H6,1,0)</f>
        <v>1</v>
      </c>
    </row>
    <row r="7" spans="1:18">
      <c r="A7" s="1" t="s">
        <v>18</v>
      </c>
      <c r="B7" s="3">
        <v>9670</v>
      </c>
      <c r="C7" s="3">
        <v>823</v>
      </c>
      <c r="D7" s="3">
        <v>138</v>
      </c>
      <c r="E7" s="3">
        <v>82</v>
      </c>
      <c r="F7" s="4">
        <f t="shared" si="0"/>
        <v>0.16767922235723</v>
      </c>
      <c r="G7" s="4">
        <f>IF(Experiment!F7&gt;F7,1,0)</f>
        <v>0</v>
      </c>
      <c r="H7" s="5">
        <f t="shared" si="1"/>
        <v>0.0996354799513973</v>
      </c>
      <c r="I7" s="4">
        <f>IF(Experiment!H7&gt;H7,1,0)</f>
        <v>0</v>
      </c>
      <c r="Q7" t="s">
        <v>19</v>
      </c>
      <c r="R7">
        <f>Experiment!L9/Experiment!L10-L9/L10</f>
        <v>-0.0205548745803616</v>
      </c>
    </row>
    <row r="8" ht="12.75" spans="1:18">
      <c r="A8" s="1" t="s">
        <v>20</v>
      </c>
      <c r="B8" s="3">
        <v>9008</v>
      </c>
      <c r="C8" s="3">
        <v>748</v>
      </c>
      <c r="D8" s="3">
        <v>146</v>
      </c>
      <c r="E8" s="3">
        <v>76</v>
      </c>
      <c r="F8" s="4">
        <f t="shared" si="0"/>
        <v>0.195187165775401</v>
      </c>
      <c r="G8" s="4">
        <f>IF(Experiment!F8&gt;F8,1,0)</f>
        <v>0</v>
      </c>
      <c r="H8" s="5">
        <f t="shared" si="1"/>
        <v>0.101604278074866</v>
      </c>
      <c r="I8" s="4">
        <f>IF(Experiment!H8&gt;H8,1,0)</f>
        <v>0</v>
      </c>
      <c r="Q8" t="s">
        <v>21</v>
      </c>
      <c r="R8">
        <f>R10*1.96</f>
        <v>0.00856848375504284</v>
      </c>
    </row>
    <row r="9" ht="12.75" spans="1:18">
      <c r="A9" s="1" t="s">
        <v>22</v>
      </c>
      <c r="B9" s="3">
        <v>7434</v>
      </c>
      <c r="C9" s="3">
        <v>632</v>
      </c>
      <c r="D9" s="3">
        <v>110</v>
      </c>
      <c r="E9" s="3">
        <v>70</v>
      </c>
      <c r="F9" s="4">
        <f t="shared" si="0"/>
        <v>0.174050632911392</v>
      </c>
      <c r="G9" s="4">
        <f>IF(Experiment!F9&gt;F9,1,0)</f>
        <v>0</v>
      </c>
      <c r="H9" s="5">
        <f t="shared" si="1"/>
        <v>0.110759493670886</v>
      </c>
      <c r="I9" s="4">
        <f>IF(Experiment!H9&gt;H9,1,0)</f>
        <v>0</v>
      </c>
      <c r="J9" t="s">
        <v>5</v>
      </c>
      <c r="K9" t="s">
        <v>23</v>
      </c>
      <c r="L9">
        <f>SUM(D2:D24)</f>
        <v>3785</v>
      </c>
      <c r="N9" s="1" t="s">
        <v>24</v>
      </c>
      <c r="O9">
        <f>L9/L10</f>
        <v>0.218874689180593</v>
      </c>
      <c r="Q9" t="s">
        <v>25</v>
      </c>
      <c r="R9">
        <f>(L9+Experiment!L9)/(Experiment!L10+L10)</f>
        <v>0.208607067403699</v>
      </c>
    </row>
    <row r="10" ht="12.75" spans="1:18">
      <c r="A10" s="1" t="s">
        <v>26</v>
      </c>
      <c r="B10" s="3">
        <v>8459</v>
      </c>
      <c r="C10" s="3">
        <v>691</v>
      </c>
      <c r="D10" s="3">
        <v>131</v>
      </c>
      <c r="E10" s="3">
        <v>60</v>
      </c>
      <c r="F10" s="4">
        <f t="shared" si="0"/>
        <v>0.189580318379161</v>
      </c>
      <c r="G10" s="4">
        <f>IF(Experiment!F10&gt;F10,1,0)</f>
        <v>0</v>
      </c>
      <c r="H10" s="5">
        <f t="shared" si="1"/>
        <v>0.0868306801736614</v>
      </c>
      <c r="I10" s="4">
        <f>IF(Experiment!H10&gt;H10,1,0)</f>
        <v>1</v>
      </c>
      <c r="J10" s="5"/>
      <c r="K10" t="s">
        <v>8</v>
      </c>
      <c r="L10">
        <f>SUM(C2:C24)</f>
        <v>17293</v>
      </c>
      <c r="N10" t="s">
        <v>27</v>
      </c>
      <c r="O10">
        <v>0.01</v>
      </c>
      <c r="Q10" t="s">
        <v>28</v>
      </c>
      <c r="R10">
        <f>SQRT(R9*(1-R9)*(1/L10+1/Experiment!L10))</f>
        <v>0.00437167538522594</v>
      </c>
    </row>
    <row r="11" ht="12.75" spans="1:9">
      <c r="A11" s="1" t="s">
        <v>29</v>
      </c>
      <c r="B11" s="3">
        <v>10667</v>
      </c>
      <c r="C11" s="3">
        <v>861</v>
      </c>
      <c r="D11" s="3">
        <v>165</v>
      </c>
      <c r="E11" s="3">
        <v>97</v>
      </c>
      <c r="F11" s="4">
        <f t="shared" si="0"/>
        <v>0.191637630662021</v>
      </c>
      <c r="G11" s="4">
        <f>IF(Experiment!F11&gt;F11,1,0)</f>
        <v>0</v>
      </c>
      <c r="H11" s="5">
        <f t="shared" si="1"/>
        <v>0.112659698025552</v>
      </c>
      <c r="I11" s="4">
        <f>IF(Experiment!H11&gt;H11,1,0)</f>
        <v>1</v>
      </c>
    </row>
    <row r="12" ht="12.75" spans="1:18">
      <c r="A12" s="1" t="s">
        <v>30</v>
      </c>
      <c r="B12" s="3">
        <v>10660</v>
      </c>
      <c r="C12" s="3">
        <v>867</v>
      </c>
      <c r="D12" s="3">
        <v>196</v>
      </c>
      <c r="E12" s="3">
        <v>105</v>
      </c>
      <c r="F12" s="4">
        <f t="shared" si="0"/>
        <v>0.226066897347174</v>
      </c>
      <c r="G12" s="4">
        <f>IF(Experiment!F12&gt;F12,1,0)</f>
        <v>0</v>
      </c>
      <c r="H12" s="5">
        <f t="shared" si="1"/>
        <v>0.121107266435986</v>
      </c>
      <c r="I12" s="4">
        <f>IF(Experiment!H12&gt;H12,1,0)</f>
        <v>0</v>
      </c>
      <c r="J12" t="s">
        <v>6</v>
      </c>
      <c r="K12" t="s">
        <v>31</v>
      </c>
      <c r="L12">
        <f>SUM(E2:E24)</f>
        <v>2033</v>
      </c>
      <c r="N12" s="1" t="s">
        <v>32</v>
      </c>
      <c r="O12">
        <f>L12/L10</f>
        <v>0.117562019314173</v>
      </c>
      <c r="Q12" t="s">
        <v>25</v>
      </c>
      <c r="R12">
        <f>(L12+Experiment!L12)/(Experiment!L10+L10)</f>
        <v>0.115127485312419</v>
      </c>
    </row>
    <row r="13" ht="12.75" spans="1:18">
      <c r="A13" s="1" t="s">
        <v>33</v>
      </c>
      <c r="B13" s="3">
        <v>9947</v>
      </c>
      <c r="C13" s="3">
        <v>838</v>
      </c>
      <c r="D13" s="3">
        <v>162</v>
      </c>
      <c r="E13" s="3">
        <v>92</v>
      </c>
      <c r="F13" s="4">
        <f t="shared" si="0"/>
        <v>0.193317422434368</v>
      </c>
      <c r="G13" s="4">
        <f>IF(Experiment!F13&gt;F13,1,0)</f>
        <v>0</v>
      </c>
      <c r="H13" s="5">
        <f t="shared" si="1"/>
        <v>0.109785202863962</v>
      </c>
      <c r="I13" s="4">
        <f>IF(Experiment!H13&gt;H13,1,0)</f>
        <v>0</v>
      </c>
      <c r="J13" s="5"/>
      <c r="N13" t="s">
        <v>27</v>
      </c>
      <c r="O13">
        <v>0.0075</v>
      </c>
      <c r="Q13" t="s">
        <v>28</v>
      </c>
      <c r="R13">
        <f>SQRT(R12*(1-R12)*(1/L10+1/Experiment!L10))</f>
        <v>0.00343413351293242</v>
      </c>
    </row>
    <row r="14" ht="12.75" spans="1:18">
      <c r="A14" s="1" t="s">
        <v>34</v>
      </c>
      <c r="B14" s="3">
        <v>8324</v>
      </c>
      <c r="C14" s="3">
        <v>665</v>
      </c>
      <c r="D14" s="3">
        <v>127</v>
      </c>
      <c r="E14" s="3">
        <v>56</v>
      </c>
      <c r="F14" s="4">
        <f t="shared" si="0"/>
        <v>0.190977443609023</v>
      </c>
      <c r="G14" s="4">
        <f>IF(Experiment!F14&gt;F14,1,0)</f>
        <v>0</v>
      </c>
      <c r="H14" s="5">
        <f t="shared" si="1"/>
        <v>0.0842105263157895</v>
      </c>
      <c r="I14" s="4">
        <f>IF(Experiment!H14&gt;H14,1,0)</f>
        <v>1</v>
      </c>
      <c r="Q14" t="s">
        <v>21</v>
      </c>
      <c r="R14">
        <f>R13*1.96</f>
        <v>0.00673090168534755</v>
      </c>
    </row>
    <row r="15" spans="1:18">
      <c r="A15" s="1" t="s">
        <v>35</v>
      </c>
      <c r="B15" s="3">
        <v>9434</v>
      </c>
      <c r="C15" s="3">
        <v>673</v>
      </c>
      <c r="D15" s="3">
        <v>220</v>
      </c>
      <c r="E15" s="3">
        <v>122</v>
      </c>
      <c r="F15" s="4">
        <f t="shared" si="0"/>
        <v>0.326894502228826</v>
      </c>
      <c r="G15" s="4">
        <f>IF(Experiment!F15&gt;F15,1,0)</f>
        <v>0</v>
      </c>
      <c r="H15" s="5">
        <f t="shared" si="1"/>
        <v>0.181277860326894</v>
      </c>
      <c r="I15" s="4">
        <f>IF(Experiment!H15&gt;H15,1,0)</f>
        <v>0</v>
      </c>
      <c r="Q15" t="s">
        <v>19</v>
      </c>
      <c r="R15">
        <f>Experiment!L12/Experiment!L10-L12/L10</f>
        <v>-0.00487372267454417</v>
      </c>
    </row>
    <row r="16" spans="1:9">
      <c r="A16" s="1" t="s">
        <v>36</v>
      </c>
      <c r="B16" s="3">
        <v>8687</v>
      </c>
      <c r="C16" s="3">
        <v>691</v>
      </c>
      <c r="D16" s="3">
        <v>176</v>
      </c>
      <c r="E16" s="3">
        <v>128</v>
      </c>
      <c r="F16" s="4">
        <f t="shared" si="0"/>
        <v>0.254703328509407</v>
      </c>
      <c r="G16" s="4">
        <f>IF(Experiment!F16&gt;F16,1,0)</f>
        <v>0</v>
      </c>
      <c r="H16" s="5">
        <f t="shared" si="1"/>
        <v>0.185238784370478</v>
      </c>
      <c r="I16" s="4">
        <f>IF(Experiment!H16&gt;H16,1,0)</f>
        <v>0</v>
      </c>
    </row>
    <row r="17" ht="12.75" spans="1:9">
      <c r="A17" s="1" t="s">
        <v>37</v>
      </c>
      <c r="B17" s="3">
        <v>8896</v>
      </c>
      <c r="C17" s="3">
        <v>708</v>
      </c>
      <c r="D17" s="3">
        <v>161</v>
      </c>
      <c r="E17" s="3">
        <v>104</v>
      </c>
      <c r="F17" s="4">
        <f t="shared" si="0"/>
        <v>0.227401129943503</v>
      </c>
      <c r="G17" s="4">
        <f>IF(Experiment!F17&gt;F17,1,0)</f>
        <v>0</v>
      </c>
      <c r="H17" s="5">
        <f t="shared" si="1"/>
        <v>0.146892655367232</v>
      </c>
      <c r="I17" s="4">
        <f>IF(Experiment!H17&gt;H17,1,0)</f>
        <v>0</v>
      </c>
    </row>
    <row r="18" ht="12.75" spans="1:19">
      <c r="A18" s="1" t="s">
        <v>38</v>
      </c>
      <c r="B18" s="3">
        <v>9535</v>
      </c>
      <c r="C18" s="3">
        <v>759</v>
      </c>
      <c r="D18" s="3">
        <v>233</v>
      </c>
      <c r="E18" s="3">
        <v>124</v>
      </c>
      <c r="F18" s="4">
        <f t="shared" si="0"/>
        <v>0.306982872200263</v>
      </c>
      <c r="G18" s="4">
        <f>IF(Experiment!F18&gt;F18,1,0)</f>
        <v>0</v>
      </c>
      <c r="H18" s="5">
        <f t="shared" si="1"/>
        <v>0.163372859025033</v>
      </c>
      <c r="I18" s="4">
        <f>IF(Experiment!H18&gt;H18,1,0)</f>
        <v>0</v>
      </c>
      <c r="Q18" t="s">
        <v>14</v>
      </c>
      <c r="R18">
        <f>R15-R14</f>
        <v>-0.0116046243598917</v>
      </c>
      <c r="S18" s="11">
        <v>-0.0116046243598917</v>
      </c>
    </row>
    <row r="19" ht="12.75" spans="1:19">
      <c r="A19" s="1" t="s">
        <v>39</v>
      </c>
      <c r="B19" s="3">
        <v>9363</v>
      </c>
      <c r="C19" s="3">
        <v>736</v>
      </c>
      <c r="D19" s="3">
        <v>154</v>
      </c>
      <c r="E19" s="3">
        <v>91</v>
      </c>
      <c r="F19" s="4">
        <f t="shared" si="0"/>
        <v>0.209239130434783</v>
      </c>
      <c r="G19" s="4">
        <f>IF(Experiment!F19&gt;F19,1,0)</f>
        <v>1</v>
      </c>
      <c r="H19" s="5">
        <f t="shared" si="1"/>
        <v>0.123641304347826</v>
      </c>
      <c r="I19" s="4">
        <f>IF(Experiment!H19&gt;H19,1,0)</f>
        <v>1</v>
      </c>
      <c r="Q19" t="s">
        <v>16</v>
      </c>
      <c r="R19">
        <f>R15+R14</f>
        <v>0.00185717901080338</v>
      </c>
      <c r="S19" s="11">
        <v>0.00185717901080338</v>
      </c>
    </row>
    <row r="20" ht="12.75" spans="1:9">
      <c r="A20" s="1" t="s">
        <v>40</v>
      </c>
      <c r="B20" s="3">
        <v>9327</v>
      </c>
      <c r="C20" s="3">
        <v>739</v>
      </c>
      <c r="D20" s="3">
        <v>196</v>
      </c>
      <c r="E20" s="3">
        <v>86</v>
      </c>
      <c r="F20" s="4">
        <f t="shared" si="0"/>
        <v>0.265223274695535</v>
      </c>
      <c r="G20" s="4">
        <f>IF(Experiment!F20&gt;F20,1,0)</f>
        <v>1</v>
      </c>
      <c r="H20" s="5">
        <f t="shared" si="1"/>
        <v>0.11637347767253</v>
      </c>
      <c r="I20" s="4">
        <f>IF(Experiment!H20&gt;H20,1,0)</f>
        <v>1</v>
      </c>
    </row>
    <row r="21" spans="1:9">
      <c r="A21" s="1" t="s">
        <v>41</v>
      </c>
      <c r="B21" s="3">
        <v>9345</v>
      </c>
      <c r="C21" s="3">
        <v>734</v>
      </c>
      <c r="D21" s="3">
        <v>167</v>
      </c>
      <c r="E21" s="3">
        <v>75</v>
      </c>
      <c r="F21" s="4">
        <f t="shared" si="0"/>
        <v>0.227520435967302</v>
      </c>
      <c r="G21" s="4">
        <f>IF(Experiment!F21&gt;F21,1,0)</f>
        <v>1</v>
      </c>
      <c r="H21" s="5">
        <f t="shared" si="1"/>
        <v>0.102179836512262</v>
      </c>
      <c r="I21" s="4">
        <f>IF(Experiment!H21&gt;H21,1,0)</f>
        <v>0</v>
      </c>
    </row>
    <row r="22" spans="1:9">
      <c r="A22" s="1" t="s">
        <v>42</v>
      </c>
      <c r="B22" s="3">
        <v>8890</v>
      </c>
      <c r="C22" s="3">
        <v>706</v>
      </c>
      <c r="D22" s="3">
        <v>174</v>
      </c>
      <c r="E22" s="3">
        <v>101</v>
      </c>
      <c r="F22" s="4">
        <f t="shared" si="0"/>
        <v>0.246458923512748</v>
      </c>
      <c r="G22" s="4">
        <f>IF(Experiment!F22&gt;F22,1,0)</f>
        <v>1</v>
      </c>
      <c r="H22" s="5">
        <f t="shared" si="1"/>
        <v>0.143059490084986</v>
      </c>
      <c r="I22" s="4">
        <f>IF(Experiment!H22&gt;H22,1,0)</f>
        <v>1</v>
      </c>
    </row>
    <row r="23" spans="1:9">
      <c r="A23" s="1" t="s">
        <v>43</v>
      </c>
      <c r="B23" s="3">
        <v>8460</v>
      </c>
      <c r="C23" s="3">
        <v>681</v>
      </c>
      <c r="D23" s="3">
        <v>156</v>
      </c>
      <c r="E23" s="3">
        <v>93</v>
      </c>
      <c r="F23" s="4">
        <f t="shared" si="0"/>
        <v>0.229074889867841</v>
      </c>
      <c r="G23" s="4">
        <f>IF(Experiment!F23&gt;F23,1,0)</f>
        <v>0</v>
      </c>
      <c r="H23" s="5">
        <f t="shared" si="1"/>
        <v>0.136563876651982</v>
      </c>
      <c r="I23" s="4">
        <f>IF(Experiment!H23&gt;H23,1,0)</f>
        <v>1</v>
      </c>
    </row>
    <row r="24" ht="12.75" spans="1:9">
      <c r="A24" s="1" t="s">
        <v>44</v>
      </c>
      <c r="B24" s="3">
        <v>8836</v>
      </c>
      <c r="C24" s="3">
        <v>693</v>
      </c>
      <c r="D24" s="3">
        <v>206</v>
      </c>
      <c r="E24" s="3">
        <v>67</v>
      </c>
      <c r="F24" s="4">
        <f t="shared" si="0"/>
        <v>0.297258297258297</v>
      </c>
      <c r="G24" s="4">
        <f>IF(Experiment!F24&gt;F24,1,0)</f>
        <v>0</v>
      </c>
      <c r="H24" s="5">
        <f t="shared" si="1"/>
        <v>0.0966810966810967</v>
      </c>
      <c r="I24" s="4">
        <f>IF(Experiment!H24&gt;H24,1,0)</f>
        <v>1</v>
      </c>
    </row>
    <row r="25" ht="12.75" spans="1:9">
      <c r="A25" s="1" t="s">
        <v>45</v>
      </c>
      <c r="B25" s="3">
        <v>9437</v>
      </c>
      <c r="C25" s="3">
        <v>788</v>
      </c>
      <c r="D25" s="1"/>
      <c r="E25" s="6"/>
      <c r="F25" s="7"/>
      <c r="G25" s="7">
        <f>SUM(G2:G24)</f>
        <v>4</v>
      </c>
      <c r="I25" s="7">
        <f>SUM(I2:I24)</f>
        <v>10</v>
      </c>
    </row>
    <row r="26" ht="12.75" spans="1:7">
      <c r="A26" s="1" t="s">
        <v>46</v>
      </c>
      <c r="B26" s="3">
        <v>9420</v>
      </c>
      <c r="C26" s="3">
        <v>781</v>
      </c>
      <c r="D26" s="1"/>
      <c r="E26" s="6"/>
      <c r="F26" s="7"/>
      <c r="G26" s="7"/>
    </row>
    <row r="27" spans="1:7">
      <c r="A27" s="1" t="s">
        <v>47</v>
      </c>
      <c r="B27" s="3">
        <v>9570</v>
      </c>
      <c r="C27" s="3">
        <v>805</v>
      </c>
      <c r="D27" s="1"/>
      <c r="E27" s="6"/>
      <c r="F27" s="7"/>
      <c r="G27" s="7"/>
    </row>
    <row r="28" spans="1:7">
      <c r="A28" s="1" t="s">
        <v>48</v>
      </c>
      <c r="B28" s="3">
        <v>9921</v>
      </c>
      <c r="C28" s="3">
        <v>830</v>
      </c>
      <c r="D28" s="1"/>
      <c r="E28" s="6"/>
      <c r="F28" s="7"/>
      <c r="G28" s="7"/>
    </row>
    <row r="29" spans="1:7">
      <c r="A29" s="1" t="s">
        <v>49</v>
      </c>
      <c r="B29" s="3">
        <v>9424</v>
      </c>
      <c r="C29" s="3">
        <v>781</v>
      </c>
      <c r="D29" s="1"/>
      <c r="E29" s="6"/>
      <c r="F29" s="7"/>
      <c r="G29" s="7"/>
    </row>
    <row r="30" spans="1:7">
      <c r="A30" s="1" t="s">
        <v>50</v>
      </c>
      <c r="B30" s="3">
        <v>9010</v>
      </c>
      <c r="C30" s="3">
        <v>756</v>
      </c>
      <c r="D30" s="1"/>
      <c r="E30" s="6"/>
      <c r="F30" s="7"/>
      <c r="G30" s="7"/>
    </row>
    <row r="31" spans="1:7">
      <c r="A31" s="1" t="s">
        <v>51</v>
      </c>
      <c r="B31" s="3">
        <v>9656</v>
      </c>
      <c r="C31" s="3">
        <v>825</v>
      </c>
      <c r="D31" s="1"/>
      <c r="E31" s="6"/>
      <c r="F31" s="7"/>
      <c r="G31" s="7"/>
    </row>
    <row r="32" spans="1:7">
      <c r="A32" s="1" t="s">
        <v>52</v>
      </c>
      <c r="B32" s="3">
        <v>10419</v>
      </c>
      <c r="C32" s="3">
        <v>874</v>
      </c>
      <c r="D32" s="1"/>
      <c r="E32" s="6"/>
      <c r="F32" s="7"/>
      <c r="G32" s="7"/>
    </row>
    <row r="33" spans="1:7">
      <c r="A33" s="1" t="s">
        <v>53</v>
      </c>
      <c r="B33" s="3">
        <v>9880</v>
      </c>
      <c r="C33" s="3">
        <v>830</v>
      </c>
      <c r="D33" s="1"/>
      <c r="E33" s="6"/>
      <c r="F33" s="7"/>
      <c r="G33" s="7"/>
    </row>
    <row r="34" spans="1:7">
      <c r="A34" s="1" t="s">
        <v>54</v>
      </c>
      <c r="B34" s="3">
        <v>10134</v>
      </c>
      <c r="C34" s="3">
        <v>801</v>
      </c>
      <c r="D34" s="1"/>
      <c r="E34" s="6"/>
      <c r="F34" s="7"/>
      <c r="G34" s="7"/>
    </row>
    <row r="35" spans="1:7">
      <c r="A35" s="1" t="s">
        <v>55</v>
      </c>
      <c r="B35" s="3">
        <v>9717</v>
      </c>
      <c r="C35" s="3">
        <v>814</v>
      </c>
      <c r="D35" s="1"/>
      <c r="E35" s="6"/>
      <c r="F35" s="7"/>
      <c r="G35" s="7"/>
    </row>
    <row r="36" spans="1:7">
      <c r="A36" s="1" t="s">
        <v>56</v>
      </c>
      <c r="B36" s="3">
        <v>9192</v>
      </c>
      <c r="C36" s="3">
        <v>735</v>
      </c>
      <c r="D36" s="1"/>
      <c r="E36" s="6"/>
      <c r="F36" s="7"/>
      <c r="G36" s="7"/>
    </row>
    <row r="37" spans="1:7">
      <c r="A37" s="1" t="s">
        <v>57</v>
      </c>
      <c r="B37" s="3">
        <v>8630</v>
      </c>
      <c r="C37" s="3">
        <v>743</v>
      </c>
      <c r="D37" s="1"/>
      <c r="E37" s="6"/>
      <c r="F37" s="7"/>
      <c r="G37" s="7"/>
    </row>
    <row r="38" spans="1:7">
      <c r="A38" s="1" t="s">
        <v>58</v>
      </c>
      <c r="B38" s="3">
        <v>8970</v>
      </c>
      <c r="C38" s="3">
        <v>722</v>
      </c>
      <c r="D38" s="1"/>
      <c r="E38" s="6"/>
      <c r="F38" s="7"/>
      <c r="G38" s="7"/>
    </row>
    <row r="39" spans="1:7">
      <c r="A39" s="1"/>
      <c r="B39" s="3"/>
      <c r="C39" s="3"/>
      <c r="D39" s="1"/>
      <c r="E39" s="6"/>
      <c r="F39" s="7"/>
      <c r="G39" s="7"/>
    </row>
    <row r="40" spans="1:12">
      <c r="A40" s="1" t="s">
        <v>59</v>
      </c>
      <c r="B40" s="3"/>
      <c r="C40" s="3"/>
      <c r="D40" s="1"/>
      <c r="E40" s="6"/>
      <c r="F40" s="7"/>
      <c r="G40" s="7"/>
      <c r="J40" t="s">
        <v>28</v>
      </c>
      <c r="K40">
        <f>SQRT(0.5*0.5/B42)</f>
        <v>0.000601840740294325</v>
      </c>
      <c r="L40" s="8" t="s">
        <v>60</v>
      </c>
    </row>
    <row r="41" customHeight="1" spans="1:11">
      <c r="A41" t="s">
        <v>61</v>
      </c>
      <c r="B41">
        <f>SUM(B2:B38)</f>
        <v>345543</v>
      </c>
      <c r="D41" t="s">
        <v>62</v>
      </c>
      <c r="E41">
        <f>SUM(C2:C38)</f>
        <v>28378</v>
      </c>
      <c r="J41" t="s">
        <v>25</v>
      </c>
      <c r="K41">
        <f>E42/B42</f>
        <v>0.0821540908978953</v>
      </c>
    </row>
    <row r="42" customHeight="1" spans="1:12">
      <c r="A42" t="s">
        <v>63</v>
      </c>
      <c r="B42">
        <f>B41+Experiment!B40</f>
        <v>690203</v>
      </c>
      <c r="D42" t="s">
        <v>64</v>
      </c>
      <c r="E42">
        <f>E41+Experiment!E40</f>
        <v>56703</v>
      </c>
      <c r="J42" s="9" t="s">
        <v>28</v>
      </c>
      <c r="K42" s="9">
        <f>SQRT(K41*(1-K41)/B41)</f>
        <v>0.000467141483560219</v>
      </c>
      <c r="L42" s="10" t="s">
        <v>65</v>
      </c>
    </row>
    <row r="44" customHeight="1" spans="10:11">
      <c r="J44" t="s">
        <v>21</v>
      </c>
      <c r="K44">
        <f>K40*1.96</f>
        <v>0.00117960785097688</v>
      </c>
    </row>
    <row r="45" customHeight="1" spans="10:11">
      <c r="J45" t="s">
        <v>14</v>
      </c>
      <c r="K45">
        <f>0.5-K44</f>
        <v>0.498820392149023</v>
      </c>
    </row>
    <row r="46" customHeight="1" spans="10:11">
      <c r="J46" t="s">
        <v>16</v>
      </c>
      <c r="K46">
        <f>0.5+K44</f>
        <v>0.501179607850977</v>
      </c>
    </row>
    <row r="47" customHeight="1" spans="10:11">
      <c r="J47" t="s">
        <v>66</v>
      </c>
      <c r="K47">
        <f>B41/B42</f>
        <v>0.500639666880613</v>
      </c>
    </row>
    <row r="50" customHeight="1" spans="1:1">
      <c r="A50" t="s">
        <v>67</v>
      </c>
    </row>
    <row r="51" customHeight="1" spans="1:11">
      <c r="A51" t="s">
        <v>61</v>
      </c>
      <c r="B51">
        <f>SUM(C2:C38)</f>
        <v>28378</v>
      </c>
      <c r="D51" t="s">
        <v>68</v>
      </c>
      <c r="E51">
        <f>SUM(Experiment!C2:C38)</f>
        <v>28325</v>
      </c>
      <c r="J51" t="s">
        <v>25</v>
      </c>
      <c r="K51">
        <v>0.5</v>
      </c>
    </row>
    <row r="52" customHeight="1" spans="1:11">
      <c r="A52" t="s">
        <v>63</v>
      </c>
      <c r="B52">
        <f>B51+SUM(Experiment!C2:C38)</f>
        <v>56703</v>
      </c>
      <c r="J52" t="s">
        <v>28</v>
      </c>
      <c r="K52">
        <f>SQRT(0.5*0.5/B52)</f>
        <v>0.00209974707969925</v>
      </c>
    </row>
    <row r="53" customHeight="1" spans="10:11">
      <c r="J53" t="s">
        <v>21</v>
      </c>
      <c r="K53">
        <f>K52*1.96</f>
        <v>0.00411550427621053</v>
      </c>
    </row>
    <row r="54" customHeight="1" spans="10:11">
      <c r="J54" t="s">
        <v>14</v>
      </c>
      <c r="K54">
        <f>0.5-K53</f>
        <v>0.495884495723789</v>
      </c>
    </row>
    <row r="55" customHeight="1" spans="10:11">
      <c r="J55" t="s">
        <v>16</v>
      </c>
      <c r="K55">
        <f>0.5+K53</f>
        <v>0.504115504276211</v>
      </c>
    </row>
    <row r="56" customHeight="1" spans="10:11">
      <c r="J56" t="s">
        <v>66</v>
      </c>
      <c r="K56">
        <f>B51/B52</f>
        <v>0.500467347406663</v>
      </c>
    </row>
    <row r="58" customHeight="1" spans="1:1">
      <c r="A58" t="s">
        <v>69</v>
      </c>
    </row>
    <row r="59" customHeight="1" spans="1:11">
      <c r="A59" t="s">
        <v>70</v>
      </c>
      <c r="B59">
        <f>SUM(B2:B38)</f>
        <v>345543</v>
      </c>
      <c r="D59" t="s">
        <v>71</v>
      </c>
      <c r="E59">
        <f>SUM(C2:C38)</f>
        <v>28378</v>
      </c>
      <c r="J59" t="s">
        <v>25</v>
      </c>
      <c r="K59">
        <f>B60</f>
        <v>0.0821258135745768</v>
      </c>
    </row>
    <row r="60" customHeight="1" spans="1:11">
      <c r="A60" t="s">
        <v>72</v>
      </c>
      <c r="B60">
        <f>E59/B59</f>
        <v>0.0821258135745768</v>
      </c>
      <c r="J60" t="s">
        <v>28</v>
      </c>
      <c r="K60">
        <f>SQRT(K59*(1-K59)/Experiment!B40)</f>
        <v>0.000467666195483227</v>
      </c>
    </row>
    <row r="61" customHeight="1" spans="10:11">
      <c r="J61" t="s">
        <v>21</v>
      </c>
      <c r="K61">
        <f>K60*1.96</f>
        <v>0.000916625743147126</v>
      </c>
    </row>
    <row r="62" customHeight="1" spans="10:11">
      <c r="J62" t="s">
        <v>14</v>
      </c>
      <c r="K62">
        <f>K59-K61</f>
        <v>0.0812091878314297</v>
      </c>
    </row>
    <row r="63" customHeight="1" spans="10:11">
      <c r="J63" t="s">
        <v>16</v>
      </c>
      <c r="K63">
        <f>K59+K61</f>
        <v>0.083042439317724</v>
      </c>
    </row>
    <row r="64" customHeight="1" spans="10:11">
      <c r="J64" t="s">
        <v>66</v>
      </c>
      <c r="K64">
        <f>Experiment!B42</f>
        <v>0.0821824406661638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opLeftCell="B1" workbookViewId="0">
      <pane ySplit="1" topLeftCell="A2" activePane="bottomLeft" state="frozen"/>
      <selection/>
      <selection pane="bottomLeft" activeCell="I1" sqref="I$1:I$1048576"/>
    </sheetView>
  </sheetViews>
  <sheetFormatPr defaultColWidth="14.4285714285714" defaultRowHeight="15.75" customHeight="1"/>
  <sheetData>
    <row r="1" ht="12.7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t="s">
        <v>6</v>
      </c>
    </row>
    <row r="2" ht="12.75" spans="1:9">
      <c r="A2" s="1" t="s">
        <v>11</v>
      </c>
      <c r="B2" s="3">
        <v>7716</v>
      </c>
      <c r="C2" s="3">
        <v>686</v>
      </c>
      <c r="D2" s="3">
        <v>105</v>
      </c>
      <c r="E2" s="3">
        <v>34</v>
      </c>
      <c r="F2" s="4">
        <f>D2/C2</f>
        <v>0.153061224489796</v>
      </c>
      <c r="G2" s="4"/>
      <c r="H2" s="5">
        <f>E2/C2</f>
        <v>0.0495626822157434</v>
      </c>
      <c r="I2" s="5"/>
    </row>
    <row r="3" spans="1:9">
      <c r="A3" s="1" t="s">
        <v>12</v>
      </c>
      <c r="B3" s="3">
        <v>9288</v>
      </c>
      <c r="C3" s="3">
        <v>785</v>
      </c>
      <c r="D3" s="3">
        <v>116</v>
      </c>
      <c r="E3" s="3">
        <v>91</v>
      </c>
      <c r="F3" s="4">
        <f t="shared" ref="F3:F24" si="0">D3/C3</f>
        <v>0.147770700636943</v>
      </c>
      <c r="G3" s="4"/>
      <c r="H3" s="5">
        <f t="shared" ref="H3:H24" si="1">E3/C3</f>
        <v>0.115923566878981</v>
      </c>
      <c r="I3" s="5"/>
    </row>
    <row r="4" spans="1:9">
      <c r="A4" s="1" t="s">
        <v>13</v>
      </c>
      <c r="B4" s="3">
        <v>10480</v>
      </c>
      <c r="C4" s="3">
        <v>884</v>
      </c>
      <c r="D4" s="3">
        <v>145</v>
      </c>
      <c r="E4" s="3">
        <v>79</v>
      </c>
      <c r="F4" s="4">
        <f t="shared" si="0"/>
        <v>0.164027149321267</v>
      </c>
      <c r="G4" s="4"/>
      <c r="H4" s="5">
        <f t="shared" si="1"/>
        <v>0.0893665158371041</v>
      </c>
      <c r="I4" s="5"/>
    </row>
    <row r="5" spans="1:9">
      <c r="A5" s="1" t="s">
        <v>15</v>
      </c>
      <c r="B5" s="3">
        <v>9867</v>
      </c>
      <c r="C5" s="3">
        <v>827</v>
      </c>
      <c r="D5" s="3">
        <v>138</v>
      </c>
      <c r="E5" s="3">
        <v>92</v>
      </c>
      <c r="F5" s="4">
        <f t="shared" si="0"/>
        <v>0.166868198307134</v>
      </c>
      <c r="G5" s="4"/>
      <c r="H5" s="5">
        <f t="shared" si="1"/>
        <v>0.111245465538089</v>
      </c>
      <c r="I5" s="5"/>
    </row>
    <row r="6" spans="1:9">
      <c r="A6" s="1" t="s">
        <v>17</v>
      </c>
      <c r="B6" s="3">
        <v>9793</v>
      </c>
      <c r="C6" s="3">
        <v>832</v>
      </c>
      <c r="D6" s="3">
        <v>140</v>
      </c>
      <c r="E6" s="3">
        <v>94</v>
      </c>
      <c r="F6" s="4">
        <f t="shared" si="0"/>
        <v>0.168269230769231</v>
      </c>
      <c r="G6" s="4"/>
      <c r="H6" s="5">
        <f t="shared" si="1"/>
        <v>0.112980769230769</v>
      </c>
      <c r="I6" s="5"/>
    </row>
    <row r="7" spans="1:9">
      <c r="A7" s="1" t="s">
        <v>18</v>
      </c>
      <c r="B7" s="3">
        <v>9500</v>
      </c>
      <c r="C7" s="3">
        <v>788</v>
      </c>
      <c r="D7" s="3">
        <v>129</v>
      </c>
      <c r="E7" s="3">
        <v>61</v>
      </c>
      <c r="F7" s="4">
        <f t="shared" si="0"/>
        <v>0.163705583756345</v>
      </c>
      <c r="G7" s="4"/>
      <c r="H7" s="5">
        <f t="shared" si="1"/>
        <v>0.0774111675126904</v>
      </c>
      <c r="I7" s="5"/>
    </row>
    <row r="8" ht="12.75" spans="1:9">
      <c r="A8" s="1" t="s">
        <v>20</v>
      </c>
      <c r="B8" s="3">
        <v>9088</v>
      </c>
      <c r="C8" s="3">
        <v>780</v>
      </c>
      <c r="D8" s="3">
        <v>127</v>
      </c>
      <c r="E8" s="3">
        <v>44</v>
      </c>
      <c r="F8" s="4">
        <f t="shared" si="0"/>
        <v>0.162820512820513</v>
      </c>
      <c r="G8" s="4"/>
      <c r="H8" s="5">
        <f t="shared" si="1"/>
        <v>0.0564102564102564</v>
      </c>
      <c r="I8" s="5"/>
    </row>
    <row r="9" ht="12.75" spans="1:15">
      <c r="A9" s="1" t="s">
        <v>22</v>
      </c>
      <c r="B9" s="3">
        <v>7664</v>
      </c>
      <c r="C9" s="3">
        <v>652</v>
      </c>
      <c r="D9" s="3">
        <v>94</v>
      </c>
      <c r="E9" s="3">
        <v>62</v>
      </c>
      <c r="F9" s="4">
        <f t="shared" si="0"/>
        <v>0.144171779141104</v>
      </c>
      <c r="G9" s="4"/>
      <c r="H9" s="5">
        <f t="shared" si="1"/>
        <v>0.0950920245398773</v>
      </c>
      <c r="I9" s="5"/>
      <c r="J9" t="s">
        <v>5</v>
      </c>
      <c r="K9" t="s">
        <v>23</v>
      </c>
      <c r="L9">
        <f>SUM(D2:D24)</f>
        <v>3423</v>
      </c>
      <c r="N9" s="1" t="s">
        <v>24</v>
      </c>
      <c r="O9">
        <f>L9/L10</f>
        <v>0.198319814600232</v>
      </c>
    </row>
    <row r="10" ht="12.75" spans="1:15">
      <c r="A10" s="1" t="s">
        <v>26</v>
      </c>
      <c r="B10" s="3">
        <v>8434</v>
      </c>
      <c r="C10" s="3">
        <v>697</v>
      </c>
      <c r="D10" s="3">
        <v>120</v>
      </c>
      <c r="E10" s="3">
        <v>77</v>
      </c>
      <c r="F10" s="4">
        <f t="shared" si="0"/>
        <v>0.172166427546628</v>
      </c>
      <c r="G10" s="4"/>
      <c r="H10" s="5">
        <f t="shared" si="1"/>
        <v>0.110473457675753</v>
      </c>
      <c r="I10" s="5"/>
      <c r="K10" t="s">
        <v>8</v>
      </c>
      <c r="L10">
        <f>SUM(C2:C24)</f>
        <v>17260</v>
      </c>
      <c r="N10" t="s">
        <v>27</v>
      </c>
      <c r="O10">
        <v>0.01</v>
      </c>
    </row>
    <row r="11" ht="12.75" spans="1:9">
      <c r="A11" s="1" t="s">
        <v>29</v>
      </c>
      <c r="B11" s="3">
        <v>10496</v>
      </c>
      <c r="C11" s="3">
        <v>860</v>
      </c>
      <c r="D11" s="3">
        <v>153</v>
      </c>
      <c r="E11" s="3">
        <v>98</v>
      </c>
      <c r="F11" s="4">
        <f t="shared" si="0"/>
        <v>0.177906976744186</v>
      </c>
      <c r="G11" s="4"/>
      <c r="H11" s="5">
        <f t="shared" si="1"/>
        <v>0.113953488372093</v>
      </c>
      <c r="I11" s="5"/>
    </row>
    <row r="12" ht="12.75" spans="1:15">
      <c r="A12" s="1" t="s">
        <v>30</v>
      </c>
      <c r="B12" s="3">
        <v>10551</v>
      </c>
      <c r="C12" s="3">
        <v>864</v>
      </c>
      <c r="D12" s="3">
        <v>143</v>
      </c>
      <c r="E12" s="3">
        <v>71</v>
      </c>
      <c r="F12" s="4">
        <f t="shared" si="0"/>
        <v>0.165509259259259</v>
      </c>
      <c r="G12" s="4"/>
      <c r="H12" s="5">
        <f t="shared" si="1"/>
        <v>0.0821759259259259</v>
      </c>
      <c r="I12" s="5"/>
      <c r="J12" t="s">
        <v>6</v>
      </c>
      <c r="K12" t="s">
        <v>31</v>
      </c>
      <c r="L12">
        <f>SUM(E2:E24)</f>
        <v>1945</v>
      </c>
      <c r="N12" s="1" t="s">
        <v>32</v>
      </c>
      <c r="O12">
        <f>L12/L10</f>
        <v>0.112688296639629</v>
      </c>
    </row>
    <row r="13" ht="12.75" spans="1:9">
      <c r="A13" s="1" t="s">
        <v>33</v>
      </c>
      <c r="B13" s="3">
        <v>9737</v>
      </c>
      <c r="C13" s="3">
        <v>801</v>
      </c>
      <c r="D13" s="3">
        <v>128</v>
      </c>
      <c r="E13" s="3">
        <v>70</v>
      </c>
      <c r="F13" s="4">
        <f t="shared" si="0"/>
        <v>0.15980024968789</v>
      </c>
      <c r="G13" s="4"/>
      <c r="H13" s="5">
        <f t="shared" si="1"/>
        <v>0.0873907615480649</v>
      </c>
      <c r="I13" s="5"/>
    </row>
    <row r="14" spans="1:9">
      <c r="A14" s="1" t="s">
        <v>34</v>
      </c>
      <c r="B14" s="3">
        <v>8176</v>
      </c>
      <c r="C14" s="3">
        <v>642</v>
      </c>
      <c r="D14" s="3">
        <v>122</v>
      </c>
      <c r="E14" s="3">
        <v>68</v>
      </c>
      <c r="F14" s="4">
        <f t="shared" si="0"/>
        <v>0.190031152647975</v>
      </c>
      <c r="G14" s="4"/>
      <c r="H14" s="5">
        <f t="shared" si="1"/>
        <v>0.105919003115265</v>
      </c>
      <c r="I14" s="5"/>
    </row>
    <row r="15" spans="1:9">
      <c r="A15" s="1" t="s">
        <v>35</v>
      </c>
      <c r="B15" s="3">
        <v>9402</v>
      </c>
      <c r="C15" s="3">
        <v>697</v>
      </c>
      <c r="D15" s="3">
        <v>194</v>
      </c>
      <c r="E15" s="3">
        <v>94</v>
      </c>
      <c r="F15" s="4">
        <f t="shared" si="0"/>
        <v>0.278335724533716</v>
      </c>
      <c r="G15" s="4"/>
      <c r="H15" s="5">
        <f t="shared" si="1"/>
        <v>0.134863701578192</v>
      </c>
      <c r="I15" s="5"/>
    </row>
    <row r="16" spans="1:9">
      <c r="A16" s="1" t="s">
        <v>36</v>
      </c>
      <c r="B16" s="3">
        <v>8669</v>
      </c>
      <c r="C16" s="3">
        <v>669</v>
      </c>
      <c r="D16" s="3">
        <v>127</v>
      </c>
      <c r="E16" s="3">
        <v>81</v>
      </c>
      <c r="F16" s="4">
        <f t="shared" si="0"/>
        <v>0.1898355754858</v>
      </c>
      <c r="G16" s="4"/>
      <c r="H16" s="5">
        <f t="shared" si="1"/>
        <v>0.121076233183857</v>
      </c>
      <c r="I16" s="5"/>
    </row>
    <row r="17" spans="1:9">
      <c r="A17" s="1" t="s">
        <v>37</v>
      </c>
      <c r="B17" s="3">
        <v>8881</v>
      </c>
      <c r="C17" s="3">
        <v>693</v>
      </c>
      <c r="D17" s="3">
        <v>153</v>
      </c>
      <c r="E17" s="3">
        <v>101</v>
      </c>
      <c r="F17" s="4">
        <f t="shared" si="0"/>
        <v>0.220779220779221</v>
      </c>
      <c r="G17" s="4"/>
      <c r="H17" s="5">
        <f t="shared" si="1"/>
        <v>0.145743145743146</v>
      </c>
      <c r="I17" s="5"/>
    </row>
    <row r="18" spans="1:9">
      <c r="A18" s="1" t="s">
        <v>38</v>
      </c>
      <c r="B18" s="3">
        <v>9655</v>
      </c>
      <c r="C18" s="3">
        <v>771</v>
      </c>
      <c r="D18" s="3">
        <v>213</v>
      </c>
      <c r="E18" s="3">
        <v>119</v>
      </c>
      <c r="F18" s="4">
        <f t="shared" si="0"/>
        <v>0.276264591439689</v>
      </c>
      <c r="G18" s="4"/>
      <c r="H18" s="5">
        <f t="shared" si="1"/>
        <v>0.154345006485084</v>
      </c>
      <c r="I18" s="5"/>
    </row>
    <row r="19" spans="1:9">
      <c r="A19" s="1" t="s">
        <v>39</v>
      </c>
      <c r="B19" s="3">
        <v>9396</v>
      </c>
      <c r="C19" s="3">
        <v>736</v>
      </c>
      <c r="D19" s="3">
        <v>162</v>
      </c>
      <c r="E19" s="3">
        <v>120</v>
      </c>
      <c r="F19" s="4">
        <f t="shared" si="0"/>
        <v>0.220108695652174</v>
      </c>
      <c r="G19" s="4"/>
      <c r="H19" s="5">
        <f t="shared" si="1"/>
        <v>0.16304347826087</v>
      </c>
      <c r="I19" s="5"/>
    </row>
    <row r="20" spans="1:9">
      <c r="A20" s="1" t="s">
        <v>40</v>
      </c>
      <c r="B20" s="3">
        <v>9262</v>
      </c>
      <c r="C20" s="3">
        <v>727</v>
      </c>
      <c r="D20" s="3">
        <v>201</v>
      </c>
      <c r="E20" s="3">
        <v>96</v>
      </c>
      <c r="F20" s="4">
        <f t="shared" si="0"/>
        <v>0.276478679504814</v>
      </c>
      <c r="G20" s="4"/>
      <c r="H20" s="5">
        <f t="shared" si="1"/>
        <v>0.132049518569464</v>
      </c>
      <c r="I20" s="5"/>
    </row>
    <row r="21" spans="1:9">
      <c r="A21" s="1" t="s">
        <v>41</v>
      </c>
      <c r="B21" s="3">
        <v>9308</v>
      </c>
      <c r="C21" s="3">
        <v>728</v>
      </c>
      <c r="D21" s="3">
        <v>207</v>
      </c>
      <c r="E21" s="3">
        <v>67</v>
      </c>
      <c r="F21" s="4">
        <f t="shared" si="0"/>
        <v>0.284340659340659</v>
      </c>
      <c r="G21" s="4"/>
      <c r="H21" s="5">
        <f t="shared" si="1"/>
        <v>0.092032967032967</v>
      </c>
      <c r="I21" s="5"/>
    </row>
    <row r="22" spans="1:9">
      <c r="A22" s="1" t="s">
        <v>42</v>
      </c>
      <c r="B22" s="3">
        <v>8715</v>
      </c>
      <c r="C22" s="3">
        <v>722</v>
      </c>
      <c r="D22" s="3">
        <v>182</v>
      </c>
      <c r="E22" s="3">
        <v>123</v>
      </c>
      <c r="F22" s="4">
        <f t="shared" si="0"/>
        <v>0.25207756232687</v>
      </c>
      <c r="G22" s="4"/>
      <c r="H22" s="5">
        <f t="shared" si="1"/>
        <v>0.170360110803324</v>
      </c>
      <c r="I22" s="5"/>
    </row>
    <row r="23" spans="1:9">
      <c r="A23" s="1" t="s">
        <v>43</v>
      </c>
      <c r="B23" s="3">
        <v>8448</v>
      </c>
      <c r="C23" s="3">
        <v>695</v>
      </c>
      <c r="D23" s="3">
        <v>142</v>
      </c>
      <c r="E23" s="3">
        <v>100</v>
      </c>
      <c r="F23" s="4">
        <f t="shared" si="0"/>
        <v>0.20431654676259</v>
      </c>
      <c r="G23" s="4"/>
      <c r="H23" s="5">
        <f t="shared" si="1"/>
        <v>0.143884892086331</v>
      </c>
      <c r="I23" s="5"/>
    </row>
    <row r="24" spans="1:9">
      <c r="A24" s="1" t="s">
        <v>44</v>
      </c>
      <c r="B24" s="3">
        <v>8836</v>
      </c>
      <c r="C24" s="3">
        <v>724</v>
      </c>
      <c r="D24" s="3">
        <v>182</v>
      </c>
      <c r="E24" s="3">
        <v>103</v>
      </c>
      <c r="F24" s="4">
        <f t="shared" si="0"/>
        <v>0.251381215469613</v>
      </c>
      <c r="G24" s="4"/>
      <c r="H24" s="5">
        <f t="shared" si="1"/>
        <v>0.142265193370166</v>
      </c>
      <c r="I24" s="5"/>
    </row>
    <row r="25" spans="1:7">
      <c r="A25" s="1" t="s">
        <v>45</v>
      </c>
      <c r="B25" s="3">
        <v>9359</v>
      </c>
      <c r="C25" s="3">
        <v>789</v>
      </c>
      <c r="D25" s="6"/>
      <c r="E25" s="6"/>
      <c r="F25" s="6"/>
      <c r="G25" s="6"/>
    </row>
    <row r="26" spans="1:7">
      <c r="A26" s="1" t="s">
        <v>46</v>
      </c>
      <c r="B26" s="3">
        <v>9427</v>
      </c>
      <c r="C26" s="3">
        <v>743</v>
      </c>
      <c r="D26" s="6"/>
      <c r="E26" s="6"/>
      <c r="F26" s="6"/>
      <c r="G26" s="6"/>
    </row>
    <row r="27" spans="1:7">
      <c r="A27" s="1" t="s">
        <v>47</v>
      </c>
      <c r="B27" s="3">
        <v>9633</v>
      </c>
      <c r="C27" s="3">
        <v>808</v>
      </c>
      <c r="D27" s="6"/>
      <c r="E27" s="6"/>
      <c r="F27" s="6"/>
      <c r="G27" s="6"/>
    </row>
    <row r="28" spans="1:7">
      <c r="A28" s="1" t="s">
        <v>48</v>
      </c>
      <c r="B28" s="3">
        <v>9842</v>
      </c>
      <c r="C28" s="3">
        <v>831</v>
      </c>
      <c r="D28" s="6"/>
      <c r="E28" s="6"/>
      <c r="F28" s="6"/>
      <c r="G28" s="6"/>
    </row>
    <row r="29" spans="1:7">
      <c r="A29" s="1" t="s">
        <v>49</v>
      </c>
      <c r="B29" s="3">
        <v>9272</v>
      </c>
      <c r="C29" s="3">
        <v>767</v>
      </c>
      <c r="D29" s="6"/>
      <c r="E29" s="6"/>
      <c r="F29" s="6"/>
      <c r="G29" s="6"/>
    </row>
    <row r="30" spans="1:7">
      <c r="A30" s="1" t="s">
        <v>50</v>
      </c>
      <c r="B30" s="3">
        <v>8969</v>
      </c>
      <c r="C30" s="3">
        <v>760</v>
      </c>
      <c r="D30" s="6"/>
      <c r="E30" s="6"/>
      <c r="F30" s="6"/>
      <c r="G30" s="6"/>
    </row>
    <row r="31" spans="1:7">
      <c r="A31" s="1" t="s">
        <v>51</v>
      </c>
      <c r="B31" s="3">
        <v>9697</v>
      </c>
      <c r="C31" s="3">
        <v>850</v>
      </c>
      <c r="D31" s="6"/>
      <c r="E31" s="6"/>
      <c r="F31" s="6"/>
      <c r="G31" s="6"/>
    </row>
    <row r="32" spans="1:7">
      <c r="A32" s="1" t="s">
        <v>52</v>
      </c>
      <c r="B32" s="3">
        <v>10445</v>
      </c>
      <c r="C32" s="3">
        <v>851</v>
      </c>
      <c r="D32" s="6"/>
      <c r="E32" s="6"/>
      <c r="F32" s="6"/>
      <c r="G32" s="6"/>
    </row>
    <row r="33" spans="1:7">
      <c r="A33" s="1" t="s">
        <v>53</v>
      </c>
      <c r="B33" s="3">
        <v>9931</v>
      </c>
      <c r="C33" s="3">
        <v>831</v>
      </c>
      <c r="D33" s="6"/>
      <c r="E33" s="6"/>
      <c r="F33" s="6"/>
      <c r="G33" s="6"/>
    </row>
    <row r="34" spans="1:7">
      <c r="A34" s="1" t="s">
        <v>54</v>
      </c>
      <c r="B34" s="3">
        <v>10042</v>
      </c>
      <c r="C34" s="3">
        <v>802</v>
      </c>
      <c r="D34" s="6"/>
      <c r="E34" s="6"/>
      <c r="F34" s="6"/>
      <c r="G34" s="6"/>
    </row>
    <row r="35" spans="1:7">
      <c r="A35" s="1" t="s">
        <v>55</v>
      </c>
      <c r="B35" s="3">
        <v>9721</v>
      </c>
      <c r="C35" s="3">
        <v>829</v>
      </c>
      <c r="D35" s="6"/>
      <c r="E35" s="6"/>
      <c r="F35" s="6"/>
      <c r="G35" s="6"/>
    </row>
    <row r="36" spans="1:7">
      <c r="A36" s="1" t="s">
        <v>56</v>
      </c>
      <c r="B36" s="3">
        <v>9304</v>
      </c>
      <c r="C36" s="3">
        <v>770</v>
      </c>
      <c r="D36" s="6"/>
      <c r="E36" s="6"/>
      <c r="F36" s="6"/>
      <c r="G36" s="6"/>
    </row>
    <row r="37" spans="1:7">
      <c r="A37" s="1" t="s">
        <v>57</v>
      </c>
      <c r="B37" s="3">
        <v>8668</v>
      </c>
      <c r="C37" s="3">
        <v>724</v>
      </c>
      <c r="D37" s="6"/>
      <c r="E37" s="6"/>
      <c r="F37" s="6"/>
      <c r="G37" s="6"/>
    </row>
    <row r="38" spans="1:7">
      <c r="A38" s="1" t="s">
        <v>58</v>
      </c>
      <c r="B38" s="3">
        <v>8988</v>
      </c>
      <c r="C38" s="3">
        <v>710</v>
      </c>
      <c r="D38" s="6"/>
      <c r="E38" s="6"/>
      <c r="F38" s="6"/>
      <c r="G38" s="6"/>
    </row>
    <row r="40" customHeight="1" spans="1:5">
      <c r="A40" t="s">
        <v>68</v>
      </c>
      <c r="B40">
        <f>SUM(B2:B38)</f>
        <v>344660</v>
      </c>
      <c r="D40" t="s">
        <v>73</v>
      </c>
      <c r="E40">
        <f>SUM(C2:C38)</f>
        <v>28325</v>
      </c>
    </row>
    <row r="42" customHeight="1" spans="1:2">
      <c r="A42" t="s">
        <v>72</v>
      </c>
      <c r="B42">
        <f>E40/B40</f>
        <v>0.0821824406661638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2018-06-21T03:13:34Z</dcterms:created>
  <dcterms:modified xsi:type="dcterms:W3CDTF">2018-06-21T06:40:19Z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