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lsamo/Dropbox/Personal Study/Finance/Excel Sheets for Books/"/>
    </mc:Choice>
  </mc:AlternateContent>
  <xr:revisionPtr revIDLastSave="0" documentId="13_ncr:1_{7EF9EB5D-A1C3-3C4F-AAFA-81489D9C4E0C}" xr6:coauthVersionLast="47" xr6:coauthVersionMax="47" xr10:uidLastSave="{00000000-0000-0000-0000-000000000000}"/>
  <bookViews>
    <workbookView minimized="1" xWindow="17160" yWindow="1460" windowWidth="27640" windowHeight="16940" xr2:uid="{B31E0F93-8C39-614F-B1AB-32E823278BC1}"/>
  </bookViews>
  <sheets>
    <sheet name="Sheet1" sheetId="1" r:id="rId1"/>
  </sheets>
  <definedNames>
    <definedName name="solver_adj" localSheetId="0" hidden="1">Sheet1!$A$77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Sheet1!$D$77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Sheet1!$E$77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G26" i="1"/>
  <c r="F26" i="1"/>
  <c r="E64" i="1" s="1"/>
  <c r="E26" i="1"/>
  <c r="C27" i="1"/>
  <c r="G8" i="1"/>
  <c r="F8" i="1"/>
  <c r="D64" i="1"/>
  <c r="C77" i="1"/>
  <c r="A79" i="1"/>
  <c r="B27" i="1"/>
  <c r="C68" i="1"/>
  <c r="C67" i="1"/>
  <c r="C66" i="1"/>
  <c r="C65" i="1"/>
  <c r="C64" i="1"/>
  <c r="C63" i="1"/>
  <c r="C62" i="1"/>
  <c r="C26" i="1"/>
  <c r="B79" i="1" s="1"/>
  <c r="C54" i="1"/>
  <c r="C53" i="1"/>
  <c r="C52" i="1"/>
  <c r="C51" i="1"/>
  <c r="C50" i="1"/>
  <c r="C49" i="1"/>
  <c r="C48" i="1"/>
  <c r="C37" i="1"/>
  <c r="C36" i="1"/>
  <c r="E77" i="1" l="1"/>
  <c r="D77" i="1"/>
  <c r="E63" i="1"/>
  <c r="E62" i="1"/>
  <c r="E68" i="1"/>
  <c r="E67" i="1"/>
  <c r="E66" i="1"/>
  <c r="D26" i="1"/>
  <c r="C32" i="1"/>
  <c r="C33" i="1"/>
  <c r="C34" i="1"/>
  <c r="C35" i="1"/>
  <c r="C31" i="1"/>
  <c r="C25" i="1"/>
  <c r="C22" i="1"/>
  <c r="F22" i="1" s="1"/>
  <c r="C21" i="1"/>
  <c r="F21" i="1" s="1"/>
  <c r="C20" i="1"/>
  <c r="F20" i="1" s="1"/>
  <c r="C19" i="1"/>
  <c r="F19" i="1" s="1"/>
  <c r="C18" i="1"/>
  <c r="F18" i="1" s="1"/>
  <c r="C17" i="1"/>
  <c r="F17" i="1" s="1"/>
  <c r="C16" i="1"/>
  <c r="E16" i="1" s="1"/>
  <c r="C15" i="1"/>
  <c r="F15" i="1" s="1"/>
  <c r="C14" i="1"/>
  <c r="F14" i="1" s="1"/>
  <c r="C13" i="1"/>
  <c r="F13" i="1" s="1"/>
  <c r="C12" i="1"/>
  <c r="F12" i="1" s="1"/>
  <c r="C11" i="1"/>
  <c r="F11" i="1" s="1"/>
  <c r="C10" i="1"/>
  <c r="F10" i="1" s="1"/>
  <c r="C9" i="1"/>
  <c r="F9" i="1" s="1"/>
  <c r="C8" i="1"/>
  <c r="E48" i="1" l="1"/>
  <c r="E49" i="1"/>
  <c r="E50" i="1"/>
  <c r="E52" i="1"/>
  <c r="E51" i="1"/>
  <c r="E53" i="1"/>
  <c r="E54" i="1"/>
  <c r="D65" i="1"/>
  <c r="D67" i="1"/>
  <c r="D66" i="1"/>
  <c r="D62" i="1"/>
  <c r="D68" i="1"/>
  <c r="F25" i="1"/>
  <c r="E25" i="1"/>
  <c r="D31" i="1"/>
  <c r="D33" i="1"/>
  <c r="E65" i="1"/>
  <c r="F77" i="1"/>
  <c r="G77" i="1" s="1"/>
  <c r="E8" i="1"/>
  <c r="E14" i="1"/>
  <c r="G14" i="1" s="1"/>
  <c r="E20" i="1"/>
  <c r="G20" i="1" s="1"/>
  <c r="F16" i="1"/>
  <c r="G16" i="1" s="1"/>
  <c r="E10" i="1"/>
  <c r="G10" i="1" s="1"/>
  <c r="E12" i="1"/>
  <c r="G12" i="1" s="1"/>
  <c r="E18" i="1"/>
  <c r="E22" i="1"/>
  <c r="G22" i="1" s="1"/>
  <c r="E9" i="1"/>
  <c r="G9" i="1" s="1"/>
  <c r="E11" i="1"/>
  <c r="G11" i="1" s="1"/>
  <c r="E13" i="1"/>
  <c r="G13" i="1" s="1"/>
  <c r="E15" i="1"/>
  <c r="G15" i="1" s="1"/>
  <c r="E17" i="1"/>
  <c r="G17" i="1" s="1"/>
  <c r="E19" i="1"/>
  <c r="G19" i="1" s="1"/>
  <c r="E21" i="1"/>
  <c r="G21" i="1" s="1"/>
  <c r="E36" i="1" l="1"/>
  <c r="E37" i="1"/>
  <c r="E34" i="1"/>
  <c r="E31" i="1"/>
  <c r="E32" i="1"/>
  <c r="E35" i="1"/>
  <c r="E33" i="1"/>
  <c r="D49" i="1"/>
  <c r="D50" i="1"/>
  <c r="D51" i="1"/>
  <c r="D52" i="1"/>
  <c r="D54" i="1"/>
  <c r="D48" i="1"/>
  <c r="G18" i="1"/>
  <c r="D53" i="1"/>
  <c r="G25" i="1"/>
  <c r="D37" i="1"/>
  <c r="D36" i="1"/>
  <c r="D35" i="1"/>
  <c r="D32" i="1"/>
  <c r="D34" i="1"/>
</calcChain>
</file>

<file path=xl/sharedStrings.xml><?xml version="1.0" encoding="utf-8"?>
<sst xmlns="http://schemas.openxmlformats.org/spreadsheetml/2006/main" count="46" uniqueCount="28">
  <si>
    <t>Inputs</t>
  </si>
  <si>
    <t>Exp. Return on Stocks</t>
  </si>
  <si>
    <t>SD of Stocks</t>
  </si>
  <si>
    <t>Exp. Return on Bonds</t>
  </si>
  <si>
    <t>SD of Bonds</t>
  </si>
  <si>
    <t>Correlation of Bonds and Stocks</t>
  </si>
  <si>
    <t>Portfolio Weights</t>
  </si>
  <si>
    <t>W(S)</t>
  </si>
  <si>
    <t>W(B)</t>
  </si>
  <si>
    <t>Exp. Return</t>
  </si>
  <si>
    <t>SD</t>
  </si>
  <si>
    <t>Sharpe</t>
  </si>
  <si>
    <t>Min. Variance Port.</t>
  </si>
  <si>
    <t>P</t>
  </si>
  <si>
    <t>r(f)</t>
  </si>
  <si>
    <t>Weights</t>
  </si>
  <si>
    <t>P = risky portfolio</t>
  </si>
  <si>
    <t>r(f) = risk-free security</t>
  </si>
  <si>
    <t>Exp. Return on Risk-Free Asset</t>
  </si>
  <si>
    <t>Exp. Ret.</t>
  </si>
  <si>
    <t>Opt. Portfolio (Solver max Sharpe)</t>
  </si>
  <si>
    <t>Opt. Portfolio (formula)</t>
  </si>
  <si>
    <t>Hypothetical Optimal Portfolio Holding</t>
  </si>
  <si>
    <t>Stock Fund</t>
  </si>
  <si>
    <t>Risky Portfolio</t>
  </si>
  <si>
    <t>Risk-Free</t>
  </si>
  <si>
    <t>Bond Fund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</si>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</sst>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2" borderId="0" xfId="0" applyNumberFormat="1" applyFill="1"/>
    <xf numFmtId="10" fontId="0" fillId="3" borderId="0" xfId="1" applyNumberFormat="1" applyFont="1" applyFill="1"/>
    <xf numFmtId="0" fontId="0" fillId="4" borderId="0" xfId="0" applyFill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Investment Opportunity Set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Sheet1!$F$8:$F$22</c:f>
              <c:numCache>
                <c:formatCode>General</c:formatCode>
                <c:ptCount val="15"/>
                <c:pt idx="0">
                  <c:v>22.534595625393415</c:v>
                </c:pt>
                <c:pt idx="1">
                  <c:v>20.754806672190423</c:v>
                </c:pt>
                <c:pt idx="2">
                  <c:v>19</c:v>
                </c:pt>
                <c:pt idx="3">
                  <c:v>17.277789210428516</c:v>
                </c:pt>
                <c:pt idx="4">
                  <c:v>15.598974325256133</c:v>
                </c:pt>
                <c:pt idx="5">
                  <c:v>13.979198832551168</c:v>
                </c:pt>
                <c:pt idx="6">
                  <c:v>12.441543312628061</c:v>
                </c:pt>
                <c:pt idx="7">
                  <c:v>11.020435563080072</c:v>
                </c:pt>
                <c:pt idx="8">
                  <c:v>9.7668828189960379</c:v>
                </c:pt>
                <c:pt idx="9">
                  <c:v>8.7531708540391229</c:v>
                </c:pt>
                <c:pt idx="10">
                  <c:v>8.070192067107202</c:v>
                </c:pt>
                <c:pt idx="11">
                  <c:v>7.8052546403048249</c:v>
                </c:pt>
                <c:pt idx="12">
                  <c:v>8</c:v>
                </c:pt>
                <c:pt idx="13">
                  <c:v>8.6233404200460519</c:v>
                </c:pt>
                <c:pt idx="14">
                  <c:v>9.5920800663881032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8.5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6.5</c:v>
                </c:pt>
                <c:pt idx="10">
                  <c:v>6</c:v>
                </c:pt>
                <c:pt idx="11">
                  <c:v>5.5</c:v>
                </c:pt>
                <c:pt idx="12">
                  <c:v>5</c:v>
                </c:pt>
                <c:pt idx="13">
                  <c:v>4.5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0F-7A44-8B3A-7311DD9ADB97}"/>
            </c:ext>
          </c:extLst>
        </c:ser>
        <c:ser>
          <c:idx val="1"/>
          <c:order val="1"/>
          <c:tx>
            <c:v>Min Var 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Sheet1!$E$31:$E$37</c:f>
              <c:numCache>
                <c:formatCode>General</c:formatCode>
                <c:ptCount val="7"/>
                <c:pt idx="0">
                  <c:v>0</c:v>
                </c:pt>
                <c:pt idx="1">
                  <c:v>1.9509639403490633</c:v>
                </c:pt>
                <c:pt idx="2">
                  <c:v>3.9019278806981266</c:v>
                </c:pt>
                <c:pt idx="3">
                  <c:v>5.8528918210471899</c:v>
                </c:pt>
                <c:pt idx="4">
                  <c:v>7.8038557613962531</c:v>
                </c:pt>
                <c:pt idx="5">
                  <c:v>9.7548197017453155</c:v>
                </c:pt>
                <c:pt idx="6">
                  <c:v>11.70578364209438</c:v>
                </c:pt>
              </c:numCache>
            </c:numRef>
          </c:xVal>
          <c:yVal>
            <c:numRef>
              <c:f>Sheet1!$D$31:$D$37</c:f>
              <c:numCache>
                <c:formatCode>General</c:formatCode>
                <c:ptCount val="7"/>
                <c:pt idx="0">
                  <c:v>3</c:v>
                </c:pt>
                <c:pt idx="1">
                  <c:v>3.6153208832967261</c:v>
                </c:pt>
                <c:pt idx="2">
                  <c:v>4.2306417665934521</c:v>
                </c:pt>
                <c:pt idx="3">
                  <c:v>4.8459626498901791</c:v>
                </c:pt>
                <c:pt idx="4">
                  <c:v>5.4612835331869052</c:v>
                </c:pt>
                <c:pt idx="5">
                  <c:v>6.0766044164836313</c:v>
                </c:pt>
                <c:pt idx="6">
                  <c:v>6.6919252997803582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0F-7A44-8B3A-7311DD9ADB97}"/>
            </c:ext>
          </c:extLst>
        </c:ser>
        <c:ser>
          <c:idx val="2"/>
          <c:order val="2"/>
          <c:tx>
            <c:v>CAL of 80/20 Bonds/Stocks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Sheet1!$E$48:$E$54</c:f>
              <c:numCache>
                <c:formatCode>General</c:formatCode>
                <c:ptCount val="7"/>
                <c:pt idx="0">
                  <c:v>0</c:v>
                </c:pt>
                <c:pt idx="1">
                  <c:v>2.0175480167768005</c:v>
                </c:pt>
                <c:pt idx="2">
                  <c:v>4.035096033553601</c:v>
                </c:pt>
                <c:pt idx="3">
                  <c:v>6.052644050330402</c:v>
                </c:pt>
                <c:pt idx="4">
                  <c:v>8.070192067107202</c:v>
                </c:pt>
                <c:pt idx="5">
                  <c:v>10.087740083884002</c:v>
                </c:pt>
                <c:pt idx="6">
                  <c:v>12.105288100660804</c:v>
                </c:pt>
              </c:numCache>
            </c:numRef>
          </c:xVal>
          <c:yVal>
            <c:numRef>
              <c:f>Sheet1!$D$48:$D$54</c:f>
              <c:numCache>
                <c:formatCode>General</c:formatCode>
                <c:ptCount val="7"/>
                <c:pt idx="0">
                  <c:v>3</c:v>
                </c:pt>
                <c:pt idx="1">
                  <c:v>3.75</c:v>
                </c:pt>
                <c:pt idx="2">
                  <c:v>4.5</c:v>
                </c:pt>
                <c:pt idx="3">
                  <c:v>5.25</c:v>
                </c:pt>
                <c:pt idx="4">
                  <c:v>6</c:v>
                </c:pt>
                <c:pt idx="5">
                  <c:v>6.75</c:v>
                </c:pt>
                <c:pt idx="6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00F-7A44-8B3A-7311DD9ADB97}"/>
            </c:ext>
          </c:extLst>
        </c:ser>
        <c:ser>
          <c:idx val="3"/>
          <c:order val="3"/>
          <c:tx>
            <c:v>Optimal CAL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0F-7A44-8B3A-7311DD9ADB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Sheet1!$E$62:$E$68</c:f>
              <c:numCache>
                <c:formatCode>General</c:formatCode>
                <c:ptCount val="7"/>
                <c:pt idx="0">
                  <c:v>0</c:v>
                </c:pt>
                <c:pt idx="1">
                  <c:v>2.5363075250065696</c:v>
                </c:pt>
                <c:pt idx="2">
                  <c:v>5.0726150500131393</c:v>
                </c:pt>
                <c:pt idx="3">
                  <c:v>7.6089225750197089</c:v>
                </c:pt>
                <c:pt idx="4">
                  <c:v>10.145230100026279</c:v>
                </c:pt>
                <c:pt idx="5">
                  <c:v>12.681537625032849</c:v>
                </c:pt>
                <c:pt idx="6">
                  <c:v>15.217845150039418</c:v>
                </c:pt>
              </c:numCache>
            </c:numRef>
          </c:xVal>
          <c:yVal>
            <c:numRef>
              <c:f>Sheet1!$D$62:$D$68</c:f>
              <c:numCache>
                <c:formatCode>General</c:formatCode>
                <c:ptCount val="7"/>
                <c:pt idx="0">
                  <c:v>3</c:v>
                </c:pt>
                <c:pt idx="1">
                  <c:v>4.0399375278458862</c:v>
                </c:pt>
                <c:pt idx="2">
                  <c:v>5.0798750556917716</c:v>
                </c:pt>
                <c:pt idx="3">
                  <c:v>6.1198125835376569</c:v>
                </c:pt>
                <c:pt idx="4">
                  <c:v>7.1597501113835431</c:v>
                </c:pt>
                <c:pt idx="5">
                  <c:v>8.1996876392294293</c:v>
                </c:pt>
                <c:pt idx="6">
                  <c:v>9.2396251670753138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00F-7A44-8B3A-7311DD9AD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924160"/>
        <c:axId val="408002288"/>
      </c:scatterChart>
      <c:valAx>
        <c:axId val="40892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02288"/>
        <c:crosses val="autoZero"/>
        <c:crossBetween val="midCat"/>
      </c:valAx>
      <c:valAx>
        <c:axId val="40800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924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CAL of Min. Var. Portfolio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Sheet1!$E$31:$E$35</c:f>
              <c:numCache>
                <c:formatCode>General</c:formatCode>
                <c:ptCount val="5"/>
                <c:pt idx="0">
                  <c:v>0</c:v>
                </c:pt>
                <c:pt idx="1">
                  <c:v>1.9509639403490633</c:v>
                </c:pt>
                <c:pt idx="2">
                  <c:v>3.9019278806981266</c:v>
                </c:pt>
                <c:pt idx="3">
                  <c:v>5.8528918210471899</c:v>
                </c:pt>
                <c:pt idx="4">
                  <c:v>7.8038557613962531</c:v>
                </c:pt>
              </c:numCache>
            </c:numRef>
          </c:xVal>
          <c:yVal>
            <c:numRef>
              <c:f>Sheet1!$D$31:$D$35</c:f>
              <c:numCache>
                <c:formatCode>General</c:formatCode>
                <c:ptCount val="5"/>
                <c:pt idx="0">
                  <c:v>3</c:v>
                </c:pt>
                <c:pt idx="1">
                  <c:v>3.6153208832967261</c:v>
                </c:pt>
                <c:pt idx="2">
                  <c:v>4.2306417665934521</c:v>
                </c:pt>
                <c:pt idx="3">
                  <c:v>4.8459626498901791</c:v>
                </c:pt>
                <c:pt idx="4">
                  <c:v>5.4612835331869052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0F-D84D-ACB2-3A416F848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12080"/>
        <c:axId val="342613808"/>
      </c:scatterChart>
      <c:valAx>
        <c:axId val="34261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13808"/>
        <c:crosses val="autoZero"/>
        <c:crossBetween val="midCat"/>
      </c:valAx>
      <c:valAx>
        <c:axId val="34261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1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CAL of 80/20 Bond-to-Stock Portfolio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Sheet1!$E$48:$E$54</c:f>
              <c:numCache>
                <c:formatCode>General</c:formatCode>
                <c:ptCount val="7"/>
                <c:pt idx="0">
                  <c:v>0</c:v>
                </c:pt>
                <c:pt idx="1">
                  <c:v>2.0175480167768005</c:v>
                </c:pt>
                <c:pt idx="2">
                  <c:v>4.035096033553601</c:v>
                </c:pt>
                <c:pt idx="3">
                  <c:v>6.052644050330402</c:v>
                </c:pt>
                <c:pt idx="4">
                  <c:v>8.070192067107202</c:v>
                </c:pt>
                <c:pt idx="5">
                  <c:v>10.087740083884002</c:v>
                </c:pt>
                <c:pt idx="6">
                  <c:v>12.105288100660804</c:v>
                </c:pt>
              </c:numCache>
            </c:numRef>
          </c:xVal>
          <c:yVal>
            <c:numRef>
              <c:f>Sheet1!$D$48:$D$54</c:f>
              <c:numCache>
                <c:formatCode>General</c:formatCode>
                <c:ptCount val="7"/>
                <c:pt idx="0">
                  <c:v>3</c:v>
                </c:pt>
                <c:pt idx="1">
                  <c:v>3.75</c:v>
                </c:pt>
                <c:pt idx="2">
                  <c:v>4.5</c:v>
                </c:pt>
                <c:pt idx="3">
                  <c:v>5.25</c:v>
                </c:pt>
                <c:pt idx="4">
                  <c:v>6</c:v>
                </c:pt>
                <c:pt idx="5">
                  <c:v>6.75</c:v>
                </c:pt>
                <c:pt idx="6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507-4545-9D80-35B02333E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745808"/>
        <c:axId val="262876560"/>
      </c:scatterChart>
      <c:valAx>
        <c:axId val="26274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76560"/>
        <c:crosses val="autoZero"/>
        <c:crossBetween val="midCat"/>
      </c:valAx>
      <c:valAx>
        <c:axId val="26287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745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Optimal 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Sheet1!$E$62:$E$68</c:f>
              <c:numCache>
                <c:formatCode>General</c:formatCode>
                <c:ptCount val="7"/>
                <c:pt idx="0">
                  <c:v>0</c:v>
                </c:pt>
                <c:pt idx="1">
                  <c:v>2.5363075250065696</c:v>
                </c:pt>
                <c:pt idx="2">
                  <c:v>5.0726150500131393</c:v>
                </c:pt>
                <c:pt idx="3">
                  <c:v>7.6089225750197089</c:v>
                </c:pt>
                <c:pt idx="4">
                  <c:v>10.145230100026279</c:v>
                </c:pt>
                <c:pt idx="5">
                  <c:v>12.681537625032849</c:v>
                </c:pt>
                <c:pt idx="6">
                  <c:v>15.217845150039418</c:v>
                </c:pt>
              </c:numCache>
            </c:numRef>
          </c:xVal>
          <c:yVal>
            <c:numRef>
              <c:f>Sheet1!$D$62:$D$68</c:f>
              <c:numCache>
                <c:formatCode>General</c:formatCode>
                <c:ptCount val="7"/>
                <c:pt idx="0">
                  <c:v>3</c:v>
                </c:pt>
                <c:pt idx="1">
                  <c:v>4.0399375278458862</c:v>
                </c:pt>
                <c:pt idx="2">
                  <c:v>5.0798750556917716</c:v>
                </c:pt>
                <c:pt idx="3">
                  <c:v>6.1198125835376569</c:v>
                </c:pt>
                <c:pt idx="4">
                  <c:v>7.1597501113835431</c:v>
                </c:pt>
                <c:pt idx="5">
                  <c:v>8.1996876392294293</c:v>
                </c:pt>
                <c:pt idx="6">
                  <c:v>9.2396251670753138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8E-CF4D-9EA9-FC991CA23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112688"/>
        <c:axId val="266114416"/>
      </c:scatterChart>
      <c:valAx>
        <c:axId val="26611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14416"/>
        <c:crosses val="autoZero"/>
        <c:crossBetween val="midCat"/>
      </c:valAx>
      <c:valAx>
        <c:axId val="26611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1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515096</xdr:colOff>
      <xdr:row>0</xdr:row>
      <xdr:rowOff>0</xdr:rowOff>
    </xdr:from>
    <xdr:to>
      <xdr:col>19</xdr:col>
      <xdr:colOff>343646</xdr:colOff>
      <xdr:row>29</xdr:row>
      <xdr:rowOff>147917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C31C3-5E49-9D9D-13C4-C953B3730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827851</xdr:colOff>
      <xdr:row>29</xdr:row>
      <xdr:rowOff>199436</xdr:rowOff>
    </xdr:from>
    <xdr:to>
      <xdr:col>10</xdr:col>
      <xdr:colOff>56444</xdr:colOff>
      <xdr:row>43</xdr:row>
      <xdr:rowOff>45155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D21207-5D16-EA33-80C6-D16112F1D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919480</xdr:colOff>
      <xdr:row>44</xdr:row>
      <xdr:rowOff>132080</xdr:rowOff>
    </xdr:from>
    <xdr:to>
      <xdr:col>10</xdr:col>
      <xdr:colOff>167640</xdr:colOff>
      <xdr:row>58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7BDE46-8A02-D0CA-92BB-8C6B75E24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1295171</xdr:colOff>
      <xdr:row>60</xdr:row>
      <xdr:rowOff>115787</xdr:rowOff>
    </xdr:from>
    <xdr:to>
      <xdr:col>10</xdr:col>
      <xdr:colOff>535459</xdr:colOff>
      <xdr:row>73</xdr:row>
      <xdr:rowOff>181690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559663-BE11-44F9-C476-EAD5F8872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766-AB68-A24A-9C5E-FC7669A68EFB}">
  <dimension ref="A1:G79"/>
  <sheetViews>
    <sheetView tabSelected="1" topLeftCell="A50" zoomScale="125" workbookViewId="0">
      <selection activeCell="B60" sqref="B60:E68"/>
    </sheetView>
  </sheetViews>
  <sheetFormatPr baseColWidth="10" defaultRowHeight="16" x14ac:dyDescent="0.2"/>
  <cols>
    <col min="1" max="1" width="22.33203125" customWidth="1"/>
    <col min="3" max="3" width="10.83203125" customWidth="1"/>
    <col min="5" max="5" width="27.5" bestFit="1" customWidth="1"/>
    <col min="6" max="6" width="26.6640625" bestFit="1" customWidth="1"/>
  </cols>
  <sheetData>
    <row r="1" spans="1:7" x14ac:dyDescent="0.2">
      <c r="A1" s="7" t="s">
        <v>0</v>
      </c>
      <c r="B1" s="7"/>
      <c r="C1" s="7"/>
      <c r="D1" s="7"/>
      <c r="E1" s="7"/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18</v>
      </c>
    </row>
    <row r="3" spans="1:7" x14ac:dyDescent="0.2">
      <c r="A3" s="1">
        <v>10</v>
      </c>
      <c r="B3" s="1">
        <v>19</v>
      </c>
      <c r="C3" s="1">
        <v>5</v>
      </c>
      <c r="D3" s="1">
        <v>8</v>
      </c>
      <c r="E3" s="1">
        <v>0.2</v>
      </c>
      <c r="F3" s="1">
        <v>3</v>
      </c>
    </row>
    <row r="6" spans="1:7" x14ac:dyDescent="0.2">
      <c r="B6" s="7" t="s">
        <v>6</v>
      </c>
      <c r="C6" s="7"/>
    </row>
    <row r="7" spans="1:7" x14ac:dyDescent="0.2">
      <c r="B7" t="s">
        <v>7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">
      <c r="B8">
        <v>1.2</v>
      </c>
      <c r="C8">
        <f t="shared" ref="C8:C9" si="0">1-B8</f>
        <v>-0.19999999999999996</v>
      </c>
      <c r="E8">
        <f t="shared" ref="E8:E9" si="1">(B8*$A$3)+(C8*$C$3)</f>
        <v>11</v>
      </c>
      <c r="F8">
        <f>SQRT((B8*$B$3)^2+(C8*$D$3)^2+2*(B8*$B$3)*(C8*$D$3)*$E$3)</f>
        <v>22.534595625393415</v>
      </c>
      <c r="G8">
        <f>(E8-$F$3)/F8</f>
        <v>0.35500969855368036</v>
      </c>
    </row>
    <row r="9" spans="1:7" x14ac:dyDescent="0.2">
      <c r="B9">
        <v>1.1000000000000001</v>
      </c>
      <c r="C9">
        <f t="shared" si="0"/>
        <v>-0.10000000000000009</v>
      </c>
      <c r="E9">
        <f t="shared" si="1"/>
        <v>10.5</v>
      </c>
      <c r="F9">
        <f t="shared" ref="F8:F9" si="2">SQRT((B9*$B$3)^2+(C9*$D$3)^2+2*(B9*$B$3)*(C9*$D$3)*$E$3)</f>
        <v>20.754806672190423</v>
      </c>
      <c r="G9">
        <f t="shared" ref="G9:G22" si="3">(E9-$F$3)/F9</f>
        <v>0.36136207474528426</v>
      </c>
    </row>
    <row r="10" spans="1:7" x14ac:dyDescent="0.2">
      <c r="B10">
        <v>1</v>
      </c>
      <c r="C10">
        <f>1-B10</f>
        <v>0</v>
      </c>
      <c r="E10">
        <f>(B10*$A$3)+(C10*$C$3)</f>
        <v>10</v>
      </c>
      <c r="F10">
        <f>SQRT((B10*$B$3)^2+(C10*$D$3)^2+2*(B10*$B$3)*(C10*$D$3)*$E$3)</f>
        <v>19</v>
      </c>
      <c r="G10">
        <f t="shared" si="3"/>
        <v>0.36842105263157893</v>
      </c>
    </row>
    <row r="11" spans="1:7" x14ac:dyDescent="0.2">
      <c r="B11">
        <v>0.9</v>
      </c>
      <c r="C11">
        <f t="shared" ref="C11:C22" si="4">1-B11</f>
        <v>9.9999999999999978E-2</v>
      </c>
      <c r="E11">
        <f t="shared" ref="E11:E22" si="5">(B11*$A$3)+(C11*$C$3)</f>
        <v>9.5</v>
      </c>
      <c r="F11">
        <f t="shared" ref="F11:F22" si="6">SQRT((B11*$B$3)^2+(C11*$D$3)^2+2*(B11*$B$3)*(C11*$D$3)*$E$3)</f>
        <v>17.277789210428516</v>
      </c>
      <c r="G11">
        <f t="shared" si="3"/>
        <v>0.37620553884733904</v>
      </c>
    </row>
    <row r="12" spans="1:7" x14ac:dyDescent="0.2">
      <c r="B12">
        <v>0.8</v>
      </c>
      <c r="C12">
        <f t="shared" si="4"/>
        <v>0.19999999999999996</v>
      </c>
      <c r="E12">
        <f t="shared" si="5"/>
        <v>9</v>
      </c>
      <c r="F12">
        <f t="shared" si="6"/>
        <v>15.598974325256133</v>
      </c>
      <c r="G12">
        <f t="shared" si="3"/>
        <v>0.38464067411698111</v>
      </c>
    </row>
    <row r="13" spans="1:7" x14ac:dyDescent="0.2">
      <c r="B13">
        <v>0.7</v>
      </c>
      <c r="C13">
        <f t="shared" si="4"/>
        <v>0.30000000000000004</v>
      </c>
      <c r="E13">
        <f t="shared" si="5"/>
        <v>8.5</v>
      </c>
      <c r="F13">
        <f t="shared" si="6"/>
        <v>13.979198832551168</v>
      </c>
      <c r="G13">
        <f t="shared" si="3"/>
        <v>0.39344171764643709</v>
      </c>
    </row>
    <row r="14" spans="1:7" x14ac:dyDescent="0.2">
      <c r="B14">
        <v>0.6</v>
      </c>
      <c r="C14">
        <f t="shared" si="4"/>
        <v>0.4</v>
      </c>
      <c r="E14">
        <f t="shared" si="5"/>
        <v>8</v>
      </c>
      <c r="F14">
        <f t="shared" si="6"/>
        <v>12.441543312628061</v>
      </c>
      <c r="G14">
        <f t="shared" si="3"/>
        <v>0.40187940309021325</v>
      </c>
    </row>
    <row r="15" spans="1:7" x14ac:dyDescent="0.2">
      <c r="B15">
        <v>0.5</v>
      </c>
      <c r="C15">
        <f t="shared" si="4"/>
        <v>0.5</v>
      </c>
      <c r="E15">
        <f t="shared" si="5"/>
        <v>7.5</v>
      </c>
      <c r="F15">
        <f t="shared" si="6"/>
        <v>11.020435563080072</v>
      </c>
      <c r="G15">
        <f t="shared" si="3"/>
        <v>0.40833231810506654</v>
      </c>
    </row>
    <row r="16" spans="1:7" x14ac:dyDescent="0.2">
      <c r="B16">
        <v>0.4</v>
      </c>
      <c r="C16">
        <f t="shared" si="4"/>
        <v>0.6</v>
      </c>
      <c r="E16">
        <f t="shared" si="5"/>
        <v>7</v>
      </c>
      <c r="F16">
        <f t="shared" si="6"/>
        <v>9.7668828189960379</v>
      </c>
      <c r="G16">
        <f t="shared" si="3"/>
        <v>0.40954725004176612</v>
      </c>
    </row>
    <row r="17" spans="1:7" x14ac:dyDescent="0.2">
      <c r="B17">
        <v>0.3</v>
      </c>
      <c r="C17">
        <f t="shared" si="4"/>
        <v>0.7</v>
      </c>
      <c r="E17">
        <f t="shared" si="5"/>
        <v>6.5</v>
      </c>
      <c r="F17">
        <f t="shared" si="6"/>
        <v>8.7531708540391229</v>
      </c>
      <c r="G17">
        <f t="shared" si="3"/>
        <v>0.39985509918213652</v>
      </c>
    </row>
    <row r="18" spans="1:7" x14ac:dyDescent="0.2">
      <c r="B18" s="5">
        <v>0.2</v>
      </c>
      <c r="C18" s="5">
        <f t="shared" si="4"/>
        <v>0.8</v>
      </c>
      <c r="E18">
        <f t="shared" si="5"/>
        <v>6</v>
      </c>
      <c r="F18">
        <f t="shared" si="6"/>
        <v>8.070192067107202</v>
      </c>
      <c r="G18">
        <f t="shared" si="3"/>
        <v>0.37173836447183395</v>
      </c>
    </row>
    <row r="19" spans="1:7" x14ac:dyDescent="0.2">
      <c r="B19">
        <v>0.1</v>
      </c>
      <c r="C19">
        <f t="shared" si="4"/>
        <v>0.9</v>
      </c>
      <c r="E19">
        <f t="shared" si="5"/>
        <v>5.5</v>
      </c>
      <c r="F19">
        <f t="shared" si="6"/>
        <v>7.8052546403048249</v>
      </c>
      <c r="G19">
        <f t="shared" si="3"/>
        <v>0.32029704541482651</v>
      </c>
    </row>
    <row r="20" spans="1:7" x14ac:dyDescent="0.2">
      <c r="B20">
        <v>0</v>
      </c>
      <c r="C20">
        <f t="shared" si="4"/>
        <v>1</v>
      </c>
      <c r="E20">
        <f t="shared" si="5"/>
        <v>5</v>
      </c>
      <c r="F20">
        <f t="shared" si="6"/>
        <v>8</v>
      </c>
      <c r="G20">
        <f>(E20-$F$3)/F20</f>
        <v>0.25</v>
      </c>
    </row>
    <row r="21" spans="1:7" x14ac:dyDescent="0.2">
      <c r="B21">
        <v>-0.1</v>
      </c>
      <c r="C21">
        <f t="shared" si="4"/>
        <v>1.1000000000000001</v>
      </c>
      <c r="E21">
        <f t="shared" si="5"/>
        <v>4.5</v>
      </c>
      <c r="F21">
        <f t="shared" si="6"/>
        <v>8.6233404200460519</v>
      </c>
      <c r="G21">
        <f t="shared" si="3"/>
        <v>0.17394651340831438</v>
      </c>
    </row>
    <row r="22" spans="1:7" x14ac:dyDescent="0.2">
      <c r="B22">
        <v>-0.2</v>
      </c>
      <c r="C22">
        <f t="shared" si="4"/>
        <v>1.2</v>
      </c>
      <c r="E22">
        <f t="shared" si="5"/>
        <v>4</v>
      </c>
      <c r="F22">
        <f t="shared" si="6"/>
        <v>9.5920800663881032</v>
      </c>
      <c r="G22">
        <f t="shared" si="3"/>
        <v>0.1042526744020966</v>
      </c>
    </row>
    <row r="25" spans="1:7" x14ac:dyDescent="0.2">
      <c r="A25" t="s">
        <v>12</v>
      </c>
      <c r="B25" s="4">
        <v>9.2256706637381058E-2</v>
      </c>
      <c r="C25" s="4">
        <f>1-B25</f>
        <v>0.90774329336261894</v>
      </c>
      <c r="E25">
        <f>(B25*$A$3)+(C25*$C$3)</f>
        <v>5.4612835331869052</v>
      </c>
      <c r="F25">
        <f t="shared" ref="F25" si="7">SQRT((B25*$B$3)^2+(C25*$D$3)^2+2*(B25*$B$3)*(C25*$D$3)*$E$3)</f>
        <v>7.8038557613962531</v>
      </c>
      <c r="G25">
        <f>(E25-$F$3)/F25</f>
        <v>0.31539326307929305</v>
      </c>
    </row>
    <row r="26" spans="1:7" x14ac:dyDescent="0.2">
      <c r="A26" t="s">
        <v>20</v>
      </c>
      <c r="B26" s="3">
        <v>0.4319500222767087</v>
      </c>
      <c r="C26" s="3">
        <f>1-B26</f>
        <v>0.56804997772329124</v>
      </c>
      <c r="D26" s="2">
        <f>B26+C26</f>
        <v>1</v>
      </c>
      <c r="E26">
        <f>(B26*$A$3)+(C26*$C$3)</f>
        <v>7.1597501113835431</v>
      </c>
      <c r="F26">
        <f>SQRT((B26*$B$3)^2+(C26*$D$3)^2+2*(B26*$B$3)*(C26*$D$3)*$E$3)</f>
        <v>10.145230100026279</v>
      </c>
      <c r="G26">
        <f>(E26-$F$3)/F26</f>
        <v>0.41002028247469402</v>
      </c>
    </row>
    <row r="27" spans="1:7" x14ac:dyDescent="0.2">
      <c r="A27" t="s">
        <v>21</v>
      </c>
      <c r="B27" s="1">
        <f>1-C27</f>
        <v>0.43195002231146806</v>
      </c>
      <c r="C27" s="1">
        <f>((C3-F3)*B3^2-(A3-F3)*D3*B3*E3)/((C3-F3)*B3^2+(A3-F3)*D3^2-(C3-F3+A3-F3)*D3*B3*E3)</f>
        <v>0.56804997768853194</v>
      </c>
    </row>
    <row r="29" spans="1:7" x14ac:dyDescent="0.2">
      <c r="B29" s="7" t="s">
        <v>15</v>
      </c>
      <c r="C29" s="7"/>
    </row>
    <row r="30" spans="1:7" x14ac:dyDescent="0.2">
      <c r="A30" t="s">
        <v>16</v>
      </c>
      <c r="B30" t="s">
        <v>13</v>
      </c>
      <c r="C30" t="s">
        <v>14</v>
      </c>
      <c r="D30" t="s">
        <v>19</v>
      </c>
      <c r="E30" t="s">
        <v>10</v>
      </c>
    </row>
    <row r="31" spans="1:7" x14ac:dyDescent="0.2">
      <c r="A31" t="s">
        <v>17</v>
      </c>
      <c r="B31">
        <v>0</v>
      </c>
      <c r="C31">
        <f>1-B31</f>
        <v>1</v>
      </c>
      <c r="D31">
        <f>(B31*$E$25)+(C31*$F$3)</f>
        <v>3</v>
      </c>
      <c r="E31">
        <f>B31*$F$25</f>
        <v>0</v>
      </c>
    </row>
    <row r="32" spans="1:7" x14ac:dyDescent="0.2">
      <c r="B32">
        <v>0.25</v>
      </c>
      <c r="C32">
        <f t="shared" ref="C32:C37" si="8">1-B32</f>
        <v>0.75</v>
      </c>
      <c r="D32">
        <f t="shared" ref="D32:D37" si="9">(B32*$E$25)+(C32*$F$3)</f>
        <v>3.6153208832967261</v>
      </c>
      <c r="E32">
        <f t="shared" ref="E32:E37" si="10">B32*$F$25</f>
        <v>1.9509639403490633</v>
      </c>
    </row>
    <row r="33" spans="1:5" x14ac:dyDescent="0.2">
      <c r="B33">
        <v>0.5</v>
      </c>
      <c r="C33">
        <f t="shared" si="8"/>
        <v>0.5</v>
      </c>
      <c r="D33">
        <f t="shared" si="9"/>
        <v>4.2306417665934521</v>
      </c>
      <c r="E33">
        <f t="shared" si="10"/>
        <v>3.9019278806981266</v>
      </c>
    </row>
    <row r="34" spans="1:5" x14ac:dyDescent="0.2">
      <c r="B34">
        <v>0.75</v>
      </c>
      <c r="C34">
        <f t="shared" si="8"/>
        <v>0.25</v>
      </c>
      <c r="D34">
        <f t="shared" si="9"/>
        <v>4.8459626498901791</v>
      </c>
      <c r="E34">
        <f t="shared" si="10"/>
        <v>5.8528918210471899</v>
      </c>
    </row>
    <row r="35" spans="1:5" x14ac:dyDescent="0.2">
      <c r="B35">
        <v>1</v>
      </c>
      <c r="C35">
        <f t="shared" si="8"/>
        <v>0</v>
      </c>
      <c r="D35">
        <f t="shared" si="9"/>
        <v>5.4612835331869052</v>
      </c>
      <c r="E35">
        <f t="shared" si="10"/>
        <v>7.8038557613962531</v>
      </c>
    </row>
    <row r="36" spans="1:5" x14ac:dyDescent="0.2">
      <c r="B36">
        <v>1.25</v>
      </c>
      <c r="C36">
        <f t="shared" si="8"/>
        <v>-0.25</v>
      </c>
      <c r="D36">
        <f t="shared" si="9"/>
        <v>6.0766044164836313</v>
      </c>
      <c r="E36">
        <f t="shared" si="10"/>
        <v>9.7548197017453155</v>
      </c>
    </row>
    <row r="37" spans="1:5" x14ac:dyDescent="0.2">
      <c r="B37">
        <v>1.5</v>
      </c>
      <c r="C37">
        <f t="shared" si="8"/>
        <v>-0.5</v>
      </c>
      <c r="D37">
        <f t="shared" si="9"/>
        <v>6.6919252997803582</v>
      </c>
      <c r="E37">
        <f t="shared" si="10"/>
        <v>11.70578364209438</v>
      </c>
    </row>
    <row r="46" spans="1:5" x14ac:dyDescent="0.2">
      <c r="B46" s="7" t="s">
        <v>15</v>
      </c>
      <c r="C46" s="7"/>
    </row>
    <row r="47" spans="1:5" x14ac:dyDescent="0.2">
      <c r="A47" t="s">
        <v>16</v>
      </c>
      <c r="B47" t="s">
        <v>13</v>
      </c>
      <c r="C47" t="s">
        <v>14</v>
      </c>
      <c r="D47" t="s">
        <v>19</v>
      </c>
      <c r="E47" t="s">
        <v>10</v>
      </c>
    </row>
    <row r="48" spans="1:5" x14ac:dyDescent="0.2">
      <c r="A48" t="s">
        <v>17</v>
      </c>
      <c r="B48">
        <v>0</v>
      </c>
      <c r="C48">
        <f>1-B48</f>
        <v>1</v>
      </c>
      <c r="D48">
        <f>(B48*$E$18)+(C48*$F$3)</f>
        <v>3</v>
      </c>
      <c r="E48">
        <f>B48*$F$18</f>
        <v>0</v>
      </c>
    </row>
    <row r="49" spans="1:5" x14ac:dyDescent="0.2">
      <c r="B49">
        <v>0.25</v>
      </c>
      <c r="C49">
        <f t="shared" ref="C49:C54" si="11">1-B49</f>
        <v>0.75</v>
      </c>
      <c r="D49">
        <f>(B49*$E$18)+(C49*$F$3)</f>
        <v>3.75</v>
      </c>
      <c r="E49">
        <f>B49*$F$18</f>
        <v>2.0175480167768005</v>
      </c>
    </row>
    <row r="50" spans="1:5" x14ac:dyDescent="0.2">
      <c r="B50">
        <v>0.5</v>
      </c>
      <c r="C50">
        <f t="shared" si="11"/>
        <v>0.5</v>
      </c>
      <c r="D50">
        <f>(B50*$E$18)+(C50*$F$3)</f>
        <v>4.5</v>
      </c>
      <c r="E50">
        <f t="shared" ref="E50:E54" si="12">B50*$F$18</f>
        <v>4.035096033553601</v>
      </c>
    </row>
    <row r="51" spans="1:5" x14ac:dyDescent="0.2">
      <c r="B51">
        <v>0.75</v>
      </c>
      <c r="C51">
        <f t="shared" si="11"/>
        <v>0.25</v>
      </c>
      <c r="D51">
        <f t="shared" ref="D51:D54" si="13">(B51*$E$18)+(C51*$F$3)</f>
        <v>5.25</v>
      </c>
      <c r="E51">
        <f t="shared" si="12"/>
        <v>6.052644050330402</v>
      </c>
    </row>
    <row r="52" spans="1:5" x14ac:dyDescent="0.2">
      <c r="B52">
        <v>1</v>
      </c>
      <c r="C52">
        <f t="shared" si="11"/>
        <v>0</v>
      </c>
      <c r="D52">
        <f t="shared" si="13"/>
        <v>6</v>
      </c>
      <c r="E52">
        <f t="shared" si="12"/>
        <v>8.070192067107202</v>
      </c>
    </row>
    <row r="53" spans="1:5" x14ac:dyDescent="0.2">
      <c r="B53">
        <v>1.25</v>
      </c>
      <c r="C53">
        <f t="shared" si="11"/>
        <v>-0.25</v>
      </c>
      <c r="D53">
        <f t="shared" si="13"/>
        <v>6.75</v>
      </c>
      <c r="E53">
        <f t="shared" si="12"/>
        <v>10.087740083884002</v>
      </c>
    </row>
    <row r="54" spans="1:5" x14ac:dyDescent="0.2">
      <c r="B54">
        <v>1.5</v>
      </c>
      <c r="C54">
        <f t="shared" si="11"/>
        <v>-0.5</v>
      </c>
      <c r="D54">
        <f t="shared" si="13"/>
        <v>7.5</v>
      </c>
      <c r="E54">
        <f t="shared" si="12"/>
        <v>12.105288100660804</v>
      </c>
    </row>
    <row r="60" spans="1:5" x14ac:dyDescent="0.2">
      <c r="B60" s="7" t="s">
        <v>15</v>
      </c>
      <c r="C60" s="7"/>
    </row>
    <row r="61" spans="1:5" x14ac:dyDescent="0.2">
      <c r="A61" t="s">
        <v>16</v>
      </c>
      <c r="B61" t="s">
        <v>13</v>
      </c>
      <c r="C61" t="s">
        <v>14</v>
      </c>
      <c r="D61" t="s">
        <v>19</v>
      </c>
      <c r="E61" t="s">
        <v>10</v>
      </c>
    </row>
    <row r="62" spans="1:5" x14ac:dyDescent="0.2">
      <c r="A62" t="s">
        <v>17</v>
      </c>
      <c r="B62">
        <v>0</v>
      </c>
      <c r="C62">
        <f>1-B62</f>
        <v>1</v>
      </c>
      <c r="D62">
        <f>(B62*$E$26)+(C62*$F$3)</f>
        <v>3</v>
      </c>
      <c r="E62">
        <f>B62*$F$26</f>
        <v>0</v>
      </c>
    </row>
    <row r="63" spans="1:5" x14ac:dyDescent="0.2">
      <c r="B63">
        <v>0.25</v>
      </c>
      <c r="C63">
        <f t="shared" ref="C63:C68" si="14">1-B63</f>
        <v>0.75</v>
      </c>
      <c r="D63">
        <f>(B63*$E$26)+(C63*$F$3)</f>
        <v>4.0399375278458862</v>
      </c>
      <c r="E63">
        <f t="shared" ref="E63:E68" si="15">B63*$F$26</f>
        <v>2.5363075250065696</v>
      </c>
    </row>
    <row r="64" spans="1:5" x14ac:dyDescent="0.2">
      <c r="B64">
        <v>0.5</v>
      </c>
      <c r="C64">
        <f t="shared" si="14"/>
        <v>0.5</v>
      </c>
      <c r="D64">
        <f>(B64*$E$26)+(C64*$F$3)</f>
        <v>5.0798750556917716</v>
      </c>
      <c r="E64">
        <f>B64*$F$26</f>
        <v>5.0726150500131393</v>
      </c>
    </row>
    <row r="65" spans="1:7" x14ac:dyDescent="0.2">
      <c r="B65">
        <v>0.75</v>
      </c>
      <c r="C65">
        <f t="shared" si="14"/>
        <v>0.25</v>
      </c>
      <c r="D65">
        <f t="shared" ref="D65:D68" si="16">(B65*$E$26)+(C65*$F$3)</f>
        <v>6.1198125835376569</v>
      </c>
      <c r="E65">
        <f t="shared" si="15"/>
        <v>7.6089225750197089</v>
      </c>
    </row>
    <row r="66" spans="1:7" x14ac:dyDescent="0.2">
      <c r="B66">
        <v>1</v>
      </c>
      <c r="C66">
        <f t="shared" si="14"/>
        <v>0</v>
      </c>
      <c r="D66">
        <f t="shared" si="16"/>
        <v>7.1597501113835431</v>
      </c>
      <c r="E66">
        <f t="shared" si="15"/>
        <v>10.145230100026279</v>
      </c>
    </row>
    <row r="67" spans="1:7" x14ac:dyDescent="0.2">
      <c r="B67">
        <v>1.25</v>
      </c>
      <c r="C67">
        <f t="shared" si="14"/>
        <v>-0.25</v>
      </c>
      <c r="D67">
        <f t="shared" si="16"/>
        <v>8.1996876392294293</v>
      </c>
      <c r="E67">
        <f t="shared" si="15"/>
        <v>12.681537625032849</v>
      </c>
    </row>
    <row r="68" spans="1:7" x14ac:dyDescent="0.2">
      <c r="B68">
        <v>1.5</v>
      </c>
      <c r="C68">
        <f t="shared" si="14"/>
        <v>-0.5</v>
      </c>
      <c r="D68">
        <f t="shared" si="16"/>
        <v>9.2396251670753138</v>
      </c>
      <c r="E68">
        <f t="shared" si="15"/>
        <v>15.217845150039418</v>
      </c>
    </row>
    <row r="74" spans="1:7" x14ac:dyDescent="0.2">
      <c r="A74" t="s">
        <v>22</v>
      </c>
    </row>
    <row r="76" spans="1:7" x14ac:dyDescent="0.2">
      <c r="A76" s="7" t="s">
        <v>24</v>
      </c>
      <c r="B76" s="7"/>
      <c r="C76" t="s">
        <v>25</v>
      </c>
      <c r="D76" t="s">
        <v>27</v>
      </c>
      <c r="E76" t="s">
        <v>9</v>
      </c>
      <c r="F76" t="s">
        <v>10</v>
      </c>
      <c r="G76" t="s">
        <v>11</v>
      </c>
    </row>
    <row r="77" spans="1:7" x14ac:dyDescent="0.2">
      <c r="A77" s="6">
        <v>0.05</v>
      </c>
      <c r="B77" s="7"/>
      <c r="C77" s="2">
        <f>1-A77</f>
        <v>0.95</v>
      </c>
      <c r="D77" s="2">
        <f>SUM(A77:C77)</f>
        <v>1</v>
      </c>
      <c r="E77">
        <f>A77*A79*A3+A77*B79*C3+C77*F3</f>
        <v>3.2079875055691769</v>
      </c>
      <c r="F77">
        <f>A77*F26</f>
        <v>0.50726150500131395</v>
      </c>
      <c r="G77">
        <f>(E77-F3)/F77</f>
        <v>0.41002028247469346</v>
      </c>
    </row>
    <row r="78" spans="1:7" x14ac:dyDescent="0.2">
      <c r="A78" t="s">
        <v>23</v>
      </c>
      <c r="B78" t="s">
        <v>26</v>
      </c>
    </row>
    <row r="79" spans="1:7" x14ac:dyDescent="0.2">
      <c r="A79" s="2">
        <f>B26</f>
        <v>0.4319500222767087</v>
      </c>
      <c r="B79" s="2">
        <f>C26</f>
        <v>0.56804997772329124</v>
      </c>
    </row>
  </sheetData>
  <mergeCells count="7">
    <mergeCell ref="A77:B77"/>
    <mergeCell ref="A1:E1"/>
    <mergeCell ref="B6:C6"/>
    <mergeCell ref="B29:C29"/>
    <mergeCell ref="B46:C46"/>
    <mergeCell ref="B60:C60"/>
    <mergeCell ref="A76:B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P. Balsamo</dc:creator>
  <cp:lastModifiedBy>Vincenzo P. Balsamo</cp:lastModifiedBy>
  <dcterms:created xsi:type="dcterms:W3CDTF">2023-12-19T00:09:18Z</dcterms:created>
  <dcterms:modified xsi:type="dcterms:W3CDTF">2024-01-19T03:40:45Z</dcterms:modified>
</cp:coreProperties>
</file>