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Gosselin\Desktop\MDA\MDA\FISH_BOWL\FISH_BOWL_V1\power_budget\"/>
    </mc:Choice>
  </mc:AlternateContent>
  <xr:revisionPtr revIDLastSave="0" documentId="13_ncr:1_{2998BF34-410D-4259-830D-3465D32770D9}" xr6:coauthVersionLast="47" xr6:coauthVersionMax="47" xr10:uidLastSave="{00000000-0000-0000-0000-000000000000}"/>
  <bookViews>
    <workbookView xWindow="-108" yWindow="-108" windowWidth="23256" windowHeight="12576" xr2:uid="{1DBCC6AD-7DF6-405E-BC9C-23DF9360F44B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2" l="1"/>
  <c r="R47" i="2"/>
  <c r="S47" i="2" s="1"/>
  <c r="T47" i="2" s="1"/>
  <c r="U47" i="2" s="1"/>
  <c r="V47" i="2" s="1"/>
  <c r="W47" i="2" s="1"/>
  <c r="X47" i="2" s="1"/>
  <c r="Y47" i="2" s="1"/>
  <c r="Z47" i="2" s="1"/>
  <c r="AA47" i="2" s="1"/>
  <c r="B31" i="2"/>
  <c r="B26" i="2"/>
  <c r="B32" i="2" s="1"/>
  <c r="B36" i="2" s="1"/>
  <c r="B18" i="2"/>
  <c r="F17" i="2"/>
  <c r="F16" i="2"/>
  <c r="F15" i="2"/>
  <c r="F14" i="2"/>
  <c r="B7" i="2"/>
  <c r="B9" i="2" s="1"/>
  <c r="F5" i="2"/>
  <c r="F4" i="2"/>
  <c r="G50" i="1"/>
  <c r="F50" i="1"/>
  <c r="E50" i="1"/>
  <c r="D50" i="1"/>
  <c r="S47" i="1"/>
  <c r="T47" i="1" s="1"/>
  <c r="U47" i="1" s="1"/>
  <c r="V47" i="1" s="1"/>
  <c r="W47" i="1" s="1"/>
  <c r="X47" i="1" s="1"/>
  <c r="Y47" i="1" s="1"/>
  <c r="Z47" i="1" s="1"/>
  <c r="AA47" i="1" s="1"/>
  <c r="R47" i="1"/>
  <c r="B18" i="1"/>
  <c r="F5" i="1"/>
  <c r="F4" i="1"/>
  <c r="B31" i="1"/>
  <c r="F14" i="1"/>
  <c r="B26" i="1"/>
  <c r="F17" i="1"/>
  <c r="F16" i="1"/>
  <c r="F15" i="1"/>
  <c r="B7" i="1"/>
  <c r="B9" i="1" s="1"/>
  <c r="H50" i="1" s="1"/>
  <c r="I50" i="1" s="1"/>
  <c r="J50" i="1" s="1"/>
  <c r="F18" i="2" l="1"/>
  <c r="D50" i="2" s="1"/>
  <c r="F9" i="2"/>
  <c r="D49" i="2"/>
  <c r="F9" i="1"/>
  <c r="I43" i="1" s="1"/>
  <c r="D49" i="1" s="1"/>
  <c r="F18" i="1"/>
  <c r="I18" i="1" s="1"/>
  <c r="I19" i="1" s="1"/>
  <c r="B32" i="1"/>
  <c r="I34" i="1"/>
  <c r="E50" i="2" l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I37" i="2" s="1"/>
  <c r="J37" i="2"/>
  <c r="I18" i="2"/>
  <c r="I19" i="2" s="1"/>
  <c r="E49" i="2"/>
  <c r="F49" i="2" s="1"/>
  <c r="G49" i="2" s="1"/>
  <c r="H49" i="2" s="1"/>
  <c r="I49" i="2" s="1"/>
  <c r="J49" i="2" s="1"/>
  <c r="B36" i="1"/>
  <c r="I40" i="1" s="1"/>
  <c r="K50" i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E49" i="1"/>
  <c r="F49" i="1" s="1"/>
  <c r="G49" i="1" s="1"/>
  <c r="H49" i="1" s="1"/>
  <c r="I49" i="1" s="1"/>
  <c r="J49" i="1" s="1"/>
  <c r="T41" i="1"/>
  <c r="I40" i="2" l="1"/>
  <c r="I41" i="2" s="1"/>
  <c r="K49" i="2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K49" i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S41" i="1"/>
  <c r="S42" i="1" s="1"/>
  <c r="V42" i="1" s="1"/>
  <c r="T46" i="1" s="1"/>
</calcChain>
</file>

<file path=xl/sharedStrings.xml><?xml version="1.0" encoding="utf-8"?>
<sst xmlns="http://schemas.openxmlformats.org/spreadsheetml/2006/main" count="214" uniqueCount="59">
  <si>
    <t>Power_budget_v1</t>
  </si>
  <si>
    <t>consumption</t>
  </si>
  <si>
    <t>W</t>
  </si>
  <si>
    <t>V</t>
  </si>
  <si>
    <t>A</t>
  </si>
  <si>
    <t>1x laser</t>
  </si>
  <si>
    <t>10x laser</t>
  </si>
  <si>
    <t>Battery power</t>
  </si>
  <si>
    <t>Ah</t>
  </si>
  <si>
    <t>2nd battery</t>
  </si>
  <si>
    <t>1st battery</t>
  </si>
  <si>
    <t>3rd battery</t>
  </si>
  <si>
    <t xml:space="preserve">total </t>
  </si>
  <si>
    <t>discharge time</t>
  </si>
  <si>
    <t>hours</t>
  </si>
  <si>
    <t>days</t>
  </si>
  <si>
    <t>Wh</t>
  </si>
  <si>
    <t>indoor light1</t>
  </si>
  <si>
    <t>indoor light2</t>
  </si>
  <si>
    <t>total</t>
  </si>
  <si>
    <t>h</t>
  </si>
  <si>
    <t>Sun light hours (prime time)</t>
  </si>
  <si>
    <t>NO SUN AT ALL</t>
  </si>
  <si>
    <t>WITH SUN</t>
  </si>
  <si>
    <t>hours in a day</t>
  </si>
  <si>
    <t>%of sunlight per day</t>
  </si>
  <si>
    <t>%</t>
  </si>
  <si>
    <t>Average solar output per day</t>
  </si>
  <si>
    <t>Solar Panels</t>
  </si>
  <si>
    <t>discharge time of the system</t>
  </si>
  <si>
    <t>Function of the discharge :</t>
  </si>
  <si>
    <t xml:space="preserve">Power in the </t>
  </si>
  <si>
    <t>Arduino due</t>
  </si>
  <si>
    <t>solar pannel1-2-3-4</t>
  </si>
  <si>
    <t>solar pannel5-6</t>
  </si>
  <si>
    <t>Battery charging time ( hour ) = Battery capacity ( In Ah ) / Current supplied ( In A )</t>
  </si>
  <si>
    <t>Current suppplied by solar panel</t>
  </si>
  <si>
    <t>Battery charging time</t>
  </si>
  <si>
    <t>Battery discharging time = Battery capacity ( In Ah ) / Current drawn from battery ( In A )</t>
  </si>
  <si>
    <t xml:space="preserve">Battery discharging time </t>
  </si>
  <si>
    <t>total current pulled</t>
  </si>
  <si>
    <t>x</t>
  </si>
  <si>
    <t>v</t>
  </si>
  <si>
    <t>Battery life in hours</t>
  </si>
  <si>
    <t>*extra_batteries(1x 100AH)</t>
  </si>
  <si>
    <t>time of the day</t>
  </si>
  <si>
    <t>8h00</t>
  </si>
  <si>
    <t>12h00</t>
  </si>
  <si>
    <t>16h00</t>
  </si>
  <si>
    <t>20h00</t>
  </si>
  <si>
    <t>0h00</t>
  </si>
  <si>
    <t>4h00</t>
  </si>
  <si>
    <t>&gt;</t>
  </si>
  <si>
    <t>percent discharge</t>
  </si>
  <si>
    <t>hours to fully charge the battery</t>
  </si>
  <si>
    <t>Current measuring</t>
  </si>
  <si>
    <t>Battery capacity in Wh</t>
  </si>
  <si>
    <t>Discharge time</t>
  </si>
  <si>
    <t>battery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</si>
</sst>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6600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2" fillId="0" borderId="0" xfId="0" applyFont="1"/>
    <xf numFmtId="0" fontId="1" fillId="0" borderId="0" xfId="0" applyFon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12" xfId="0" applyFill="1" applyBorder="1"/>
    <xf numFmtId="0" fontId="0" fillId="4" borderId="1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(2)'!$B$50</c:f>
              <c:strCache>
                <c:ptCount val="1"/>
                <c:pt idx="0">
                  <c:v>Battery capacity in 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(2)'!$D$50:$AA$50</c:f>
              <c:numCache>
                <c:formatCode>General</c:formatCode>
                <c:ptCount val="24"/>
                <c:pt idx="0">
                  <c:v>2880</c:v>
                </c:pt>
                <c:pt idx="1">
                  <c:v>2880</c:v>
                </c:pt>
                <c:pt idx="2">
                  <c:v>2880</c:v>
                </c:pt>
                <c:pt idx="3">
                  <c:v>2880</c:v>
                </c:pt>
                <c:pt idx="4">
                  <c:v>2828.9450000000002</c:v>
                </c:pt>
                <c:pt idx="5">
                  <c:v>2777.8900000000003</c:v>
                </c:pt>
                <c:pt idx="6">
                  <c:v>2726.8350000000005</c:v>
                </c:pt>
                <c:pt idx="7">
                  <c:v>2759.1133333333337</c:v>
                </c:pt>
                <c:pt idx="8">
                  <c:v>2791.3916666666669</c:v>
                </c:pt>
                <c:pt idx="9">
                  <c:v>2823.67</c:v>
                </c:pt>
                <c:pt idx="10">
                  <c:v>2772.6150000000002</c:v>
                </c:pt>
                <c:pt idx="11">
                  <c:v>2721.5600000000004</c:v>
                </c:pt>
                <c:pt idx="12">
                  <c:v>2670.5050000000006</c:v>
                </c:pt>
                <c:pt idx="13">
                  <c:v>2702.7833333333338</c:v>
                </c:pt>
                <c:pt idx="14">
                  <c:v>2735.061666666667</c:v>
                </c:pt>
                <c:pt idx="15">
                  <c:v>2767.34</c:v>
                </c:pt>
                <c:pt idx="16">
                  <c:v>2716.2850000000003</c:v>
                </c:pt>
                <c:pt idx="17">
                  <c:v>2665.2300000000005</c:v>
                </c:pt>
                <c:pt idx="18">
                  <c:v>2614.1750000000006</c:v>
                </c:pt>
                <c:pt idx="19">
                  <c:v>2646.4533333333338</c:v>
                </c:pt>
                <c:pt idx="20">
                  <c:v>2678.731666666667</c:v>
                </c:pt>
                <c:pt idx="21">
                  <c:v>2711.01</c:v>
                </c:pt>
                <c:pt idx="22">
                  <c:v>2659.9550000000004</c:v>
                </c:pt>
                <c:pt idx="23">
                  <c:v>2608.9000000000005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C-46A0-BDE9-370AAFFC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47944"/>
        <c:axId val="483044336"/>
      </c:lineChart>
      <c:catAx>
        <c:axId val="48304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4336"/>
        <c:crosses val="autoZero"/>
        <c:auto val="1"/>
        <c:lblAlgn val="ctr"/>
        <c:lblOffset val="100"/>
        <c:noMultiLvlLbl val="0"/>
      </c:catAx>
      <c:valAx>
        <c:axId val="4830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580358996027966E-2"/>
          <c:y val="0.10547276344448799"/>
          <c:w val="0.96021713652926433"/>
          <c:h val="0.83733000257497814"/>
        </c:manualLayout>
      </c:layout>
      <c:lineChart>
        <c:grouping val="standard"/>
        <c:varyColors val="0"/>
        <c:ser>
          <c:idx val="0"/>
          <c:order val="0"/>
          <c:tx>
            <c:v>Battery life in hours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Sheet1!$D$47:$AA$47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Sheet1!$D$49:$AA$49</c:f>
              <c:numCache>
                <c:formatCode>General</c:formatCode>
                <c:ptCount val="24"/>
                <c:pt idx="0">
                  <c:v>67.732831608654749</c:v>
                </c:pt>
                <c:pt idx="1">
                  <c:v>67.732831608654749</c:v>
                </c:pt>
                <c:pt idx="2">
                  <c:v>67.732831608654749</c:v>
                </c:pt>
                <c:pt idx="3">
                  <c:v>63.732831608654749</c:v>
                </c:pt>
                <c:pt idx="4">
                  <c:v>59.732831608654749</c:v>
                </c:pt>
                <c:pt idx="5">
                  <c:v>55.732831608654749</c:v>
                </c:pt>
                <c:pt idx="6">
                  <c:v>51.732831608654749</c:v>
                </c:pt>
                <c:pt idx="7">
                  <c:v>55.732831608654749</c:v>
                </c:pt>
                <c:pt idx="8">
                  <c:v>59.732831608654749</c:v>
                </c:pt>
                <c:pt idx="9">
                  <c:v>59.732831608654749</c:v>
                </c:pt>
                <c:pt idx="10">
                  <c:v>55.732831608654749</c:v>
                </c:pt>
                <c:pt idx="11">
                  <c:v>51.732831608654749</c:v>
                </c:pt>
                <c:pt idx="12">
                  <c:v>51.732831608654749</c:v>
                </c:pt>
                <c:pt idx="13">
                  <c:v>55.732831608654749</c:v>
                </c:pt>
                <c:pt idx="14">
                  <c:v>59.732831608654749</c:v>
                </c:pt>
                <c:pt idx="15">
                  <c:v>59.732831608654749</c:v>
                </c:pt>
                <c:pt idx="16">
                  <c:v>55.732831608654749</c:v>
                </c:pt>
                <c:pt idx="17">
                  <c:v>51.732831608654749</c:v>
                </c:pt>
                <c:pt idx="18">
                  <c:v>51.732831608654749</c:v>
                </c:pt>
                <c:pt idx="19">
                  <c:v>55.732831608654749</c:v>
                </c:pt>
                <c:pt idx="20">
                  <c:v>59.732831608654749</c:v>
                </c:pt>
                <c:pt idx="21">
                  <c:v>59.732831608654749</c:v>
                </c:pt>
                <c:pt idx="22">
                  <c:v>55.732831608654749</c:v>
                </c:pt>
                <c:pt idx="23">
                  <c:v>51.732831608654749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3-4BFB-9180-1FBB0AF5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05064"/>
        <c:axId val="479498832"/>
      </c:lineChart>
      <c:catAx>
        <c:axId val="47950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98832"/>
        <c:crosses val="autoZero"/>
        <c:auto val="1"/>
        <c:lblAlgn val="ctr"/>
        <c:lblOffset val="100"/>
        <c:noMultiLvlLbl val="0"/>
      </c:catAx>
      <c:valAx>
        <c:axId val="4794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0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Battery capacity in 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Sheet1!$D$50:$AA$50</c:f>
              <c:numCache>
                <c:formatCode>General</c:formatCode>
                <c:ptCount val="24"/>
                <c:pt idx="0">
                  <c:v>2880</c:v>
                </c:pt>
                <c:pt idx="1">
                  <c:v>2880</c:v>
                </c:pt>
                <c:pt idx="2">
                  <c:v>2880</c:v>
                </c:pt>
                <c:pt idx="3">
                  <c:v>2880</c:v>
                </c:pt>
                <c:pt idx="4">
                  <c:v>2838.9450000000002</c:v>
                </c:pt>
                <c:pt idx="5">
                  <c:v>2797.8900000000003</c:v>
                </c:pt>
                <c:pt idx="6">
                  <c:v>2756.8350000000005</c:v>
                </c:pt>
                <c:pt idx="7">
                  <c:v>2799.1133333333337</c:v>
                </c:pt>
                <c:pt idx="8">
                  <c:v>2841.3916666666669</c:v>
                </c:pt>
                <c:pt idx="9">
                  <c:v>2883.67</c:v>
                </c:pt>
                <c:pt idx="10">
                  <c:v>2842.6150000000002</c:v>
                </c:pt>
                <c:pt idx="11">
                  <c:v>2801.5600000000004</c:v>
                </c:pt>
                <c:pt idx="12">
                  <c:v>2760.5050000000006</c:v>
                </c:pt>
                <c:pt idx="13">
                  <c:v>2802.7833333333338</c:v>
                </c:pt>
                <c:pt idx="14">
                  <c:v>2845.061666666667</c:v>
                </c:pt>
                <c:pt idx="15">
                  <c:v>2887.34</c:v>
                </c:pt>
                <c:pt idx="16">
                  <c:v>2846.2850000000003</c:v>
                </c:pt>
                <c:pt idx="17">
                  <c:v>2805.2300000000005</c:v>
                </c:pt>
                <c:pt idx="18">
                  <c:v>2764.1750000000006</c:v>
                </c:pt>
                <c:pt idx="19">
                  <c:v>2806.4533333333338</c:v>
                </c:pt>
                <c:pt idx="20">
                  <c:v>2848.731666666667</c:v>
                </c:pt>
                <c:pt idx="21">
                  <c:v>2891.01</c:v>
                </c:pt>
                <c:pt idx="22">
                  <c:v>2849.9550000000004</c:v>
                </c:pt>
                <c:pt idx="23">
                  <c:v>2808.9000000000005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8-47F6-95C7-B8463A4B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47944"/>
        <c:axId val="483044336"/>
      </c:lineChart>
      <c:catAx>
        <c:axId val="48304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4336"/>
        <c:crosses val="autoZero"/>
        <c:auto val="1"/>
        <c:lblAlgn val="ctr"/>
        <c:lblOffset val="100"/>
        <c:noMultiLvlLbl val="0"/>
      </c:catAx>
      <c:valAx>
        <c:axId val="4830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420831</xdr:colOff>
      <xdr:row>1</xdr:row>
      <xdr:rowOff>121229</xdr:rowOff>
    </xdr:from>
    <xdr:to>
      <xdr:col>38</xdr:col>
      <xdr:colOff>95253</xdr:colOff>
      <xdr:row>44</xdr:row>
      <xdr:rowOff>93520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DCA28-3AA9-4C29-AEE3-F79FD9E0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235528</xdr:colOff>
      <xdr:row>1</xdr:row>
      <xdr:rowOff>142255</xdr:rowOff>
    </xdr:from>
    <xdr:to>
      <xdr:col>28</xdr:col>
      <xdr:colOff>426027</xdr:colOff>
      <xdr:row>27</xdr:row>
      <xdr:rowOff>41564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9B91B-6767-B260-3365-4E6CE25B5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83129</xdr:rowOff>
    </xdr:from>
    <xdr:to>
      <xdr:col>32</xdr:col>
      <xdr:colOff>474522</xdr:colOff>
      <xdr:row>44</xdr:row>
      <xdr:rowOff>55420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8C8C4-9544-2FD7-0B6B-A894EDBC5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DF21-2449-4D5A-9C1E-229184D3705F}">
  <dimension ref="A1:AA50"/>
  <sheetViews>
    <sheetView tabSelected="1" zoomScale="55" zoomScaleNormal="55" workbookViewId="0">
      <selection activeCell="B15" sqref="B15"/>
    </sheetView>
  </sheetViews>
  <sheetFormatPr defaultRowHeight="14.4" x14ac:dyDescent="0.3"/>
  <cols>
    <col min="1" max="1" width="39.109375" customWidth="1"/>
    <col min="2" max="2" width="21.6640625" customWidth="1"/>
    <col min="3" max="3" width="7.6640625" customWidth="1"/>
    <col min="5" max="5" width="11" customWidth="1"/>
    <col min="8" max="8" width="15.109375" customWidth="1"/>
    <col min="9" max="9" width="11.7773437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t="s">
        <v>17</v>
      </c>
      <c r="B4">
        <v>25</v>
      </c>
      <c r="C4" t="s">
        <v>2</v>
      </c>
      <c r="D4">
        <v>12</v>
      </c>
      <c r="E4" t="s">
        <v>3</v>
      </c>
      <c r="F4">
        <f>B4/D4</f>
        <v>2.0833333333333335</v>
      </c>
      <c r="G4" t="s">
        <v>4</v>
      </c>
    </row>
    <row r="5" spans="1:7" x14ac:dyDescent="0.3">
      <c r="A5" t="s">
        <v>18</v>
      </c>
      <c r="B5">
        <v>25</v>
      </c>
      <c r="C5" t="s">
        <v>2</v>
      </c>
      <c r="D5">
        <v>12</v>
      </c>
      <c r="E5" t="s">
        <v>3</v>
      </c>
      <c r="F5">
        <f>B5/D5</f>
        <v>2.0833333333333335</v>
      </c>
      <c r="G5" t="s">
        <v>4</v>
      </c>
    </row>
    <row r="6" spans="1:7" x14ac:dyDescent="0.3">
      <c r="A6" t="s">
        <v>5</v>
      </c>
      <c r="B6">
        <v>5.0000000000000001E-3</v>
      </c>
      <c r="C6" t="s">
        <v>2</v>
      </c>
      <c r="F6">
        <v>0.01</v>
      </c>
      <c r="G6" t="s">
        <v>4</v>
      </c>
    </row>
    <row r="7" spans="1:7" x14ac:dyDescent="0.3">
      <c r="A7" t="s">
        <v>6</v>
      </c>
      <c r="B7">
        <f>10*B6</f>
        <v>0.05</v>
      </c>
      <c r="C7" t="s">
        <v>2</v>
      </c>
      <c r="D7">
        <v>5</v>
      </c>
      <c r="E7" t="s">
        <v>3</v>
      </c>
      <c r="F7">
        <v>0.1</v>
      </c>
      <c r="G7" t="s">
        <v>4</v>
      </c>
    </row>
    <row r="8" spans="1:7" ht="15" thickBot="1" x14ac:dyDescent="0.35">
      <c r="A8" t="s">
        <v>32</v>
      </c>
      <c r="B8">
        <v>1</v>
      </c>
      <c r="C8" t="s">
        <v>2</v>
      </c>
      <c r="D8">
        <v>9</v>
      </c>
      <c r="E8" t="s">
        <v>3</v>
      </c>
      <c r="F8">
        <v>0.1</v>
      </c>
      <c r="G8" t="s">
        <v>4</v>
      </c>
    </row>
    <row r="9" spans="1:7" ht="15" thickBot="1" x14ac:dyDescent="0.35">
      <c r="B9" s="1">
        <f>SUM(B4:B8)</f>
        <v>51.055</v>
      </c>
      <c r="C9" t="s">
        <v>2</v>
      </c>
      <c r="E9" s="23" t="s">
        <v>40</v>
      </c>
      <c r="F9" s="24">
        <f>SUM(F4:F8)</f>
        <v>4.376666666666666</v>
      </c>
      <c r="G9" s="25" t="s">
        <v>4</v>
      </c>
    </row>
    <row r="12" spans="1:7" x14ac:dyDescent="0.3">
      <c r="A12" t="s">
        <v>7</v>
      </c>
    </row>
    <row r="14" spans="1:7" x14ac:dyDescent="0.3">
      <c r="A14" t="s">
        <v>44</v>
      </c>
      <c r="B14">
        <v>100</v>
      </c>
      <c r="C14" t="s">
        <v>8</v>
      </c>
      <c r="D14">
        <v>12</v>
      </c>
      <c r="E14" t="s">
        <v>3</v>
      </c>
      <c r="F14">
        <f>D14*B14</f>
        <v>1200</v>
      </c>
    </row>
    <row r="15" spans="1:7" x14ac:dyDescent="0.3">
      <c r="A15" t="s">
        <v>10</v>
      </c>
      <c r="B15" s="2">
        <v>20</v>
      </c>
      <c r="C15" t="s">
        <v>8</v>
      </c>
      <c r="D15">
        <v>12</v>
      </c>
      <c r="E15" t="s">
        <v>3</v>
      </c>
      <c r="F15">
        <f>D15*B15</f>
        <v>240</v>
      </c>
      <c r="G15" t="s">
        <v>16</v>
      </c>
    </row>
    <row r="16" spans="1:7" ht="15" thickBot="1" x14ac:dyDescent="0.35">
      <c r="A16" t="s">
        <v>9</v>
      </c>
      <c r="B16" s="2">
        <v>20</v>
      </c>
      <c r="C16" t="s">
        <v>8</v>
      </c>
      <c r="D16">
        <v>12</v>
      </c>
      <c r="E16" t="s">
        <v>3</v>
      </c>
      <c r="F16">
        <f>D16*B16</f>
        <v>240</v>
      </c>
      <c r="G16" t="s">
        <v>16</v>
      </c>
    </row>
    <row r="17" spans="1:10" ht="15" thickBot="1" x14ac:dyDescent="0.35">
      <c r="A17" t="s">
        <v>11</v>
      </c>
      <c r="B17" s="2">
        <v>100</v>
      </c>
      <c r="C17" t="s">
        <v>8</v>
      </c>
      <c r="D17">
        <v>12</v>
      </c>
      <c r="E17" t="s">
        <v>3</v>
      </c>
      <c r="F17">
        <f>D17*B17</f>
        <v>1200</v>
      </c>
      <c r="G17" t="s">
        <v>16</v>
      </c>
      <c r="H17" s="12" t="s">
        <v>22</v>
      </c>
      <c r="I17" s="13"/>
      <c r="J17" s="14"/>
    </row>
    <row r="18" spans="1:10" ht="15" thickBot="1" x14ac:dyDescent="0.35">
      <c r="A18" t="s">
        <v>12</v>
      </c>
      <c r="B18" s="3">
        <f>SUM(B14:B17)</f>
        <v>240</v>
      </c>
      <c r="C18" t="s">
        <v>8</v>
      </c>
      <c r="F18" s="1">
        <f>SUM(F14:F17)</f>
        <v>2880</v>
      </c>
      <c r="G18" t="s">
        <v>16</v>
      </c>
      <c r="H18" s="15" t="s">
        <v>13</v>
      </c>
      <c r="I18" s="16">
        <f>F18/B9</f>
        <v>56.409754186661445</v>
      </c>
      <c r="J18" s="17" t="s">
        <v>14</v>
      </c>
    </row>
    <row r="19" spans="1:10" ht="15" thickBot="1" x14ac:dyDescent="0.35">
      <c r="H19" s="18" t="s">
        <v>13</v>
      </c>
      <c r="I19" s="19">
        <f>I18/24</f>
        <v>2.3504064244442269</v>
      </c>
      <c r="J19" s="20" t="s">
        <v>15</v>
      </c>
    </row>
    <row r="22" spans="1:10" ht="15" thickBot="1" x14ac:dyDescent="0.35"/>
    <row r="23" spans="1:10" x14ac:dyDescent="0.3">
      <c r="A23" s="4" t="s">
        <v>28</v>
      </c>
      <c r="B23" s="5"/>
      <c r="C23" s="6"/>
    </row>
    <row r="24" spans="1:10" x14ac:dyDescent="0.3">
      <c r="A24" s="7" t="s">
        <v>33</v>
      </c>
      <c r="B24" s="8">
        <v>400</v>
      </c>
      <c r="C24" s="9" t="s">
        <v>2</v>
      </c>
    </row>
    <row r="25" spans="1:10" ht="15" thickBot="1" x14ac:dyDescent="0.35">
      <c r="A25" s="7" t="s">
        <v>34</v>
      </c>
      <c r="B25" s="8">
        <v>0</v>
      </c>
      <c r="C25" s="9" t="s">
        <v>2</v>
      </c>
    </row>
    <row r="26" spans="1:10" ht="15" thickBot="1" x14ac:dyDescent="0.35">
      <c r="A26" s="7" t="s">
        <v>19</v>
      </c>
      <c r="B26" s="1">
        <f>SUM(B24:B25)</f>
        <v>400</v>
      </c>
      <c r="C26" s="9" t="s">
        <v>2</v>
      </c>
    </row>
    <row r="27" spans="1:10" x14ac:dyDescent="0.3">
      <c r="A27" s="7"/>
      <c r="B27" s="8"/>
      <c r="C27" s="9"/>
    </row>
    <row r="28" spans="1:10" x14ac:dyDescent="0.3">
      <c r="A28" s="7"/>
      <c r="B28" s="8"/>
      <c r="C28" s="9"/>
    </row>
    <row r="29" spans="1:10" x14ac:dyDescent="0.3">
      <c r="A29" s="7" t="s">
        <v>21</v>
      </c>
      <c r="B29" s="8">
        <v>5</v>
      </c>
      <c r="C29" s="9" t="s">
        <v>20</v>
      </c>
    </row>
    <row r="30" spans="1:10" x14ac:dyDescent="0.3">
      <c r="A30" s="7" t="s">
        <v>24</v>
      </c>
      <c r="B30" s="8">
        <v>24</v>
      </c>
      <c r="C30" s="9" t="s">
        <v>20</v>
      </c>
    </row>
    <row r="31" spans="1:10" ht="15" thickBot="1" x14ac:dyDescent="0.35">
      <c r="A31" s="7" t="s">
        <v>25</v>
      </c>
      <c r="B31" s="8">
        <f>B29/B30*100</f>
        <v>20.833333333333336</v>
      </c>
      <c r="C31" s="9" t="s">
        <v>26</v>
      </c>
    </row>
    <row r="32" spans="1:10" ht="15" thickBot="1" x14ac:dyDescent="0.35">
      <c r="A32" s="10" t="s">
        <v>27</v>
      </c>
      <c r="B32" s="1">
        <f>B26*B31/100</f>
        <v>83.333333333333343</v>
      </c>
      <c r="C32" s="11" t="s">
        <v>2</v>
      </c>
    </row>
    <row r="36" spans="1:27" x14ac:dyDescent="0.3">
      <c r="A36" t="s">
        <v>36</v>
      </c>
      <c r="B36">
        <f>B32/12</f>
        <v>6.9444444444444455</v>
      </c>
      <c r="C36" t="s">
        <v>4</v>
      </c>
    </row>
    <row r="37" spans="1:27" x14ac:dyDescent="0.3">
      <c r="I37">
        <f>D50-AA50</f>
        <v>271.09999999999945</v>
      </c>
      <c r="J37">
        <f>D50</f>
        <v>2880</v>
      </c>
      <c r="K37" t="s">
        <v>58</v>
      </c>
    </row>
    <row r="38" spans="1:27" ht="15" thickBot="1" x14ac:dyDescent="0.35">
      <c r="I38">
        <f>4*24</f>
        <v>96</v>
      </c>
    </row>
    <row r="39" spans="1:27" x14ac:dyDescent="0.3">
      <c r="H39" s="37" t="s">
        <v>23</v>
      </c>
      <c r="I39" s="38"/>
      <c r="J39" s="39"/>
    </row>
    <row r="40" spans="1:27" x14ac:dyDescent="0.3">
      <c r="B40">
        <v>1.78</v>
      </c>
      <c r="C40" t="s">
        <v>4</v>
      </c>
      <c r="D40" t="s">
        <v>55</v>
      </c>
      <c r="H40" s="40" t="s">
        <v>57</v>
      </c>
      <c r="I40" s="41">
        <f>I38*J37/I37</f>
        <v>1019.8450756178553</v>
      </c>
      <c r="J40" s="42" t="s">
        <v>14</v>
      </c>
    </row>
    <row r="41" spans="1:27" ht="15" thickBot="1" x14ac:dyDescent="0.35">
      <c r="H41" s="43" t="s">
        <v>57</v>
      </c>
      <c r="I41" s="44">
        <f>I40/24</f>
        <v>42.493544817410637</v>
      </c>
      <c r="J41" s="45" t="s">
        <v>15</v>
      </c>
    </row>
    <row r="42" spans="1:27" x14ac:dyDescent="0.3">
      <c r="H42" s="22"/>
    </row>
    <row r="47" spans="1:27" ht="15" thickBot="1" x14ac:dyDescent="0.35"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  <c r="M47">
        <v>10</v>
      </c>
      <c r="N47">
        <v>11</v>
      </c>
      <c r="O47">
        <v>12</v>
      </c>
      <c r="P47">
        <v>13</v>
      </c>
      <c r="Q47">
        <v>14</v>
      </c>
      <c r="R47">
        <f>Q47+1</f>
        <v>15</v>
      </c>
      <c r="S47">
        <f t="shared" ref="S47:AA47" si="0">R47+1</f>
        <v>16</v>
      </c>
      <c r="T47">
        <f t="shared" si="0"/>
        <v>17</v>
      </c>
      <c r="U47">
        <f t="shared" si="0"/>
        <v>18</v>
      </c>
      <c r="V47">
        <f t="shared" si="0"/>
        <v>19</v>
      </c>
      <c r="W47">
        <f t="shared" si="0"/>
        <v>20</v>
      </c>
      <c r="X47">
        <f t="shared" si="0"/>
        <v>21</v>
      </c>
      <c r="Y47">
        <f t="shared" si="0"/>
        <v>22</v>
      </c>
      <c r="Z47">
        <f t="shared" si="0"/>
        <v>23</v>
      </c>
      <c r="AA47">
        <f t="shared" si="0"/>
        <v>24</v>
      </c>
    </row>
    <row r="48" spans="1:27" ht="15" thickBot="1" x14ac:dyDescent="0.35">
      <c r="A48" s="26" t="s">
        <v>41</v>
      </c>
      <c r="B48" s="27" t="s">
        <v>45</v>
      </c>
      <c r="C48" s="27"/>
      <c r="D48" s="27" t="s">
        <v>46</v>
      </c>
      <c r="E48" s="27" t="s">
        <v>47</v>
      </c>
      <c r="F48" s="27" t="s">
        <v>48</v>
      </c>
      <c r="G48" s="27" t="s">
        <v>49</v>
      </c>
      <c r="H48" s="27" t="s">
        <v>50</v>
      </c>
      <c r="I48" s="27" t="s">
        <v>51</v>
      </c>
      <c r="J48" s="27" t="s">
        <v>46</v>
      </c>
      <c r="K48" s="27" t="s">
        <v>47</v>
      </c>
      <c r="L48" s="27" t="s">
        <v>48</v>
      </c>
      <c r="M48" s="27" t="s">
        <v>49</v>
      </c>
      <c r="N48" s="27" t="s">
        <v>50</v>
      </c>
      <c r="O48" s="28" t="s">
        <v>51</v>
      </c>
      <c r="P48" s="27" t="s">
        <v>46</v>
      </c>
      <c r="Q48" s="27" t="s">
        <v>47</v>
      </c>
      <c r="R48" s="27" t="s">
        <v>48</v>
      </c>
      <c r="S48" s="27" t="s">
        <v>49</v>
      </c>
      <c r="T48" s="27" t="s">
        <v>50</v>
      </c>
      <c r="U48" s="27" t="s">
        <v>51</v>
      </c>
      <c r="V48" s="27" t="s">
        <v>46</v>
      </c>
      <c r="W48" s="27" t="s">
        <v>47</v>
      </c>
      <c r="X48" s="27" t="s">
        <v>48</v>
      </c>
      <c r="Y48" s="27" t="s">
        <v>49</v>
      </c>
      <c r="Z48" s="27" t="s">
        <v>50</v>
      </c>
      <c r="AA48" s="28" t="s">
        <v>51</v>
      </c>
    </row>
    <row r="49" spans="1:27" ht="15" thickBot="1" x14ac:dyDescent="0.35">
      <c r="A49" s="29" t="s">
        <v>42</v>
      </c>
      <c r="B49" s="32" t="s">
        <v>43</v>
      </c>
      <c r="C49" s="32"/>
      <c r="D49" s="32">
        <f>I43</f>
        <v>0</v>
      </c>
      <c r="E49" s="32">
        <f>D49</f>
        <v>0</v>
      </c>
      <c r="F49" s="32">
        <f>E49</f>
        <v>0</v>
      </c>
      <c r="G49" s="32">
        <f>F49-4</f>
        <v>-4</v>
      </c>
      <c r="H49" s="32">
        <f>G49-4</f>
        <v>-8</v>
      </c>
      <c r="I49" s="32">
        <f>H49-4</f>
        <v>-12</v>
      </c>
      <c r="J49" s="32">
        <f>I49-4</f>
        <v>-16</v>
      </c>
      <c r="K49" s="32">
        <f>J49+4</f>
        <v>-12</v>
      </c>
      <c r="L49" s="32">
        <f>K49+4</f>
        <v>-8</v>
      </c>
      <c r="M49" s="32">
        <f>L49</f>
        <v>-8</v>
      </c>
      <c r="N49" s="32">
        <f>M49-4</f>
        <v>-12</v>
      </c>
      <c r="O49" s="33">
        <f>N49-4</f>
        <v>-16</v>
      </c>
      <c r="P49" s="34">
        <f>O49</f>
        <v>-16</v>
      </c>
      <c r="Q49" s="34">
        <f>P49+4</f>
        <v>-12</v>
      </c>
      <c r="R49" s="34">
        <f>Q49+4</f>
        <v>-8</v>
      </c>
      <c r="S49" s="34">
        <f>R49</f>
        <v>-8</v>
      </c>
      <c r="T49" s="34">
        <f>S49-4</f>
        <v>-12</v>
      </c>
      <c r="U49" s="34">
        <f>T49-4</f>
        <v>-16</v>
      </c>
      <c r="V49" s="34">
        <f>U49</f>
        <v>-16</v>
      </c>
      <c r="W49" s="34">
        <f>V49+4</f>
        <v>-12</v>
      </c>
      <c r="X49" s="34">
        <f>W49+4</f>
        <v>-8</v>
      </c>
      <c r="Y49" s="34">
        <f>X49</f>
        <v>-8</v>
      </c>
      <c r="Z49" s="34">
        <f>Y49-4</f>
        <v>-12</v>
      </c>
      <c r="AA49" s="35">
        <f>Z49-4</f>
        <v>-16</v>
      </c>
    </row>
    <row r="50" spans="1:27" ht="15" thickBot="1" x14ac:dyDescent="0.35">
      <c r="A50" s="36"/>
      <c r="B50" s="30" t="s">
        <v>56</v>
      </c>
      <c r="C50" s="30"/>
      <c r="D50" s="30">
        <f>F18</f>
        <v>2880</v>
      </c>
      <c r="E50" s="30">
        <f>IF($B$32&gt;$B$9,D50,D50-$B$9-$B$32)</f>
        <v>2880</v>
      </c>
      <c r="F50" s="30">
        <f t="shared" ref="F50:G50" si="1">IF($B$32&gt;$B$9,E50,E50-$B$9-$B$32)</f>
        <v>2880</v>
      </c>
      <c r="G50" s="30">
        <f t="shared" si="1"/>
        <v>2880</v>
      </c>
      <c r="H50" s="30">
        <f>G50-B9</f>
        <v>2828.9450000000002</v>
      </c>
      <c r="I50" s="30">
        <f>H50-B9</f>
        <v>2777.8900000000003</v>
      </c>
      <c r="J50" s="30">
        <f>I50-B9</f>
        <v>2726.8350000000005</v>
      </c>
      <c r="K50" s="30">
        <f>J50+($B$32-$B$9)</f>
        <v>2759.1133333333337</v>
      </c>
      <c r="L50" s="30">
        <f t="shared" ref="L50:M50" si="2">K50+($B$32-$B$9)</f>
        <v>2791.3916666666669</v>
      </c>
      <c r="M50" s="30">
        <f t="shared" si="2"/>
        <v>2823.67</v>
      </c>
      <c r="N50" s="30">
        <f>M50-$B$9</f>
        <v>2772.6150000000002</v>
      </c>
      <c r="O50" s="30">
        <f>N50-$B$9</f>
        <v>2721.5600000000004</v>
      </c>
      <c r="P50" s="30">
        <f>O50-$B$9</f>
        <v>2670.5050000000006</v>
      </c>
      <c r="Q50" s="30">
        <f>P50+($B$32-$B$9)</f>
        <v>2702.7833333333338</v>
      </c>
      <c r="R50" s="30">
        <f>Q50+($B$32-$B$9)</f>
        <v>2735.061666666667</v>
      </c>
      <c r="S50" s="30">
        <f>R50+($B$32-$B$9)</f>
        <v>2767.34</v>
      </c>
      <c r="T50" s="30">
        <f>S50-$B$9</f>
        <v>2716.2850000000003</v>
      </c>
      <c r="U50" s="30">
        <f>T50-$B$9</f>
        <v>2665.2300000000005</v>
      </c>
      <c r="V50" s="30">
        <f>U50-$B$9</f>
        <v>2614.1750000000006</v>
      </c>
      <c r="W50" s="30">
        <f>V50+($B$32-$B$9)</f>
        <v>2646.4533333333338</v>
      </c>
      <c r="X50" s="30">
        <f t="shared" ref="X50:Y50" si="3">W50+($B$32-$B$9)</f>
        <v>2678.731666666667</v>
      </c>
      <c r="Y50" s="30">
        <f t="shared" si="3"/>
        <v>2711.01</v>
      </c>
      <c r="Z50" s="30">
        <f t="shared" ref="Z50:AA50" si="4">Y50-$B$9</f>
        <v>2659.9550000000004</v>
      </c>
      <c r="AA50" s="31">
        <f t="shared" si="4"/>
        <v>2608.9000000000005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76EF-AED3-4D29-8420-4B57E8532FE7}">
  <dimension ref="A1:AA50"/>
  <sheetViews>
    <sheetView zoomScale="55" zoomScaleNormal="55" workbookViewId="0">
      <selection activeCell="B24" sqref="B24"/>
    </sheetView>
  </sheetViews>
  <sheetFormatPr defaultRowHeight="14.4" x14ac:dyDescent="0.3"/>
  <cols>
    <col min="1" max="1" width="39.109375" customWidth="1"/>
    <col min="2" max="2" width="21.6640625" customWidth="1"/>
    <col min="5" max="5" width="11" customWidth="1"/>
    <col min="8" max="8" width="12.33203125" customWidth="1"/>
    <col min="9" max="9" width="11.7773437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t="s">
        <v>17</v>
      </c>
      <c r="B4">
        <v>20</v>
      </c>
      <c r="C4" t="s">
        <v>2</v>
      </c>
      <c r="D4">
        <v>12</v>
      </c>
      <c r="E4" t="s">
        <v>3</v>
      </c>
      <c r="F4">
        <f>B4/D4</f>
        <v>1.6666666666666667</v>
      </c>
      <c r="G4" t="s">
        <v>4</v>
      </c>
    </row>
    <row r="5" spans="1:7" x14ac:dyDescent="0.3">
      <c r="A5" t="s">
        <v>18</v>
      </c>
      <c r="B5">
        <v>20</v>
      </c>
      <c r="C5" t="s">
        <v>2</v>
      </c>
      <c r="D5">
        <v>12</v>
      </c>
      <c r="E5" t="s">
        <v>3</v>
      </c>
      <c r="F5">
        <f>B5/D5</f>
        <v>1.6666666666666667</v>
      </c>
      <c r="G5" t="s">
        <v>4</v>
      </c>
    </row>
    <row r="6" spans="1:7" x14ac:dyDescent="0.3">
      <c r="A6" t="s">
        <v>5</v>
      </c>
      <c r="B6">
        <v>5.0000000000000001E-3</v>
      </c>
      <c r="C6" t="s">
        <v>2</v>
      </c>
      <c r="F6">
        <v>0.01</v>
      </c>
      <c r="G6" t="s">
        <v>4</v>
      </c>
    </row>
    <row r="7" spans="1:7" x14ac:dyDescent="0.3">
      <c r="A7" t="s">
        <v>6</v>
      </c>
      <c r="B7">
        <f>10*B6</f>
        <v>0.05</v>
      </c>
      <c r="C7" t="s">
        <v>2</v>
      </c>
      <c r="D7">
        <v>5</v>
      </c>
      <c r="E7" t="s">
        <v>3</v>
      </c>
      <c r="F7">
        <v>0.1</v>
      </c>
      <c r="G7" t="s">
        <v>4</v>
      </c>
    </row>
    <row r="8" spans="1:7" ht="15" thickBot="1" x14ac:dyDescent="0.35">
      <c r="A8" t="s">
        <v>32</v>
      </c>
      <c r="B8">
        <v>1</v>
      </c>
      <c r="C8" t="s">
        <v>2</v>
      </c>
      <c r="D8">
        <v>9</v>
      </c>
      <c r="E8" t="s">
        <v>3</v>
      </c>
      <c r="F8">
        <v>0.1</v>
      </c>
      <c r="G8" t="s">
        <v>4</v>
      </c>
    </row>
    <row r="9" spans="1:7" ht="15" thickBot="1" x14ac:dyDescent="0.35">
      <c r="B9" s="1">
        <f>SUM(B4:B8)</f>
        <v>41.055</v>
      </c>
      <c r="C9" t="s">
        <v>2</v>
      </c>
      <c r="E9" s="23" t="s">
        <v>40</v>
      </c>
      <c r="F9" s="24">
        <f>SUM(F4:F8)</f>
        <v>3.5433333333333334</v>
      </c>
      <c r="G9" s="25" t="s">
        <v>4</v>
      </c>
    </row>
    <row r="12" spans="1:7" x14ac:dyDescent="0.3">
      <c r="A12" t="s">
        <v>7</v>
      </c>
    </row>
    <row r="14" spans="1:7" x14ac:dyDescent="0.3">
      <c r="A14" t="s">
        <v>44</v>
      </c>
      <c r="B14">
        <v>100</v>
      </c>
      <c r="C14" t="s">
        <v>8</v>
      </c>
      <c r="D14">
        <v>12</v>
      </c>
      <c r="E14" t="s">
        <v>3</v>
      </c>
      <c r="F14">
        <f>D14*B14</f>
        <v>1200</v>
      </c>
    </row>
    <row r="15" spans="1:7" x14ac:dyDescent="0.3">
      <c r="A15" t="s">
        <v>10</v>
      </c>
      <c r="B15" s="2">
        <v>20</v>
      </c>
      <c r="C15" t="s">
        <v>8</v>
      </c>
      <c r="D15">
        <v>12</v>
      </c>
      <c r="E15" t="s">
        <v>3</v>
      </c>
      <c r="F15">
        <f>D15*B15</f>
        <v>240</v>
      </c>
      <c r="G15" t="s">
        <v>16</v>
      </c>
    </row>
    <row r="16" spans="1:7" ht="15" thickBot="1" x14ac:dyDescent="0.35">
      <c r="A16" t="s">
        <v>9</v>
      </c>
      <c r="B16" s="2">
        <v>20</v>
      </c>
      <c r="C16" t="s">
        <v>8</v>
      </c>
      <c r="D16">
        <v>12</v>
      </c>
      <c r="E16" t="s">
        <v>3</v>
      </c>
      <c r="F16">
        <f>D16*B16</f>
        <v>240</v>
      </c>
      <c r="G16" t="s">
        <v>16</v>
      </c>
    </row>
    <row r="17" spans="1:10" ht="15" thickBot="1" x14ac:dyDescent="0.35">
      <c r="A17" t="s">
        <v>11</v>
      </c>
      <c r="B17" s="2">
        <v>100</v>
      </c>
      <c r="C17" t="s">
        <v>8</v>
      </c>
      <c r="D17">
        <v>12</v>
      </c>
      <c r="E17" t="s">
        <v>3</v>
      </c>
      <c r="F17">
        <f>D17*B17</f>
        <v>1200</v>
      </c>
      <c r="G17" t="s">
        <v>16</v>
      </c>
      <c r="H17" s="12" t="s">
        <v>22</v>
      </c>
      <c r="I17" s="13"/>
      <c r="J17" s="14"/>
    </row>
    <row r="18" spans="1:10" ht="15" thickBot="1" x14ac:dyDescent="0.35">
      <c r="A18" t="s">
        <v>12</v>
      </c>
      <c r="B18" s="3">
        <f>SUM(B14:B17)</f>
        <v>240</v>
      </c>
      <c r="C18" t="s">
        <v>8</v>
      </c>
      <c r="F18" s="1">
        <f>SUM(F14:F17)</f>
        <v>2880</v>
      </c>
      <c r="G18" t="s">
        <v>16</v>
      </c>
      <c r="H18" s="15" t="s">
        <v>13</v>
      </c>
      <c r="I18" s="16">
        <f>F18/B9</f>
        <v>70.14979905005481</v>
      </c>
      <c r="J18" s="17" t="s">
        <v>14</v>
      </c>
    </row>
    <row r="19" spans="1:10" ht="15" thickBot="1" x14ac:dyDescent="0.35">
      <c r="H19" s="18" t="s">
        <v>13</v>
      </c>
      <c r="I19" s="19">
        <f>I18/24</f>
        <v>2.9229082937522839</v>
      </c>
      <c r="J19" s="20" t="s">
        <v>15</v>
      </c>
    </row>
    <row r="22" spans="1:10" ht="15" thickBot="1" x14ac:dyDescent="0.35"/>
    <row r="23" spans="1:10" x14ac:dyDescent="0.3">
      <c r="A23" s="4" t="s">
        <v>28</v>
      </c>
      <c r="B23" s="5"/>
      <c r="C23" s="6"/>
    </row>
    <row r="24" spans="1:10" x14ac:dyDescent="0.3">
      <c r="A24" s="7" t="s">
        <v>33</v>
      </c>
      <c r="B24" s="8">
        <v>400</v>
      </c>
      <c r="C24" s="9" t="s">
        <v>2</v>
      </c>
    </row>
    <row r="25" spans="1:10" ht="15" thickBot="1" x14ac:dyDescent="0.35">
      <c r="A25" s="7" t="s">
        <v>34</v>
      </c>
      <c r="B25" s="8">
        <v>0</v>
      </c>
      <c r="C25" s="9" t="s">
        <v>2</v>
      </c>
    </row>
    <row r="26" spans="1:10" ht="15" thickBot="1" x14ac:dyDescent="0.35">
      <c r="A26" s="7" t="s">
        <v>19</v>
      </c>
      <c r="B26" s="1">
        <f>SUM(B24:B25)</f>
        <v>400</v>
      </c>
      <c r="C26" s="9" t="s">
        <v>2</v>
      </c>
    </row>
    <row r="27" spans="1:10" x14ac:dyDescent="0.3">
      <c r="A27" s="7"/>
      <c r="B27" s="8"/>
      <c r="C27" s="9"/>
    </row>
    <row r="28" spans="1:10" x14ac:dyDescent="0.3">
      <c r="A28" s="7"/>
      <c r="B28" s="8"/>
      <c r="C28" s="9"/>
      <c r="I28" t="s">
        <v>30</v>
      </c>
      <c r="J28" t="s">
        <v>31</v>
      </c>
    </row>
    <row r="29" spans="1:10" x14ac:dyDescent="0.3">
      <c r="A29" s="7" t="s">
        <v>21</v>
      </c>
      <c r="B29" s="8">
        <v>5</v>
      </c>
      <c r="C29" s="9" t="s">
        <v>20</v>
      </c>
    </row>
    <row r="30" spans="1:10" x14ac:dyDescent="0.3">
      <c r="A30" s="7" t="s">
        <v>24</v>
      </c>
      <c r="B30" s="8">
        <v>24</v>
      </c>
      <c r="C30" s="9" t="s">
        <v>20</v>
      </c>
    </row>
    <row r="31" spans="1:10" ht="15" thickBot="1" x14ac:dyDescent="0.35">
      <c r="A31" s="7" t="s">
        <v>25</v>
      </c>
      <c r="B31" s="8">
        <f>B29/B30*100</f>
        <v>20.833333333333336</v>
      </c>
      <c r="C31" s="9" t="s">
        <v>26</v>
      </c>
    </row>
    <row r="32" spans="1:10" ht="15" thickBot="1" x14ac:dyDescent="0.35">
      <c r="A32" s="10" t="s">
        <v>27</v>
      </c>
      <c r="B32" s="1">
        <f>B26*B31/100</f>
        <v>83.333333333333343</v>
      </c>
      <c r="C32" s="11" t="s">
        <v>2</v>
      </c>
      <c r="H32" t="s">
        <v>23</v>
      </c>
    </row>
    <row r="33" spans="1:27" x14ac:dyDescent="0.3">
      <c r="H33" t="s">
        <v>29</v>
      </c>
      <c r="J33" t="s">
        <v>14</v>
      </c>
    </row>
    <row r="34" spans="1:27" x14ac:dyDescent="0.3">
      <c r="I34">
        <f>I33/24</f>
        <v>0</v>
      </c>
      <c r="J34" t="s">
        <v>15</v>
      </c>
    </row>
    <row r="36" spans="1:27" x14ac:dyDescent="0.3">
      <c r="A36" t="s">
        <v>36</v>
      </c>
      <c r="B36">
        <f>B32/12</f>
        <v>6.9444444444444455</v>
      </c>
      <c r="C36" t="s">
        <v>4</v>
      </c>
    </row>
    <row r="39" spans="1:27" x14ac:dyDescent="0.3">
      <c r="H39" s="21" t="s">
        <v>35</v>
      </c>
      <c r="T39">
        <v>70</v>
      </c>
    </row>
    <row r="40" spans="1:27" x14ac:dyDescent="0.3">
      <c r="B40">
        <v>1.78</v>
      </c>
      <c r="C40" t="s">
        <v>4</v>
      </c>
      <c r="D40" t="s">
        <v>55</v>
      </c>
      <c r="H40" t="s">
        <v>37</v>
      </c>
      <c r="I40">
        <f>B18/(B36-F9)</f>
        <v>70.565174779483812</v>
      </c>
      <c r="J40" t="s">
        <v>14</v>
      </c>
      <c r="S40">
        <v>0</v>
      </c>
      <c r="T40" t="s">
        <v>52</v>
      </c>
      <c r="U40">
        <v>100</v>
      </c>
    </row>
    <row r="41" spans="1:27" x14ac:dyDescent="0.3">
      <c r="H41" s="2"/>
      <c r="I41" s="2"/>
      <c r="J41" s="2"/>
      <c r="S41">
        <f>J49</f>
        <v>51.732831608654749</v>
      </c>
      <c r="T41">
        <f>D49</f>
        <v>67.732831608654749</v>
      </c>
    </row>
    <row r="42" spans="1:27" x14ac:dyDescent="0.3">
      <c r="H42" s="22" t="s">
        <v>38</v>
      </c>
      <c r="S42">
        <f>(S41/T41)*100</f>
        <v>76.37777777777778</v>
      </c>
      <c r="T42" t="s">
        <v>52</v>
      </c>
      <c r="U42">
        <v>100</v>
      </c>
      <c r="V42">
        <f>U42-S42</f>
        <v>23.62222222222222</v>
      </c>
      <c r="W42" t="s">
        <v>53</v>
      </c>
    </row>
    <row r="43" spans="1:27" x14ac:dyDescent="0.3">
      <c r="H43" t="s">
        <v>39</v>
      </c>
      <c r="I43">
        <f>B18/F9</f>
        <v>67.732831608654749</v>
      </c>
      <c r="J43" t="s">
        <v>14</v>
      </c>
    </row>
    <row r="46" spans="1:27" x14ac:dyDescent="0.3">
      <c r="T46">
        <f>(V42/100)*T39</f>
        <v>16.535555555555554</v>
      </c>
      <c r="U46" t="s">
        <v>54</v>
      </c>
    </row>
    <row r="47" spans="1:27" ht="15" thickBot="1" x14ac:dyDescent="0.35"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  <c r="M47">
        <v>10</v>
      </c>
      <c r="N47">
        <v>11</v>
      </c>
      <c r="O47">
        <v>12</v>
      </c>
      <c r="P47">
        <v>13</v>
      </c>
      <c r="Q47">
        <v>14</v>
      </c>
      <c r="R47">
        <f>Q47+1</f>
        <v>15</v>
      </c>
      <c r="S47">
        <f t="shared" ref="S47:AA47" si="0">R47+1</f>
        <v>16</v>
      </c>
      <c r="T47">
        <f t="shared" si="0"/>
        <v>17</v>
      </c>
      <c r="U47">
        <f t="shared" si="0"/>
        <v>18</v>
      </c>
      <c r="V47">
        <f t="shared" si="0"/>
        <v>19</v>
      </c>
      <c r="W47">
        <f t="shared" si="0"/>
        <v>20</v>
      </c>
      <c r="X47">
        <f t="shared" si="0"/>
        <v>21</v>
      </c>
      <c r="Y47">
        <f t="shared" si="0"/>
        <v>22</v>
      </c>
      <c r="Z47">
        <f t="shared" si="0"/>
        <v>23</v>
      </c>
      <c r="AA47">
        <f t="shared" si="0"/>
        <v>24</v>
      </c>
    </row>
    <row r="48" spans="1:27" ht="15" thickBot="1" x14ac:dyDescent="0.35">
      <c r="A48" s="26" t="s">
        <v>41</v>
      </c>
      <c r="B48" s="27" t="s">
        <v>45</v>
      </c>
      <c r="C48" s="27"/>
      <c r="D48" s="27" t="s">
        <v>46</v>
      </c>
      <c r="E48" s="27" t="s">
        <v>47</v>
      </c>
      <c r="F48" s="27" t="s">
        <v>48</v>
      </c>
      <c r="G48" s="27" t="s">
        <v>49</v>
      </c>
      <c r="H48" s="27" t="s">
        <v>50</v>
      </c>
      <c r="I48" s="27" t="s">
        <v>51</v>
      </c>
      <c r="J48" s="27" t="s">
        <v>46</v>
      </c>
      <c r="K48" s="27" t="s">
        <v>47</v>
      </c>
      <c r="L48" s="27" t="s">
        <v>48</v>
      </c>
      <c r="M48" s="27" t="s">
        <v>49</v>
      </c>
      <c r="N48" s="27" t="s">
        <v>50</v>
      </c>
      <c r="O48" s="28" t="s">
        <v>51</v>
      </c>
      <c r="P48" s="27" t="s">
        <v>46</v>
      </c>
      <c r="Q48" s="27" t="s">
        <v>47</v>
      </c>
      <c r="R48" s="27" t="s">
        <v>48</v>
      </c>
      <c r="S48" s="27" t="s">
        <v>49</v>
      </c>
      <c r="T48" s="27" t="s">
        <v>50</v>
      </c>
      <c r="U48" s="27" t="s">
        <v>51</v>
      </c>
      <c r="V48" s="27" t="s">
        <v>46</v>
      </c>
      <c r="W48" s="27" t="s">
        <v>47</v>
      </c>
      <c r="X48" s="27" t="s">
        <v>48</v>
      </c>
      <c r="Y48" s="27" t="s">
        <v>49</v>
      </c>
      <c r="Z48" s="27" t="s">
        <v>50</v>
      </c>
      <c r="AA48" s="28" t="s">
        <v>51</v>
      </c>
    </row>
    <row r="49" spans="1:27" ht="15" thickBot="1" x14ac:dyDescent="0.35">
      <c r="A49" s="29" t="s">
        <v>42</v>
      </c>
      <c r="B49" s="32" t="s">
        <v>43</v>
      </c>
      <c r="C49" s="32"/>
      <c r="D49" s="32">
        <f>I43</f>
        <v>67.732831608654749</v>
      </c>
      <c r="E49" s="32">
        <f>D49</f>
        <v>67.732831608654749</v>
      </c>
      <c r="F49" s="32">
        <f>E49</f>
        <v>67.732831608654749</v>
      </c>
      <c r="G49" s="32">
        <f>F49-4</f>
        <v>63.732831608654749</v>
      </c>
      <c r="H49" s="32">
        <f>G49-4</f>
        <v>59.732831608654749</v>
      </c>
      <c r="I49" s="32">
        <f>H49-4</f>
        <v>55.732831608654749</v>
      </c>
      <c r="J49" s="32">
        <f>I49-4</f>
        <v>51.732831608654749</v>
      </c>
      <c r="K49" s="32">
        <f>J49+4</f>
        <v>55.732831608654749</v>
      </c>
      <c r="L49" s="32">
        <f>K49+4</f>
        <v>59.732831608654749</v>
      </c>
      <c r="M49" s="32">
        <f>L49</f>
        <v>59.732831608654749</v>
      </c>
      <c r="N49" s="32">
        <f>M49-4</f>
        <v>55.732831608654749</v>
      </c>
      <c r="O49" s="33">
        <f>N49-4</f>
        <v>51.732831608654749</v>
      </c>
      <c r="P49" s="34">
        <f>O49</f>
        <v>51.732831608654749</v>
      </c>
      <c r="Q49" s="34">
        <f>P49+4</f>
        <v>55.732831608654749</v>
      </c>
      <c r="R49" s="34">
        <f>Q49+4</f>
        <v>59.732831608654749</v>
      </c>
      <c r="S49" s="34">
        <f>R49</f>
        <v>59.732831608654749</v>
      </c>
      <c r="T49" s="34">
        <f>S49-4</f>
        <v>55.732831608654749</v>
      </c>
      <c r="U49" s="34">
        <f>T49-4</f>
        <v>51.732831608654749</v>
      </c>
      <c r="V49" s="34">
        <f>U49</f>
        <v>51.732831608654749</v>
      </c>
      <c r="W49" s="34">
        <f>V49+4</f>
        <v>55.732831608654749</v>
      </c>
      <c r="X49" s="34">
        <f>W49+4</f>
        <v>59.732831608654749</v>
      </c>
      <c r="Y49" s="34">
        <f>X49</f>
        <v>59.732831608654749</v>
      </c>
      <c r="Z49" s="34">
        <f>Y49-4</f>
        <v>55.732831608654749</v>
      </c>
      <c r="AA49" s="35">
        <f>Z49-4</f>
        <v>51.732831608654749</v>
      </c>
    </row>
    <row r="50" spans="1:27" ht="15" thickBot="1" x14ac:dyDescent="0.35">
      <c r="A50" s="36"/>
      <c r="B50" s="30" t="s">
        <v>56</v>
      </c>
      <c r="C50" s="30"/>
      <c r="D50" s="30">
        <f>F18</f>
        <v>2880</v>
      </c>
      <c r="E50" s="30">
        <f>D50</f>
        <v>2880</v>
      </c>
      <c r="F50" s="30">
        <f>E50</f>
        <v>2880</v>
      </c>
      <c r="G50" s="30">
        <f>F50</f>
        <v>2880</v>
      </c>
      <c r="H50" s="30">
        <f>G50-B9</f>
        <v>2838.9450000000002</v>
      </c>
      <c r="I50" s="30">
        <f>H50-B9</f>
        <v>2797.8900000000003</v>
      </c>
      <c r="J50" s="30">
        <f>I50-B9</f>
        <v>2756.8350000000005</v>
      </c>
      <c r="K50" s="30">
        <f>J50+($B$32-$B$9)</f>
        <v>2799.1133333333337</v>
      </c>
      <c r="L50" s="30">
        <f t="shared" ref="L50:M50" si="1">K50+($B$32-$B$9)</f>
        <v>2841.3916666666669</v>
      </c>
      <c r="M50" s="30">
        <f t="shared" si="1"/>
        <v>2883.67</v>
      </c>
      <c r="N50" s="30">
        <f>M50-$B$9</f>
        <v>2842.6150000000002</v>
      </c>
      <c r="O50" s="30">
        <f>N50-$B$9</f>
        <v>2801.5600000000004</v>
      </c>
      <c r="P50" s="30">
        <f>O50-$B$9</f>
        <v>2760.5050000000006</v>
      </c>
      <c r="Q50" s="30">
        <f>P50+($B$32-$B$9)</f>
        <v>2802.7833333333338</v>
      </c>
      <c r="R50" s="30">
        <f>Q50+($B$32-$B$9)</f>
        <v>2845.061666666667</v>
      </c>
      <c r="S50" s="30">
        <f>R50+($B$32-$B$9)</f>
        <v>2887.34</v>
      </c>
      <c r="T50" s="30">
        <f>S50-$B$9</f>
        <v>2846.2850000000003</v>
      </c>
      <c r="U50" s="30">
        <f>T50-$B$9</f>
        <v>2805.2300000000005</v>
      </c>
      <c r="V50" s="30">
        <f>U50-$B$9</f>
        <v>2764.1750000000006</v>
      </c>
      <c r="W50" s="30">
        <f>V50+($B$32-$B$9)</f>
        <v>2806.4533333333338</v>
      </c>
      <c r="X50" s="30">
        <f t="shared" ref="X50:Y50" si="2">W50+($B$32-$B$9)</f>
        <v>2848.731666666667</v>
      </c>
      <c r="Y50" s="30">
        <f t="shared" si="2"/>
        <v>2891.01</v>
      </c>
      <c r="Z50" s="30">
        <f t="shared" ref="Z50:AA50" si="3">Y50-$B$9</f>
        <v>2849.9550000000004</v>
      </c>
      <c r="AA50" s="31">
        <f t="shared" si="3"/>
        <v>2808.9000000000005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Gosselin</dc:creator>
  <cp:lastModifiedBy>Vincent Gosselin</cp:lastModifiedBy>
  <dcterms:created xsi:type="dcterms:W3CDTF">2022-04-28T22:55:55Z</dcterms:created>
  <dcterms:modified xsi:type="dcterms:W3CDTF">2022-09-07T21:48:21Z</dcterms:modified>
</cp:coreProperties>
</file>