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hu\Desktop\EBS upgrade\"/>
    </mc:Choice>
  </mc:AlternateContent>
  <bookViews>
    <workbookView xWindow="0" yWindow="0" windowWidth="28800" windowHeight="11955"/>
  </bookViews>
  <sheets>
    <sheet name="Sheet1" sheetId="1" r:id="rId1"/>
    <sheet name="P1 and P2 (GXP Only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J36" i="1"/>
  <c r="J35" i="1"/>
  <c r="C23" i="1"/>
  <c r="B23" i="1"/>
  <c r="B47" i="1"/>
  <c r="F49" i="1"/>
  <c r="F50" i="1" s="1"/>
  <c r="H28" i="2"/>
  <c r="H24" i="2"/>
  <c r="G28" i="2"/>
  <c r="H27" i="2"/>
  <c r="G27" i="2"/>
  <c r="H25" i="2"/>
  <c r="G25" i="2"/>
  <c r="G24" i="2"/>
  <c r="H23" i="2"/>
  <c r="H35" i="2" s="1"/>
  <c r="G23" i="2"/>
  <c r="H40" i="1"/>
  <c r="H42" i="1" s="1"/>
  <c r="H39" i="1"/>
  <c r="H36" i="1"/>
  <c r="H35" i="1"/>
  <c r="H28" i="1"/>
  <c r="H27" i="1"/>
  <c r="H25" i="1"/>
  <c r="H24" i="1"/>
  <c r="H23" i="1"/>
  <c r="G28" i="1"/>
  <c r="G27" i="1"/>
  <c r="G25" i="1"/>
  <c r="G24" i="1"/>
  <c r="G23" i="1"/>
  <c r="J40" i="1" l="1"/>
  <c r="J42" i="1" s="1"/>
  <c r="H39" i="2"/>
  <c r="H41" i="2" s="1"/>
  <c r="J35" i="2"/>
  <c r="J39" i="2" s="1"/>
  <c r="J41" i="2" s="1"/>
  <c r="J44" i="2" s="1"/>
  <c r="H36" i="2"/>
  <c r="H41" i="1"/>
  <c r="J36" i="2" l="1"/>
  <c r="J40" i="2" s="1"/>
  <c r="J42" i="2" s="1"/>
  <c r="H40" i="2"/>
  <c r="H42" i="2" s="1"/>
  <c r="J39" i="1"/>
  <c r="J41" i="1" s="1"/>
  <c r="J44" i="1" l="1"/>
  <c r="E49" i="1"/>
</calcChain>
</file>

<file path=xl/sharedStrings.xml><?xml version="1.0" encoding="utf-8"?>
<sst xmlns="http://schemas.openxmlformats.org/spreadsheetml/2006/main" count="178" uniqueCount="65">
  <si>
    <t xml:space="preserve">SQA Test execution Status By WICER Summary </t>
  </si>
  <si>
    <t>Code Drop</t>
  </si>
  <si>
    <t>Priority</t>
  </si>
  <si>
    <t>program Scope</t>
  </si>
  <si>
    <t>Deployed in SQA Env</t>
  </si>
  <si>
    <t>Planned till date for Execution</t>
  </si>
  <si>
    <t>Completed</t>
  </si>
  <si>
    <t>Failed + Blocked</t>
  </si>
  <si>
    <t>WIP</t>
  </si>
  <si>
    <t>Not Started</t>
  </si>
  <si>
    <t>(vs Planned till date)</t>
  </si>
  <si>
    <t>(vs Deployed)</t>
  </si>
  <si>
    <t>% Completed</t>
  </si>
  <si>
    <t>CD1.1</t>
  </si>
  <si>
    <t>P1</t>
  </si>
  <si>
    <t>Retrofit</t>
  </si>
  <si>
    <t>P2</t>
  </si>
  <si>
    <t>No Code Change with GxP &amp; FUT</t>
  </si>
  <si>
    <t>P2-1</t>
  </si>
  <si>
    <t>No Code Change WICER(GXP)- No FUT</t>
  </si>
  <si>
    <t>P3</t>
  </si>
  <si>
    <t>No Code Change WICER- No FUT</t>
  </si>
  <si>
    <t>CD1.1 Total</t>
  </si>
  <si>
    <t>CD1.2</t>
  </si>
  <si>
    <t>CD1.2 Total</t>
  </si>
  <si>
    <t>CD1.3</t>
  </si>
  <si>
    <t>CD1.3 Total</t>
  </si>
  <si>
    <t>Grand Total</t>
  </si>
  <si>
    <t>p1</t>
  </si>
  <si>
    <t>Drop 1</t>
  </si>
  <si>
    <t>Drop 2</t>
  </si>
  <si>
    <t>Drop 3</t>
  </si>
  <si>
    <t>%Completed</t>
  </si>
  <si>
    <t>p3</t>
  </si>
  <si>
    <t>NA</t>
  </si>
  <si>
    <t>Total Remaining</t>
  </si>
  <si>
    <t>Plus Regression &amp; retest</t>
  </si>
  <si>
    <t>Plus regression &amp; retest</t>
  </si>
  <si>
    <t>TC Remaining P1 &amp; P2</t>
  </si>
  <si>
    <t>Avg TC/WICER</t>
  </si>
  <si>
    <t>SQA Test Engs.</t>
  </si>
  <si>
    <t>Man Days required P1&amp;P2</t>
  </si>
  <si>
    <t>Man days with Resourcing P1&amp;P2</t>
  </si>
  <si>
    <t>Man Days required P1-P3</t>
  </si>
  <si>
    <t>Plus Reg P1-P3</t>
  </si>
  <si>
    <t>Man days with Resourcing P1-P3</t>
  </si>
  <si>
    <t>w/ Regression &amp; Retest</t>
  </si>
  <si>
    <t>WICERs remaining</t>
  </si>
  <si>
    <t>TC per Day executed</t>
  </si>
  <si>
    <t>Days remaining</t>
  </si>
  <si>
    <t>Adjusted for Automation</t>
  </si>
  <si>
    <t>P1-P2</t>
  </si>
  <si>
    <t>remove 35% of deficit</t>
  </si>
  <si>
    <t>GXP Incomplete</t>
  </si>
  <si>
    <t>P2.1</t>
  </si>
  <si>
    <t>Total GxP</t>
  </si>
  <si>
    <t>NCC</t>
  </si>
  <si>
    <t>all</t>
  </si>
  <si>
    <t>Pre Int 1</t>
  </si>
  <si>
    <t>Total</t>
  </si>
  <si>
    <t>Extra Days</t>
  </si>
  <si>
    <t>WICERS Additional</t>
  </si>
  <si>
    <t>Incomplete</t>
  </si>
  <si>
    <t>%completed</t>
  </si>
  <si>
    <t>GMP/FUT'ed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</si>
</sst>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48"/>
      <color theme="1"/>
      <name val="Calibri"/>
      <family val="2"/>
      <scheme val="minor"/>
    </font>
    <font>
      <b/>
      <sz val="20"/>
      <color rgb="FFFFFFFF"/>
      <name val="Calibri"/>
      <family val="2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</font>
    <font>
      <sz val="20"/>
      <color theme="1"/>
      <name val="Calibri"/>
      <family val="2"/>
    </font>
    <font>
      <b/>
      <sz val="20"/>
      <color theme="1"/>
      <name val="Calibri"/>
      <family val="2"/>
      <scheme val="minor"/>
    </font>
    <font>
      <b/>
      <sz val="28"/>
      <color rgb="FFFFFFFF"/>
      <name val="Calibri"/>
      <family val="2"/>
    </font>
    <font>
      <sz val="28"/>
      <color theme="1"/>
      <name val="Calibri"/>
      <family val="2"/>
      <scheme val="minor"/>
    </font>
    <font>
      <sz val="28"/>
      <color rgb="FF000000"/>
      <name val="Calibri"/>
      <family val="2"/>
    </font>
    <font>
      <sz val="28"/>
      <color theme="1"/>
      <name val="Calibri"/>
      <family val="2"/>
    </font>
    <font>
      <b/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/>
      <right style="medium">
        <color rgb="FFA6A6A6"/>
      </right>
      <top style="medium">
        <color rgb="FFA6A6A6"/>
      </top>
      <bottom/>
      <diagonal/>
    </border>
    <border>
      <left/>
      <right style="medium">
        <color rgb="FFA6A6A6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A6A6A6"/>
      </bottom>
      <diagonal/>
    </border>
    <border>
      <left/>
      <right style="medium">
        <color rgb="FFA6A6A6"/>
      </right>
      <top/>
      <bottom style="medium">
        <color rgb="FFA6A6A6"/>
      </bottom>
      <diagonal/>
    </border>
    <border>
      <left style="medium">
        <color rgb="FFA6A6A6"/>
      </left>
      <right style="medium">
        <color rgb="FFA6A6A6"/>
      </right>
      <top/>
      <bottom style="medium">
        <color indexed="64"/>
      </bottom>
      <diagonal/>
    </border>
    <border>
      <left style="medium">
        <color rgb="FFA6A6A6"/>
      </left>
      <right/>
      <top style="medium">
        <color rgb="FFA6A6A6"/>
      </top>
      <bottom/>
      <diagonal/>
    </border>
    <border>
      <left style="medium">
        <color rgb="FFA6A6A6"/>
      </left>
      <right/>
      <top/>
      <bottom style="medium">
        <color indexed="64"/>
      </bottom>
      <diagonal/>
    </border>
    <border>
      <left/>
      <right style="medium">
        <color rgb="FFA6A6A6"/>
      </right>
      <top/>
      <bottom style="medium">
        <color indexed="64"/>
      </bottom>
      <diagonal/>
    </border>
    <border>
      <left style="medium">
        <color rgb="FFA6A6A6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A6A6A6"/>
      </right>
      <top style="medium">
        <color indexed="64"/>
      </top>
      <bottom style="medium">
        <color indexed="64"/>
      </bottom>
      <diagonal/>
    </border>
    <border>
      <left style="medium">
        <color rgb="FFA6A6A6"/>
      </left>
      <right/>
      <top style="medium">
        <color indexed="64"/>
      </top>
      <bottom style="medium">
        <color rgb="FFA6A6A6"/>
      </bottom>
      <diagonal/>
    </border>
    <border>
      <left/>
      <right/>
      <top style="medium">
        <color indexed="64"/>
      </top>
      <bottom style="medium">
        <color rgb="FFA6A6A6"/>
      </bottom>
      <diagonal/>
    </border>
    <border>
      <left/>
      <right style="medium">
        <color rgb="FFA6A6A6"/>
      </right>
      <top style="medium">
        <color indexed="64"/>
      </top>
      <bottom style="medium">
        <color rgb="FFA6A6A6"/>
      </bottom>
      <diagonal/>
    </border>
    <border>
      <left style="medium">
        <color indexed="64"/>
      </left>
      <right style="medium">
        <color indexed="64"/>
      </right>
      <top style="medium">
        <color rgb="FFA6A6A6"/>
      </top>
      <bottom/>
      <diagonal/>
    </border>
    <border>
      <left style="medium">
        <color rgb="FFA6A6A6"/>
      </left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9" fontId="3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9" fontId="1" fillId="4" borderId="3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9" fontId="1" fillId="4" borderId="10" xfId="0" applyNumberFormat="1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0" xfId="0" applyNumberFormat="1" applyFont="1" applyFill="1" applyBorder="1" applyAlignment="1">
      <alignment horizontal="center" vertical="center"/>
    </xf>
    <xf numFmtId="0" fontId="2" fillId="6" borderId="25" xfId="0" applyFont="1" applyFill="1" applyBorder="1"/>
    <xf numFmtId="0" fontId="2" fillId="0" borderId="0" xfId="0" applyFont="1" applyAlignment="1">
      <alignment horizontal="center"/>
    </xf>
    <xf numFmtId="0" fontId="5" fillId="0" borderId="0" xfId="0" applyFont="1"/>
    <xf numFmtId="9" fontId="2" fillId="0" borderId="0" xfId="0" applyNumberFormat="1" applyFont="1" applyAlignment="1">
      <alignment horizontal="center"/>
    </xf>
    <xf numFmtId="0" fontId="7" fillId="0" borderId="0" xfId="0" applyFont="1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9" fontId="8" fillId="0" borderId="7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9" fontId="6" fillId="4" borderId="3" xfId="0" applyNumberFormat="1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9" fontId="6" fillId="4" borderId="10" xfId="0" applyNumberFormat="1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9" fontId="6" fillId="5" borderId="1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6" borderId="25" xfId="0" applyFont="1" applyFill="1" applyBorder="1"/>
    <xf numFmtId="164" fontId="7" fillId="0" borderId="0" xfId="0" applyNumberFormat="1" applyFont="1"/>
    <xf numFmtId="0" fontId="7" fillId="0" borderId="25" xfId="0" applyFont="1" applyBorder="1"/>
    <xf numFmtId="0" fontId="10" fillId="0" borderId="25" xfId="0" applyFont="1" applyBorder="1"/>
    <xf numFmtId="164" fontId="7" fillId="0" borderId="25" xfId="0" applyNumberFormat="1" applyFont="1" applyBorder="1"/>
    <xf numFmtId="164" fontId="10" fillId="0" borderId="25" xfId="0" applyNumberFormat="1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9" fontId="7" fillId="0" borderId="0" xfId="0" applyNumberFormat="1" applyFont="1"/>
    <xf numFmtId="0" fontId="6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4" zoomScale="40" zoomScaleNormal="40" workbookViewId="0">
      <selection activeCell="D20" sqref="D20"/>
    </sheetView>
  </sheetViews>
  <sheetFormatPr defaultRowHeight="36" x14ac:dyDescent="0.55000000000000004"/>
  <cols>
    <col min="1" max="2" width="8.75" style="24"/>
    <col min="3" max="3" width="18.75" style="24" customWidth="1"/>
    <col min="4" max="6" width="8.75" style="24"/>
    <col min="7" max="7" width="18.0625" style="24" customWidth="1"/>
    <col min="8" max="8" width="8.75" style="24"/>
    <col min="9" max="9" width="12.5625" style="24" customWidth="1"/>
    <col min="10" max="16384" width="8.75" style="24"/>
  </cols>
  <sheetData>
    <row r="1" spans="1:12" ht="36.75" thickBot="1" x14ac:dyDescent="0.6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x14ac:dyDescent="0.55000000000000004">
      <c r="A2" s="72" t="s">
        <v>1</v>
      </c>
      <c r="B2" s="74" t="s">
        <v>2</v>
      </c>
      <c r="C2" s="75"/>
      <c r="D2" s="78" t="s">
        <v>3</v>
      </c>
      <c r="E2" s="78" t="s">
        <v>4</v>
      </c>
      <c r="F2" s="78" t="s">
        <v>5</v>
      </c>
      <c r="G2" s="78" t="s">
        <v>6</v>
      </c>
      <c r="H2" s="78" t="s">
        <v>7</v>
      </c>
      <c r="I2" s="78" t="s">
        <v>8</v>
      </c>
      <c r="J2" s="25" t="s">
        <v>9</v>
      </c>
      <c r="K2" s="25" t="s">
        <v>9</v>
      </c>
      <c r="L2" s="78" t="s">
        <v>12</v>
      </c>
    </row>
    <row r="3" spans="1:12" ht="72.75" thickBot="1" x14ac:dyDescent="0.6">
      <c r="A3" s="73"/>
      <c r="B3" s="76"/>
      <c r="C3" s="77"/>
      <c r="D3" s="79"/>
      <c r="E3" s="79"/>
      <c r="F3" s="79"/>
      <c r="G3" s="79"/>
      <c r="H3" s="79"/>
      <c r="I3" s="79"/>
      <c r="J3" s="26" t="s">
        <v>10</v>
      </c>
      <c r="K3" s="26" t="s">
        <v>11</v>
      </c>
      <c r="L3" s="79"/>
    </row>
    <row r="4" spans="1:12" ht="85.5" customHeight="1" thickBot="1" x14ac:dyDescent="0.6">
      <c r="A4" s="58" t="s">
        <v>13</v>
      </c>
      <c r="B4" s="27" t="s">
        <v>14</v>
      </c>
      <c r="C4" s="28" t="s">
        <v>15</v>
      </c>
      <c r="D4" s="29">
        <v>33</v>
      </c>
      <c r="E4" s="29">
        <v>33</v>
      </c>
      <c r="F4" s="30">
        <v>29</v>
      </c>
      <c r="G4" s="29">
        <v>21</v>
      </c>
      <c r="H4" s="29">
        <v>9</v>
      </c>
      <c r="I4" s="29">
        <v>0</v>
      </c>
      <c r="J4" s="29">
        <v>0</v>
      </c>
      <c r="K4" s="29">
        <v>3</v>
      </c>
      <c r="L4" s="31">
        <v>0.64</v>
      </c>
    </row>
    <row r="5" spans="1:12" ht="84.75" customHeight="1" thickBot="1" x14ac:dyDescent="0.6">
      <c r="A5" s="59"/>
      <c r="B5" s="32" t="s">
        <v>16</v>
      </c>
      <c r="C5" s="32" t="s">
        <v>17</v>
      </c>
      <c r="D5" s="33">
        <v>58</v>
      </c>
      <c r="E5" s="33">
        <v>58</v>
      </c>
      <c r="F5" s="34">
        <v>26</v>
      </c>
      <c r="G5" s="33">
        <v>18</v>
      </c>
      <c r="H5" s="33">
        <v>20</v>
      </c>
      <c r="I5" s="33">
        <v>2</v>
      </c>
      <c r="J5" s="33">
        <v>0</v>
      </c>
      <c r="K5" s="33">
        <v>18</v>
      </c>
      <c r="L5" s="35">
        <v>0.31</v>
      </c>
    </row>
    <row r="6" spans="1:12" ht="83.25" customHeight="1" thickBot="1" x14ac:dyDescent="0.6">
      <c r="A6" s="59"/>
      <c r="B6" s="32" t="s">
        <v>18</v>
      </c>
      <c r="C6" s="36" t="s">
        <v>19</v>
      </c>
      <c r="D6" s="33">
        <v>54</v>
      </c>
      <c r="E6" s="33">
        <v>54</v>
      </c>
      <c r="F6" s="34">
        <v>16</v>
      </c>
      <c r="G6" s="33">
        <v>11</v>
      </c>
      <c r="H6" s="33">
        <v>12</v>
      </c>
      <c r="I6" s="33">
        <v>1</v>
      </c>
      <c r="J6" s="33">
        <v>0</v>
      </c>
      <c r="K6" s="33">
        <v>30</v>
      </c>
      <c r="L6" s="35">
        <v>0.2</v>
      </c>
    </row>
    <row r="7" spans="1:12" ht="136.5" customHeight="1" thickBot="1" x14ac:dyDescent="0.6">
      <c r="A7" s="60"/>
      <c r="B7" s="32" t="s">
        <v>20</v>
      </c>
      <c r="C7" s="36" t="s">
        <v>21</v>
      </c>
      <c r="D7" s="33">
        <v>158</v>
      </c>
      <c r="E7" s="33">
        <v>158</v>
      </c>
      <c r="F7" s="34">
        <v>33</v>
      </c>
      <c r="G7" s="33">
        <v>46</v>
      </c>
      <c r="H7" s="33">
        <v>30</v>
      </c>
      <c r="I7" s="33">
        <v>12</v>
      </c>
      <c r="J7" s="33">
        <v>0</v>
      </c>
      <c r="K7" s="33">
        <v>70</v>
      </c>
      <c r="L7" s="35">
        <v>0.28999999999999998</v>
      </c>
    </row>
    <row r="8" spans="1:12" ht="36.75" thickBot="1" x14ac:dyDescent="0.6">
      <c r="A8" s="61" t="s">
        <v>22</v>
      </c>
      <c r="B8" s="62"/>
      <c r="C8" s="63"/>
      <c r="D8" s="37">
        <v>303</v>
      </c>
      <c r="E8" s="37">
        <v>303</v>
      </c>
      <c r="F8" s="37">
        <v>104</v>
      </c>
      <c r="G8" s="37">
        <v>96</v>
      </c>
      <c r="H8" s="37">
        <v>71</v>
      </c>
      <c r="I8" s="37">
        <v>15</v>
      </c>
      <c r="J8" s="37">
        <v>0</v>
      </c>
      <c r="K8" s="37">
        <v>121</v>
      </c>
      <c r="L8" s="38">
        <v>0.32</v>
      </c>
    </row>
    <row r="9" spans="1:12" ht="36.75" thickBot="1" x14ac:dyDescent="0.6">
      <c r="A9" s="64" t="s">
        <v>23</v>
      </c>
      <c r="B9" s="27" t="s">
        <v>14</v>
      </c>
      <c r="C9" s="28" t="s">
        <v>15</v>
      </c>
      <c r="D9" s="29">
        <v>16</v>
      </c>
      <c r="E9" s="29">
        <v>16</v>
      </c>
      <c r="F9" s="30">
        <v>12</v>
      </c>
      <c r="G9" s="29">
        <v>5</v>
      </c>
      <c r="H9" s="29">
        <v>4</v>
      </c>
      <c r="I9" s="29">
        <v>2</v>
      </c>
      <c r="J9" s="29">
        <v>1</v>
      </c>
      <c r="K9" s="29">
        <v>5</v>
      </c>
      <c r="L9" s="31">
        <v>0.31</v>
      </c>
    </row>
    <row r="10" spans="1:12" ht="36.75" thickBot="1" x14ac:dyDescent="0.6">
      <c r="A10" s="65"/>
      <c r="B10" s="32" t="s">
        <v>16</v>
      </c>
      <c r="C10" s="32" t="s">
        <v>17</v>
      </c>
      <c r="D10" s="33">
        <v>24</v>
      </c>
      <c r="E10" s="33">
        <v>24</v>
      </c>
      <c r="F10" s="34">
        <v>19</v>
      </c>
      <c r="G10" s="33">
        <v>4</v>
      </c>
      <c r="H10" s="33">
        <v>7</v>
      </c>
      <c r="I10" s="33">
        <v>2</v>
      </c>
      <c r="J10" s="33">
        <v>6</v>
      </c>
      <c r="K10" s="33">
        <v>11</v>
      </c>
      <c r="L10" s="35">
        <v>0.17</v>
      </c>
    </row>
    <row r="11" spans="1:12" ht="36.75" thickBot="1" x14ac:dyDescent="0.6">
      <c r="A11" s="65"/>
      <c r="B11" s="32" t="s">
        <v>18</v>
      </c>
      <c r="C11" s="36" t="s">
        <v>19</v>
      </c>
      <c r="D11" s="33">
        <v>0</v>
      </c>
      <c r="E11" s="33">
        <v>0</v>
      </c>
      <c r="F11" s="34"/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5">
        <v>0</v>
      </c>
    </row>
    <row r="12" spans="1:12" ht="36.75" thickBot="1" x14ac:dyDescent="0.6">
      <c r="A12" s="66"/>
      <c r="B12" s="32" t="s">
        <v>20</v>
      </c>
      <c r="C12" s="36" t="s">
        <v>21</v>
      </c>
      <c r="D12" s="33">
        <v>0</v>
      </c>
      <c r="E12" s="33">
        <v>0</v>
      </c>
      <c r="F12" s="34"/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5">
        <v>0</v>
      </c>
    </row>
    <row r="13" spans="1:12" ht="36.75" thickBot="1" x14ac:dyDescent="0.6">
      <c r="A13" s="67" t="s">
        <v>24</v>
      </c>
      <c r="B13" s="68"/>
      <c r="C13" s="69"/>
      <c r="D13" s="39">
        <v>40</v>
      </c>
      <c r="E13" s="39">
        <v>40</v>
      </c>
      <c r="F13" s="39">
        <v>31</v>
      </c>
      <c r="G13" s="39">
        <v>9</v>
      </c>
      <c r="H13" s="39">
        <v>11</v>
      </c>
      <c r="I13" s="39">
        <v>4</v>
      </c>
      <c r="J13" s="39">
        <v>7</v>
      </c>
      <c r="K13" s="39">
        <v>16</v>
      </c>
      <c r="L13" s="40">
        <v>0.23</v>
      </c>
    </row>
    <row r="14" spans="1:12" ht="36.75" thickBot="1" x14ac:dyDescent="0.6">
      <c r="A14" s="70" t="s">
        <v>25</v>
      </c>
      <c r="B14" s="32" t="s">
        <v>14</v>
      </c>
      <c r="C14" s="36" t="s">
        <v>15</v>
      </c>
      <c r="D14" s="33">
        <v>34</v>
      </c>
      <c r="E14" s="33">
        <v>16</v>
      </c>
      <c r="F14" s="34">
        <v>2</v>
      </c>
      <c r="G14" s="33">
        <v>0</v>
      </c>
      <c r="H14" s="33">
        <v>2</v>
      </c>
      <c r="I14" s="33">
        <v>0</v>
      </c>
      <c r="J14" s="33">
        <v>0</v>
      </c>
      <c r="K14" s="33">
        <v>14</v>
      </c>
      <c r="L14" s="35">
        <v>0</v>
      </c>
    </row>
    <row r="15" spans="1:12" ht="36.75" thickBot="1" x14ac:dyDescent="0.6">
      <c r="A15" s="65"/>
      <c r="B15" s="32" t="s">
        <v>16</v>
      </c>
      <c r="C15" s="32" t="s">
        <v>17</v>
      </c>
      <c r="D15" s="33">
        <v>15</v>
      </c>
      <c r="E15" s="33">
        <v>24</v>
      </c>
      <c r="F15" s="34">
        <v>1</v>
      </c>
      <c r="G15" s="33">
        <v>0</v>
      </c>
      <c r="H15" s="33">
        <v>1</v>
      </c>
      <c r="I15" s="33">
        <v>0</v>
      </c>
      <c r="J15" s="33">
        <v>0</v>
      </c>
      <c r="K15" s="33">
        <v>23</v>
      </c>
      <c r="L15" s="35">
        <v>0</v>
      </c>
    </row>
    <row r="16" spans="1:12" ht="36.75" thickBot="1" x14ac:dyDescent="0.6">
      <c r="A16" s="65"/>
      <c r="B16" s="32" t="s">
        <v>18</v>
      </c>
      <c r="C16" s="36" t="s">
        <v>19</v>
      </c>
      <c r="D16" s="33">
        <v>0</v>
      </c>
      <c r="E16" s="33">
        <v>0</v>
      </c>
      <c r="F16" s="34"/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5">
        <v>0</v>
      </c>
    </row>
    <row r="17" spans="1:12" ht="36.75" thickBot="1" x14ac:dyDescent="0.6">
      <c r="A17" s="66"/>
      <c r="B17" s="32" t="s">
        <v>20</v>
      </c>
      <c r="C17" s="36" t="s">
        <v>21</v>
      </c>
      <c r="D17" s="33">
        <v>0</v>
      </c>
      <c r="E17" s="33">
        <v>0</v>
      </c>
      <c r="F17" s="34"/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5">
        <v>0</v>
      </c>
    </row>
    <row r="18" spans="1:12" ht="55.5" customHeight="1" thickBot="1" x14ac:dyDescent="0.6">
      <c r="A18" s="67" t="s">
        <v>26</v>
      </c>
      <c r="B18" s="68"/>
      <c r="C18" s="69"/>
      <c r="D18" s="39">
        <v>49</v>
      </c>
      <c r="E18" s="39">
        <v>40</v>
      </c>
      <c r="F18" s="39">
        <v>3</v>
      </c>
      <c r="G18" s="39">
        <v>0</v>
      </c>
      <c r="H18" s="39">
        <v>3</v>
      </c>
      <c r="I18" s="39">
        <v>0</v>
      </c>
      <c r="J18" s="39">
        <v>0</v>
      </c>
      <c r="K18" s="39">
        <v>37</v>
      </c>
      <c r="L18" s="40">
        <v>0</v>
      </c>
    </row>
    <row r="19" spans="1:12" ht="55.5" customHeight="1" thickBot="1" x14ac:dyDescent="0.6">
      <c r="A19" s="55" t="s">
        <v>27</v>
      </c>
      <c r="B19" s="56"/>
      <c r="C19" s="57"/>
      <c r="D19" s="41">
        <v>392</v>
      </c>
      <c r="E19" s="41">
        <v>383</v>
      </c>
      <c r="F19" s="41">
        <v>138</v>
      </c>
      <c r="G19" s="41">
        <v>105</v>
      </c>
      <c r="H19" s="41">
        <v>85</v>
      </c>
      <c r="I19" s="41">
        <v>19</v>
      </c>
      <c r="J19" s="41">
        <v>7</v>
      </c>
      <c r="K19" s="41">
        <v>174</v>
      </c>
      <c r="L19" s="42">
        <v>0.27</v>
      </c>
    </row>
    <row r="22" spans="1:12" x14ac:dyDescent="0.55000000000000004">
      <c r="B22" s="24" t="s">
        <v>59</v>
      </c>
      <c r="C22" s="24" t="s">
        <v>62</v>
      </c>
      <c r="E22" s="43"/>
      <c r="F22" s="43"/>
      <c r="G22" s="43" t="s">
        <v>32</v>
      </c>
      <c r="H22" s="43" t="s">
        <v>47</v>
      </c>
    </row>
    <row r="23" spans="1:12" x14ac:dyDescent="0.55000000000000004">
      <c r="A23" s="24" t="s">
        <v>56</v>
      </c>
      <c r="B23" s="43">
        <f>D7</f>
        <v>158</v>
      </c>
      <c r="C23" s="24">
        <f>D7-G7</f>
        <v>112</v>
      </c>
      <c r="E23" s="43" t="s">
        <v>29</v>
      </c>
      <c r="F23" s="43" t="s">
        <v>28</v>
      </c>
      <c r="G23" s="44">
        <f>G4/D4</f>
        <v>0.63636363636363635</v>
      </c>
      <c r="H23" s="43">
        <f>D4-G4</f>
        <v>12</v>
      </c>
    </row>
    <row r="24" spans="1:12" x14ac:dyDescent="0.55000000000000004">
      <c r="E24" s="43"/>
      <c r="F24" s="43" t="s">
        <v>16</v>
      </c>
      <c r="G24" s="44">
        <f>SUM(G5:G6)/SUM(D5:D6)</f>
        <v>0.25892857142857145</v>
      </c>
      <c r="H24" s="43">
        <f>SUM(D5:D6) - SUM(G5:G6)</f>
        <v>83</v>
      </c>
    </row>
    <row r="25" spans="1:12" x14ac:dyDescent="0.55000000000000004">
      <c r="C25" s="24" t="s">
        <v>63</v>
      </c>
      <c r="E25" s="43"/>
      <c r="F25" s="43" t="s">
        <v>33</v>
      </c>
      <c r="G25" s="44">
        <f>G7/D7</f>
        <v>0.29113924050632911</v>
      </c>
      <c r="H25" s="43">
        <f>D7-G7</f>
        <v>112</v>
      </c>
    </row>
    <row r="26" spans="1:12" x14ac:dyDescent="0.55000000000000004">
      <c r="C26" s="54">
        <f>(46+B47)/B23</f>
        <v>0.34199819168173595</v>
      </c>
      <c r="E26" s="43"/>
      <c r="F26" s="43"/>
      <c r="G26" s="43"/>
      <c r="H26" s="43"/>
    </row>
    <row r="27" spans="1:12" x14ac:dyDescent="0.55000000000000004">
      <c r="E27" s="43" t="s">
        <v>30</v>
      </c>
      <c r="F27" s="43" t="s">
        <v>14</v>
      </c>
      <c r="G27" s="44">
        <f>G9/D9</f>
        <v>0.3125</v>
      </c>
      <c r="H27" s="43">
        <f>D9-G9</f>
        <v>11</v>
      </c>
    </row>
    <row r="28" spans="1:12" x14ac:dyDescent="0.55000000000000004">
      <c r="E28" s="43"/>
      <c r="F28" s="43" t="s">
        <v>16</v>
      </c>
      <c r="G28" s="44">
        <f>SUM(G10:G11)/SUM(D10:D11)</f>
        <v>0.16666666666666666</v>
      </c>
      <c r="H28" s="43">
        <f>SUM(D10:D11) - SUM(G10:G11)</f>
        <v>20</v>
      </c>
    </row>
    <row r="29" spans="1:12" x14ac:dyDescent="0.55000000000000004">
      <c r="E29" s="43"/>
      <c r="F29" s="43" t="s">
        <v>20</v>
      </c>
      <c r="G29" s="43" t="s">
        <v>34</v>
      </c>
      <c r="H29" s="43" t="s">
        <v>34</v>
      </c>
    </row>
    <row r="30" spans="1:12" x14ac:dyDescent="0.55000000000000004">
      <c r="E30" s="43"/>
      <c r="F30" s="43"/>
      <c r="G30" s="43"/>
      <c r="H30" s="43"/>
    </row>
    <row r="31" spans="1:12" x14ac:dyDescent="0.55000000000000004">
      <c r="E31" s="43" t="s">
        <v>31</v>
      </c>
      <c r="F31" s="43" t="s">
        <v>14</v>
      </c>
      <c r="G31" s="43">
        <v>0</v>
      </c>
      <c r="H31" s="43">
        <v>49</v>
      </c>
    </row>
    <row r="32" spans="1:12" x14ac:dyDescent="0.55000000000000004">
      <c r="E32" s="43"/>
      <c r="F32" s="43" t="s">
        <v>16</v>
      </c>
      <c r="G32" s="43">
        <v>0</v>
      </c>
      <c r="H32" s="43"/>
    </row>
    <row r="33" spans="1:10" x14ac:dyDescent="0.55000000000000004">
      <c r="E33" s="43"/>
      <c r="F33" s="43" t="s">
        <v>20</v>
      </c>
      <c r="G33" s="43">
        <v>0</v>
      </c>
      <c r="H33" s="43"/>
    </row>
    <row r="34" spans="1:10" x14ac:dyDescent="0.55000000000000004">
      <c r="G34" s="45"/>
      <c r="H34" s="45"/>
      <c r="I34" s="45"/>
      <c r="J34" s="45"/>
    </row>
    <row r="35" spans="1:10" x14ac:dyDescent="0.55000000000000004">
      <c r="G35" s="45" t="s">
        <v>38</v>
      </c>
      <c r="H35" s="45">
        <f>SUM(H23:H24,H27:H28,H31:H33)* F36</f>
        <v>1225</v>
      </c>
      <c r="I35" s="45" t="s">
        <v>36</v>
      </c>
      <c r="J35" s="45">
        <f>H35*1.2</f>
        <v>1470</v>
      </c>
    </row>
    <row r="36" spans="1:10" x14ac:dyDescent="0.55000000000000004">
      <c r="E36" s="24" t="s">
        <v>39</v>
      </c>
      <c r="F36" s="43">
        <v>7</v>
      </c>
      <c r="G36" s="45" t="s">
        <v>35</v>
      </c>
      <c r="H36" s="45">
        <f>SUM(H23:H33)*F36</f>
        <v>2009</v>
      </c>
      <c r="I36" s="45" t="s">
        <v>36</v>
      </c>
      <c r="J36" s="45">
        <f>H36*1.2</f>
        <v>2410.7999999999997</v>
      </c>
    </row>
    <row r="37" spans="1:10" x14ac:dyDescent="0.55000000000000004">
      <c r="F37" s="43"/>
      <c r="G37" s="45"/>
      <c r="H37" s="45"/>
      <c r="I37" s="45"/>
      <c r="J37" s="45"/>
    </row>
    <row r="38" spans="1:10" x14ac:dyDescent="0.55000000000000004">
      <c r="F38" s="43"/>
    </row>
    <row r="39" spans="1:10" x14ac:dyDescent="0.55000000000000004">
      <c r="F39" s="43"/>
      <c r="G39" s="47" t="s">
        <v>41</v>
      </c>
      <c r="H39" s="48">
        <f>H35/F42</f>
        <v>490</v>
      </c>
      <c r="I39" s="47" t="s">
        <v>37</v>
      </c>
      <c r="J39" s="48">
        <f>J35/F42</f>
        <v>588</v>
      </c>
    </row>
    <row r="40" spans="1:10" x14ac:dyDescent="0.55000000000000004">
      <c r="F40" s="43"/>
      <c r="G40" s="47" t="s">
        <v>43</v>
      </c>
      <c r="H40" s="47">
        <f>H36/F42</f>
        <v>803.6</v>
      </c>
      <c r="I40" s="47" t="s">
        <v>44</v>
      </c>
      <c r="J40" s="47">
        <f>J36/F42</f>
        <v>964.31999999999994</v>
      </c>
    </row>
    <row r="41" spans="1:10" x14ac:dyDescent="0.55000000000000004">
      <c r="E41" s="24" t="s">
        <v>40</v>
      </c>
      <c r="F41" s="43">
        <v>22.5</v>
      </c>
      <c r="G41" s="47" t="s">
        <v>42</v>
      </c>
      <c r="H41" s="49">
        <f>H39/F41</f>
        <v>21.777777777777779</v>
      </c>
      <c r="I41" s="47" t="s">
        <v>46</v>
      </c>
      <c r="J41" s="50">
        <f>J39/F41</f>
        <v>26.133333333333333</v>
      </c>
    </row>
    <row r="42" spans="1:10" x14ac:dyDescent="0.55000000000000004">
      <c r="E42" s="24" t="s">
        <v>48</v>
      </c>
      <c r="F42" s="43">
        <v>2.5</v>
      </c>
      <c r="G42" s="47" t="s">
        <v>45</v>
      </c>
      <c r="H42" s="49">
        <f>H40/F41</f>
        <v>35.715555555555554</v>
      </c>
      <c r="I42" s="47" t="s">
        <v>46</v>
      </c>
      <c r="J42" s="49">
        <f>J40/F41</f>
        <v>42.858666666666664</v>
      </c>
    </row>
    <row r="44" spans="1:10" x14ac:dyDescent="0.55000000000000004">
      <c r="H44" s="53" t="s">
        <v>51</v>
      </c>
      <c r="I44" s="47" t="s">
        <v>50</v>
      </c>
      <c r="J44" s="49">
        <f>J41</f>
        <v>26.133333333333333</v>
      </c>
    </row>
    <row r="45" spans="1:10" x14ac:dyDescent="0.55000000000000004">
      <c r="I45" s="47" t="s">
        <v>49</v>
      </c>
      <c r="J45" s="47">
        <v>23</v>
      </c>
    </row>
    <row r="46" spans="1:10" x14ac:dyDescent="0.55000000000000004">
      <c r="A46" s="24" t="s">
        <v>60</v>
      </c>
      <c r="B46" s="43">
        <v>1</v>
      </c>
    </row>
    <row r="47" spans="1:10" x14ac:dyDescent="0.55000000000000004">
      <c r="A47" s="24" t="s">
        <v>61</v>
      </c>
      <c r="B47" s="24">
        <f>(F41*F42*B46)/7</f>
        <v>8.0357142857142865</v>
      </c>
    </row>
    <row r="49" spans="5:8" x14ac:dyDescent="0.55000000000000004">
      <c r="E49" s="46">
        <f>J45-J41</f>
        <v>-3.1333333333333329</v>
      </c>
      <c r="F49" s="24">
        <f>F41*F36</f>
        <v>157.5</v>
      </c>
    </row>
    <row r="50" spans="5:8" x14ac:dyDescent="0.55000000000000004">
      <c r="F50" s="24">
        <f>F49/7</f>
        <v>22.5</v>
      </c>
    </row>
    <row r="52" spans="5:8" x14ac:dyDescent="0.55000000000000004">
      <c r="E52" s="24" t="s">
        <v>58</v>
      </c>
      <c r="F52" s="43" t="s">
        <v>14</v>
      </c>
      <c r="G52" s="43" t="s">
        <v>15</v>
      </c>
      <c r="H52" s="43" t="s">
        <v>57</v>
      </c>
    </row>
    <row r="53" spans="5:8" x14ac:dyDescent="0.55000000000000004">
      <c r="F53" s="43" t="s">
        <v>16</v>
      </c>
      <c r="G53" s="43" t="s">
        <v>64</v>
      </c>
      <c r="H53" s="43" t="s">
        <v>57</v>
      </c>
    </row>
    <row r="54" spans="5:8" x14ac:dyDescent="0.55000000000000004">
      <c r="F54" s="43" t="s">
        <v>20</v>
      </c>
      <c r="G54" s="43" t="s">
        <v>56</v>
      </c>
      <c r="H54" s="43">
        <v>10</v>
      </c>
    </row>
    <row r="55" spans="5:8" x14ac:dyDescent="0.55000000000000004">
      <c r="F55" s="43"/>
      <c r="G55" s="43"/>
      <c r="H55" s="43"/>
    </row>
  </sheetData>
  <mergeCells count="17">
    <mergeCell ref="A1:L1"/>
    <mergeCell ref="A2:A3"/>
    <mergeCell ref="B2:C3"/>
    <mergeCell ref="D2:D3"/>
    <mergeCell ref="E2:E3"/>
    <mergeCell ref="F2:F3"/>
    <mergeCell ref="G2:G3"/>
    <mergeCell ref="H2:H3"/>
    <mergeCell ref="I2:I3"/>
    <mergeCell ref="L2:L3"/>
    <mergeCell ref="A19:C19"/>
    <mergeCell ref="A4:A7"/>
    <mergeCell ref="A8:C8"/>
    <mergeCell ref="A9:A12"/>
    <mergeCell ref="A13:C13"/>
    <mergeCell ref="A14:A17"/>
    <mergeCell ref="A18:C1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="70" zoomScaleNormal="70" workbookViewId="0">
      <selection activeCell="E16" sqref="E16"/>
    </sheetView>
  </sheetViews>
  <sheetFormatPr defaultRowHeight="26.25" x14ac:dyDescent="0.4"/>
  <cols>
    <col min="1" max="1" width="8.75" style="1"/>
    <col min="2" max="2" width="11.25" style="1" customWidth="1"/>
    <col min="3" max="3" width="14.03125" style="1" customWidth="1"/>
    <col min="4" max="6" width="8.75" style="1"/>
    <col min="7" max="7" width="14.1875" style="1" customWidth="1"/>
    <col min="8" max="8" width="8.75" style="1"/>
    <col min="9" max="9" width="12.5625" style="1" customWidth="1"/>
    <col min="10" max="16384" width="8.75" style="1"/>
  </cols>
  <sheetData>
    <row r="1" spans="1:12" ht="27" thickBot="1" x14ac:dyDescent="0.4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x14ac:dyDescent="0.4">
      <c r="A2" s="97" t="s">
        <v>1</v>
      </c>
      <c r="B2" s="99" t="s">
        <v>2</v>
      </c>
      <c r="C2" s="100"/>
      <c r="D2" s="103" t="s">
        <v>3</v>
      </c>
      <c r="E2" s="103" t="s">
        <v>4</v>
      </c>
      <c r="F2" s="103" t="s">
        <v>5</v>
      </c>
      <c r="G2" s="103" t="s">
        <v>6</v>
      </c>
      <c r="H2" s="103" t="s">
        <v>7</v>
      </c>
      <c r="I2" s="103" t="s">
        <v>8</v>
      </c>
      <c r="J2" s="2" t="s">
        <v>9</v>
      </c>
      <c r="K2" s="2" t="s">
        <v>9</v>
      </c>
      <c r="L2" s="103" t="s">
        <v>12</v>
      </c>
    </row>
    <row r="3" spans="1:12" ht="27" thickBot="1" x14ac:dyDescent="0.45">
      <c r="A3" s="98"/>
      <c r="B3" s="101"/>
      <c r="C3" s="102"/>
      <c r="D3" s="104"/>
      <c r="E3" s="104"/>
      <c r="F3" s="104"/>
      <c r="G3" s="104"/>
      <c r="H3" s="104"/>
      <c r="I3" s="104"/>
      <c r="J3" s="3" t="s">
        <v>10</v>
      </c>
      <c r="K3" s="3" t="s">
        <v>11</v>
      </c>
      <c r="L3" s="104"/>
    </row>
    <row r="4" spans="1:12" ht="27" thickBot="1" x14ac:dyDescent="0.45">
      <c r="A4" s="83" t="s">
        <v>13</v>
      </c>
      <c r="B4" s="4" t="s">
        <v>14</v>
      </c>
      <c r="C4" s="5" t="s">
        <v>15</v>
      </c>
      <c r="D4" s="6">
        <v>33</v>
      </c>
      <c r="E4" s="6">
        <v>33</v>
      </c>
      <c r="F4" s="7">
        <v>29</v>
      </c>
      <c r="G4" s="6">
        <v>21</v>
      </c>
      <c r="H4" s="6">
        <v>9</v>
      </c>
      <c r="I4" s="6">
        <v>0</v>
      </c>
      <c r="J4" s="6">
        <v>0</v>
      </c>
      <c r="K4" s="6">
        <v>3</v>
      </c>
      <c r="L4" s="8">
        <v>0.64</v>
      </c>
    </row>
    <row r="5" spans="1:12" ht="27" thickBot="1" x14ac:dyDescent="0.45">
      <c r="A5" s="84"/>
      <c r="B5" s="9" t="s">
        <v>16</v>
      </c>
      <c r="C5" s="9" t="s">
        <v>17</v>
      </c>
      <c r="D5" s="10">
        <v>58</v>
      </c>
      <c r="E5" s="10">
        <v>58</v>
      </c>
      <c r="F5" s="11">
        <v>26</v>
      </c>
      <c r="G5" s="10">
        <v>18</v>
      </c>
      <c r="H5" s="10">
        <v>20</v>
      </c>
      <c r="I5" s="10">
        <v>2</v>
      </c>
      <c r="J5" s="10">
        <v>0</v>
      </c>
      <c r="K5" s="10">
        <v>18</v>
      </c>
      <c r="L5" s="12">
        <v>0.31</v>
      </c>
    </row>
    <row r="6" spans="1:12" ht="27" thickBot="1" x14ac:dyDescent="0.45">
      <c r="A6" s="84"/>
      <c r="B6" s="9" t="s">
        <v>18</v>
      </c>
      <c r="C6" s="13" t="s">
        <v>19</v>
      </c>
      <c r="D6" s="10">
        <v>54</v>
      </c>
      <c r="E6" s="10">
        <v>54</v>
      </c>
      <c r="F6" s="11">
        <v>16</v>
      </c>
      <c r="G6" s="10">
        <v>11</v>
      </c>
      <c r="H6" s="10">
        <v>12</v>
      </c>
      <c r="I6" s="10">
        <v>1</v>
      </c>
      <c r="J6" s="10">
        <v>0</v>
      </c>
      <c r="K6" s="10">
        <v>30</v>
      </c>
      <c r="L6" s="12">
        <v>0.2</v>
      </c>
    </row>
    <row r="7" spans="1:12" ht="27" thickBot="1" x14ac:dyDescent="0.45">
      <c r="A7" s="85"/>
      <c r="B7" s="9" t="s">
        <v>20</v>
      </c>
      <c r="C7" s="13" t="s">
        <v>21</v>
      </c>
      <c r="D7" s="10">
        <v>158</v>
      </c>
      <c r="E7" s="10">
        <v>158</v>
      </c>
      <c r="F7" s="11">
        <v>33</v>
      </c>
      <c r="G7" s="10">
        <v>46</v>
      </c>
      <c r="H7" s="10">
        <v>30</v>
      </c>
      <c r="I7" s="10">
        <v>12</v>
      </c>
      <c r="J7" s="10">
        <v>0</v>
      </c>
      <c r="K7" s="10">
        <v>70</v>
      </c>
      <c r="L7" s="12">
        <v>0.28999999999999998</v>
      </c>
    </row>
    <row r="8" spans="1:12" ht="27" thickBot="1" x14ac:dyDescent="0.45">
      <c r="A8" s="86" t="s">
        <v>22</v>
      </c>
      <c r="B8" s="87"/>
      <c r="C8" s="88"/>
      <c r="D8" s="14">
        <v>303</v>
      </c>
      <c r="E8" s="14">
        <v>303</v>
      </c>
      <c r="F8" s="14">
        <v>104</v>
      </c>
      <c r="G8" s="14">
        <v>96</v>
      </c>
      <c r="H8" s="14">
        <v>71</v>
      </c>
      <c r="I8" s="14">
        <v>15</v>
      </c>
      <c r="J8" s="14">
        <v>0</v>
      </c>
      <c r="K8" s="14">
        <v>121</v>
      </c>
      <c r="L8" s="15">
        <v>0.32</v>
      </c>
    </row>
    <row r="9" spans="1:12" ht="27" thickBot="1" x14ac:dyDescent="0.45">
      <c r="A9" s="89" t="s">
        <v>23</v>
      </c>
      <c r="B9" s="4" t="s">
        <v>14</v>
      </c>
      <c r="C9" s="5" t="s">
        <v>15</v>
      </c>
      <c r="D9" s="6">
        <v>16</v>
      </c>
      <c r="E9" s="6">
        <v>16</v>
      </c>
      <c r="F9" s="7">
        <v>12</v>
      </c>
      <c r="G9" s="6">
        <v>5</v>
      </c>
      <c r="H9" s="6">
        <v>4</v>
      </c>
      <c r="I9" s="6">
        <v>2</v>
      </c>
      <c r="J9" s="6">
        <v>1</v>
      </c>
      <c r="K9" s="6">
        <v>5</v>
      </c>
      <c r="L9" s="8">
        <v>0.31</v>
      </c>
    </row>
    <row r="10" spans="1:12" ht="27" thickBot="1" x14ac:dyDescent="0.45">
      <c r="A10" s="90"/>
      <c r="B10" s="9" t="s">
        <v>16</v>
      </c>
      <c r="C10" s="9" t="s">
        <v>17</v>
      </c>
      <c r="D10" s="10">
        <v>24</v>
      </c>
      <c r="E10" s="10">
        <v>24</v>
      </c>
      <c r="F10" s="11">
        <v>19</v>
      </c>
      <c r="G10" s="10">
        <v>4</v>
      </c>
      <c r="H10" s="10">
        <v>7</v>
      </c>
      <c r="I10" s="10">
        <v>2</v>
      </c>
      <c r="J10" s="10">
        <v>6</v>
      </c>
      <c r="K10" s="10">
        <v>11</v>
      </c>
      <c r="L10" s="12">
        <v>0.17</v>
      </c>
    </row>
    <row r="11" spans="1:12" ht="27" thickBot="1" x14ac:dyDescent="0.45">
      <c r="A11" s="90"/>
      <c r="B11" s="9" t="s">
        <v>18</v>
      </c>
      <c r="C11" s="13" t="s">
        <v>19</v>
      </c>
      <c r="D11" s="10">
        <v>0</v>
      </c>
      <c r="E11" s="10">
        <v>0</v>
      </c>
      <c r="F11" s="11"/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2">
        <v>0</v>
      </c>
    </row>
    <row r="12" spans="1:12" ht="27" thickBot="1" x14ac:dyDescent="0.45">
      <c r="A12" s="91"/>
      <c r="B12" s="9" t="s">
        <v>20</v>
      </c>
      <c r="C12" s="13" t="s">
        <v>21</v>
      </c>
      <c r="D12" s="10">
        <v>0</v>
      </c>
      <c r="E12" s="10">
        <v>0</v>
      </c>
      <c r="F12" s="11"/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2">
        <v>0</v>
      </c>
    </row>
    <row r="13" spans="1:12" ht="27" thickBot="1" x14ac:dyDescent="0.45">
      <c r="A13" s="92" t="s">
        <v>24</v>
      </c>
      <c r="B13" s="93"/>
      <c r="C13" s="94"/>
      <c r="D13" s="16">
        <v>40</v>
      </c>
      <c r="E13" s="16">
        <v>40</v>
      </c>
      <c r="F13" s="16">
        <v>31</v>
      </c>
      <c r="G13" s="16">
        <v>9</v>
      </c>
      <c r="H13" s="16">
        <v>11</v>
      </c>
      <c r="I13" s="16">
        <v>4</v>
      </c>
      <c r="J13" s="16">
        <v>7</v>
      </c>
      <c r="K13" s="16">
        <v>16</v>
      </c>
      <c r="L13" s="17">
        <v>0.23</v>
      </c>
    </row>
    <row r="14" spans="1:12" ht="27" thickBot="1" x14ac:dyDescent="0.45">
      <c r="A14" s="95" t="s">
        <v>25</v>
      </c>
      <c r="B14" s="9" t="s">
        <v>14</v>
      </c>
      <c r="C14" s="13" t="s">
        <v>15</v>
      </c>
      <c r="D14" s="10">
        <v>34</v>
      </c>
      <c r="E14" s="10">
        <v>16</v>
      </c>
      <c r="F14" s="11">
        <v>2</v>
      </c>
      <c r="G14" s="10">
        <v>0</v>
      </c>
      <c r="H14" s="10">
        <v>2</v>
      </c>
      <c r="I14" s="10">
        <v>0</v>
      </c>
      <c r="J14" s="10">
        <v>0</v>
      </c>
      <c r="K14" s="10">
        <v>14</v>
      </c>
      <c r="L14" s="12">
        <v>0</v>
      </c>
    </row>
    <row r="15" spans="1:12" ht="27" thickBot="1" x14ac:dyDescent="0.45">
      <c r="A15" s="90"/>
      <c r="B15" s="9" t="s">
        <v>16</v>
      </c>
      <c r="C15" s="9" t="s">
        <v>17</v>
      </c>
      <c r="D15" s="10">
        <v>15</v>
      </c>
      <c r="E15" s="10">
        <v>24</v>
      </c>
      <c r="F15" s="11">
        <v>1</v>
      </c>
      <c r="G15" s="10">
        <v>0</v>
      </c>
      <c r="H15" s="10">
        <v>1</v>
      </c>
      <c r="I15" s="10">
        <v>0</v>
      </c>
      <c r="J15" s="10">
        <v>0</v>
      </c>
      <c r="K15" s="10">
        <v>23</v>
      </c>
      <c r="L15" s="12">
        <v>0</v>
      </c>
    </row>
    <row r="16" spans="1:12" ht="27" thickBot="1" x14ac:dyDescent="0.45">
      <c r="A16" s="90"/>
      <c r="B16" s="9" t="s">
        <v>18</v>
      </c>
      <c r="C16" s="13" t="s">
        <v>19</v>
      </c>
      <c r="D16" s="10">
        <v>0</v>
      </c>
      <c r="E16" s="10">
        <v>0</v>
      </c>
      <c r="F16" s="11"/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2">
        <v>0</v>
      </c>
    </row>
    <row r="17" spans="1:12" ht="27" thickBot="1" x14ac:dyDescent="0.45">
      <c r="A17" s="91"/>
      <c r="B17" s="9" t="s">
        <v>20</v>
      </c>
      <c r="C17" s="13" t="s">
        <v>21</v>
      </c>
      <c r="D17" s="10">
        <v>0</v>
      </c>
      <c r="E17" s="10">
        <v>0</v>
      </c>
      <c r="F17" s="11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2">
        <v>0</v>
      </c>
    </row>
    <row r="18" spans="1:12" ht="55.5" customHeight="1" thickBot="1" x14ac:dyDescent="0.45">
      <c r="A18" s="92" t="s">
        <v>26</v>
      </c>
      <c r="B18" s="93"/>
      <c r="C18" s="94"/>
      <c r="D18" s="16">
        <v>49</v>
      </c>
      <c r="E18" s="16">
        <v>40</v>
      </c>
      <c r="F18" s="16">
        <v>3</v>
      </c>
      <c r="G18" s="16">
        <v>0</v>
      </c>
      <c r="H18" s="16">
        <v>3</v>
      </c>
      <c r="I18" s="16">
        <v>0</v>
      </c>
      <c r="J18" s="16">
        <v>0</v>
      </c>
      <c r="K18" s="16">
        <v>37</v>
      </c>
      <c r="L18" s="17">
        <v>0</v>
      </c>
    </row>
    <row r="19" spans="1:12" ht="55.5" customHeight="1" thickBot="1" x14ac:dyDescent="0.45">
      <c r="A19" s="80" t="s">
        <v>27</v>
      </c>
      <c r="B19" s="81"/>
      <c r="C19" s="82"/>
      <c r="D19" s="18">
        <v>392</v>
      </c>
      <c r="E19" s="18">
        <v>383</v>
      </c>
      <c r="F19" s="18">
        <v>138</v>
      </c>
      <c r="G19" s="18">
        <v>105</v>
      </c>
      <c r="H19" s="18">
        <v>85</v>
      </c>
      <c r="I19" s="18">
        <v>19</v>
      </c>
      <c r="J19" s="18">
        <v>7</v>
      </c>
      <c r="K19" s="18">
        <v>174</v>
      </c>
      <c r="L19" s="19">
        <v>0.27</v>
      </c>
    </row>
    <row r="22" spans="1:12" x14ac:dyDescent="0.4">
      <c r="E22" s="21"/>
      <c r="F22" s="21"/>
      <c r="G22" s="21" t="s">
        <v>32</v>
      </c>
      <c r="H22" s="21" t="s">
        <v>47</v>
      </c>
    </row>
    <row r="23" spans="1:12" x14ac:dyDescent="0.4">
      <c r="E23" s="21" t="s">
        <v>29</v>
      </c>
      <c r="F23" s="21" t="s">
        <v>28</v>
      </c>
      <c r="G23" s="23">
        <f>G4/D4</f>
        <v>0.63636363636363635</v>
      </c>
      <c r="H23" s="21">
        <f>D4-G4</f>
        <v>12</v>
      </c>
    </row>
    <row r="24" spans="1:12" x14ac:dyDescent="0.4">
      <c r="B24" s="51" t="s">
        <v>55</v>
      </c>
      <c r="C24" s="52" t="s">
        <v>53</v>
      </c>
      <c r="E24" s="21"/>
      <c r="F24" s="21" t="s">
        <v>16</v>
      </c>
      <c r="G24" s="23">
        <f>SUM(G5:G6)/SUM(D5:D6)</f>
        <v>0.25892857142857145</v>
      </c>
      <c r="H24" s="21">
        <f>SUM(D6) - SUM(G6)</f>
        <v>43</v>
      </c>
    </row>
    <row r="25" spans="1:12" x14ac:dyDescent="0.4">
      <c r="A25" s="21" t="s">
        <v>16</v>
      </c>
      <c r="B25" s="21">
        <v>24</v>
      </c>
      <c r="C25" s="21"/>
      <c r="E25" s="21"/>
      <c r="F25" s="21" t="s">
        <v>33</v>
      </c>
      <c r="G25" s="23">
        <f>G7/D7</f>
        <v>0.29113924050632911</v>
      </c>
      <c r="H25" s="21">
        <f>D7-G7</f>
        <v>112</v>
      </c>
    </row>
    <row r="26" spans="1:12" x14ac:dyDescent="0.4">
      <c r="A26" s="21" t="s">
        <v>54</v>
      </c>
      <c r="B26" s="21"/>
      <c r="C26" s="21"/>
      <c r="E26" s="21"/>
      <c r="F26" s="21"/>
      <c r="G26" s="21"/>
      <c r="H26" s="21"/>
    </row>
    <row r="27" spans="1:12" x14ac:dyDescent="0.4">
      <c r="A27" s="21"/>
      <c r="E27" s="21" t="s">
        <v>30</v>
      </c>
      <c r="F27" s="21" t="s">
        <v>14</v>
      </c>
      <c r="G27" s="23">
        <f>G9/D9</f>
        <v>0.3125</v>
      </c>
      <c r="H27" s="21">
        <f>D9-G9</f>
        <v>11</v>
      </c>
    </row>
    <row r="28" spans="1:12" x14ac:dyDescent="0.4">
      <c r="E28" s="21"/>
      <c r="F28" s="21" t="s">
        <v>16</v>
      </c>
      <c r="G28" s="23">
        <f>SUM(G10:G11)/SUM(D10:D11)</f>
        <v>0.16666666666666666</v>
      </c>
      <c r="H28" s="21">
        <f>SUM(D11) - SUM(G11)</f>
        <v>0</v>
      </c>
    </row>
    <row r="29" spans="1:12" x14ac:dyDescent="0.4">
      <c r="E29" s="21"/>
      <c r="F29" s="21" t="s">
        <v>20</v>
      </c>
      <c r="G29" s="21" t="s">
        <v>34</v>
      </c>
      <c r="H29" s="21" t="s">
        <v>34</v>
      </c>
    </row>
    <row r="30" spans="1:12" x14ac:dyDescent="0.4">
      <c r="E30" s="21"/>
      <c r="F30" s="21"/>
      <c r="G30" s="21"/>
      <c r="H30" s="21"/>
    </row>
    <row r="31" spans="1:12" x14ac:dyDescent="0.4">
      <c r="E31" s="21" t="s">
        <v>31</v>
      </c>
      <c r="F31" s="21" t="s">
        <v>14</v>
      </c>
      <c r="G31" s="21">
        <v>0</v>
      </c>
      <c r="H31" s="21">
        <v>49</v>
      </c>
    </row>
    <row r="32" spans="1:12" x14ac:dyDescent="0.4">
      <c r="E32" s="21"/>
      <c r="F32" s="21" t="s">
        <v>16</v>
      </c>
      <c r="G32" s="21">
        <v>0</v>
      </c>
      <c r="H32" s="21"/>
    </row>
    <row r="33" spans="5:11" x14ac:dyDescent="0.4">
      <c r="E33" s="21"/>
      <c r="F33" s="21" t="s">
        <v>20</v>
      </c>
      <c r="G33" s="21">
        <v>0</v>
      </c>
      <c r="H33" s="21"/>
    </row>
    <row r="34" spans="5:11" x14ac:dyDescent="0.4">
      <c r="G34" s="20"/>
      <c r="H34" s="20"/>
      <c r="I34" s="20"/>
      <c r="J34" s="20"/>
    </row>
    <row r="35" spans="5:11" x14ac:dyDescent="0.4">
      <c r="G35" s="20" t="s">
        <v>38</v>
      </c>
      <c r="H35" s="20">
        <f>SUM(H23:H24,H27:H28,H31:H33)* F36</f>
        <v>805</v>
      </c>
      <c r="I35" s="20" t="s">
        <v>36</v>
      </c>
      <c r="J35" s="20">
        <f>H35*1.12</f>
        <v>901.60000000000014</v>
      </c>
    </row>
    <row r="36" spans="5:11" x14ac:dyDescent="0.4">
      <c r="E36" s="1" t="s">
        <v>39</v>
      </c>
      <c r="F36" s="21">
        <v>7</v>
      </c>
      <c r="G36" s="20" t="s">
        <v>35</v>
      </c>
      <c r="H36" s="20">
        <f>SUM(H23:H33)*F36</f>
        <v>1589</v>
      </c>
      <c r="I36" s="20" t="s">
        <v>36</v>
      </c>
      <c r="J36" s="20">
        <f>H36*1.2</f>
        <v>1906.8</v>
      </c>
    </row>
    <row r="37" spans="5:11" x14ac:dyDescent="0.4">
      <c r="F37" s="21"/>
      <c r="G37" s="20"/>
      <c r="H37" s="20"/>
      <c r="I37" s="20"/>
      <c r="J37" s="20"/>
    </row>
    <row r="38" spans="5:11" x14ac:dyDescent="0.4">
      <c r="F38" s="21"/>
    </row>
    <row r="39" spans="5:11" x14ac:dyDescent="0.4">
      <c r="F39" s="21"/>
      <c r="G39" s="1" t="s">
        <v>41</v>
      </c>
      <c r="H39" s="22">
        <f>H35/F42</f>
        <v>287.5</v>
      </c>
      <c r="I39" s="1" t="s">
        <v>37</v>
      </c>
      <c r="J39" s="22">
        <f>J35/F42</f>
        <v>322.00000000000006</v>
      </c>
    </row>
    <row r="40" spans="5:11" x14ac:dyDescent="0.4">
      <c r="F40" s="21"/>
      <c r="G40" s="1" t="s">
        <v>43</v>
      </c>
      <c r="H40" s="1">
        <f>H36/F42</f>
        <v>567.5</v>
      </c>
      <c r="I40" s="1" t="s">
        <v>44</v>
      </c>
      <c r="J40" s="1">
        <f>J36/F42</f>
        <v>681</v>
      </c>
    </row>
    <row r="41" spans="5:11" x14ac:dyDescent="0.4">
      <c r="E41" s="1" t="s">
        <v>40</v>
      </c>
      <c r="F41" s="21">
        <v>16</v>
      </c>
      <c r="G41" s="1" t="s">
        <v>42</v>
      </c>
      <c r="H41" s="1">
        <f>H39/F41</f>
        <v>17.96875</v>
      </c>
      <c r="I41" s="1" t="s">
        <v>46</v>
      </c>
      <c r="J41" s="22">
        <f>J39/F41</f>
        <v>20.125000000000004</v>
      </c>
    </row>
    <row r="42" spans="5:11" x14ac:dyDescent="0.4">
      <c r="E42" s="1" t="s">
        <v>48</v>
      </c>
      <c r="F42" s="21">
        <v>2.8</v>
      </c>
      <c r="G42" s="1" t="s">
        <v>45</v>
      </c>
      <c r="H42" s="1">
        <f>H40/F41</f>
        <v>35.46875</v>
      </c>
      <c r="I42" s="1" t="s">
        <v>46</v>
      </c>
      <c r="J42" s="1">
        <f>J40/F41</f>
        <v>42.5625</v>
      </c>
    </row>
    <row r="44" spans="5:11" x14ac:dyDescent="0.4">
      <c r="H44" s="1" t="s">
        <v>51</v>
      </c>
      <c r="I44" s="1" t="s">
        <v>50</v>
      </c>
      <c r="J44" s="1">
        <f>J41*0.65</f>
        <v>13.081250000000002</v>
      </c>
      <c r="K44" s="1" t="s">
        <v>52</v>
      </c>
    </row>
    <row r="45" spans="5:11" x14ac:dyDescent="0.4">
      <c r="I45" s="1" t="s">
        <v>49</v>
      </c>
      <c r="J45" s="1">
        <v>23</v>
      </c>
    </row>
  </sheetData>
  <mergeCells count="17">
    <mergeCell ref="A1:L1"/>
    <mergeCell ref="A2:A3"/>
    <mergeCell ref="B2:C3"/>
    <mergeCell ref="D2:D3"/>
    <mergeCell ref="E2:E3"/>
    <mergeCell ref="F2:F3"/>
    <mergeCell ref="G2:G3"/>
    <mergeCell ref="H2:H3"/>
    <mergeCell ref="I2:I3"/>
    <mergeCell ref="L2:L3"/>
    <mergeCell ref="A19:C19"/>
    <mergeCell ref="A4:A7"/>
    <mergeCell ref="A8:C8"/>
    <mergeCell ref="A9:A12"/>
    <mergeCell ref="A13:C13"/>
    <mergeCell ref="A14:A17"/>
    <mergeCell ref="A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P1 and P2 (GXP Only)</vt:lpstr>
    </vt:vector>
  </TitlesOfParts>
  <Company>Gilead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Hu</dc:creator>
  <cp:lastModifiedBy>Vincent Hu</cp:lastModifiedBy>
  <dcterms:created xsi:type="dcterms:W3CDTF">2018-07-31T16:32:51Z</dcterms:created>
  <dcterms:modified xsi:type="dcterms:W3CDTF">2018-08-01T17:46:53Z</dcterms:modified>
</cp:coreProperties>
</file>